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9.xml" ContentType="application/vnd.openxmlformats-officedocument.drawing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6150036-B6A4-4635-B04D-6FA34F5417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13" r:id="rId2"/>
    <sheet name="A (3)" sheetId="6" r:id="rId3"/>
    <sheet name="A (2)" sheetId="3" r:id="rId4"/>
    <sheet name="BAV" sheetId="11" r:id="rId5"/>
    <sheet name="Q_fit" sheetId="2" r:id="rId6"/>
    <sheet name="Q_fit (4)" sheetId="10" r:id="rId7"/>
    <sheet name="Q_fit (2)" sheetId="4" r:id="rId8"/>
    <sheet name="O-C Gateway" sheetId="7" r:id="rId9"/>
    <sheet name="A (old)" sheetId="8" r:id="rId10"/>
    <sheet name="Sheet2" sheetId="12" r:id="rId11"/>
    <sheet name="Q_fit (old)" sheetId="9" r:id="rId12"/>
  </sheets>
  <definedNames>
    <definedName name="solver_adj" localSheetId="3" hidden="1">'A (2)'!$E$11:$E$13</definedName>
    <definedName name="solver_adj" localSheetId="2" hidden="1">'A (3)'!$X$11:$X$13</definedName>
    <definedName name="solver_adj" localSheetId="9" hidden="1">'A (old)'!$E$11:$E$13</definedName>
    <definedName name="solver_adj" localSheetId="0" hidden="1">'Active 1'!$E$11:$E$13</definedName>
    <definedName name="solver_cvg" localSheetId="3" hidden="1">0.001</definedName>
    <definedName name="solver_cvg" localSheetId="2" hidden="1">0.001</definedName>
    <definedName name="solver_cvg" localSheetId="9" hidden="1">0.001</definedName>
    <definedName name="solver_cvg" localSheetId="0" hidden="1">0.001</definedName>
    <definedName name="solver_drv" localSheetId="3" hidden="1">1</definedName>
    <definedName name="solver_drv" localSheetId="2" hidden="1">1</definedName>
    <definedName name="solver_drv" localSheetId="9" hidden="1">1</definedName>
    <definedName name="solver_drv" localSheetId="0" hidden="1">1</definedName>
    <definedName name="solver_est" localSheetId="3" hidden="1">1</definedName>
    <definedName name="solver_est" localSheetId="2" hidden="1">1</definedName>
    <definedName name="solver_est" localSheetId="9" hidden="1">1</definedName>
    <definedName name="solver_est" localSheetId="0" hidden="1">1</definedName>
    <definedName name="solver_itr" localSheetId="3" hidden="1">100</definedName>
    <definedName name="solver_itr" localSheetId="2" hidden="1">100</definedName>
    <definedName name="solver_itr" localSheetId="9" hidden="1">100</definedName>
    <definedName name="solver_itr" localSheetId="0" hidden="1">100</definedName>
    <definedName name="solver_lin" localSheetId="3" hidden="1">2</definedName>
    <definedName name="solver_lin" localSheetId="2" hidden="1">2</definedName>
    <definedName name="solver_lin" localSheetId="9" hidden="1">2</definedName>
    <definedName name="solver_lin" localSheetId="0" hidden="1">2</definedName>
    <definedName name="solver_neg" localSheetId="3" hidden="1">2</definedName>
    <definedName name="solver_neg" localSheetId="2" hidden="1">2</definedName>
    <definedName name="solver_neg" localSheetId="9" hidden="1">2</definedName>
    <definedName name="solver_neg" localSheetId="0" hidden="1">2</definedName>
    <definedName name="solver_num" localSheetId="3" hidden="1">0</definedName>
    <definedName name="solver_num" localSheetId="2" hidden="1">0</definedName>
    <definedName name="solver_num" localSheetId="9" hidden="1">0</definedName>
    <definedName name="solver_num" localSheetId="0" hidden="1">0</definedName>
    <definedName name="solver_nwt" localSheetId="3" hidden="1">1</definedName>
    <definedName name="solver_nwt" localSheetId="2" hidden="1">1</definedName>
    <definedName name="solver_nwt" localSheetId="9" hidden="1">1</definedName>
    <definedName name="solver_nwt" localSheetId="0" hidden="1">1</definedName>
    <definedName name="solver_opt" localSheetId="3" hidden="1">'A (2)'!$E$14</definedName>
    <definedName name="solver_opt" localSheetId="2" hidden="1">'A (3)'!$X$14</definedName>
    <definedName name="solver_opt" localSheetId="9" hidden="1">'A (old)'!$E$14</definedName>
    <definedName name="solver_opt" localSheetId="0" hidden="1">'Active 1'!$E$14</definedName>
    <definedName name="solver_pre" localSheetId="3" hidden="1">0.000001</definedName>
    <definedName name="solver_pre" localSheetId="2" hidden="1">0.000001</definedName>
    <definedName name="solver_pre" localSheetId="9" hidden="1">0.000001</definedName>
    <definedName name="solver_pre" localSheetId="0" hidden="1">0.000001</definedName>
    <definedName name="solver_scl" localSheetId="3" hidden="1">2</definedName>
    <definedName name="solver_scl" localSheetId="2" hidden="1">2</definedName>
    <definedName name="solver_scl" localSheetId="9" hidden="1">2</definedName>
    <definedName name="solver_scl" localSheetId="0" hidden="1">2</definedName>
    <definedName name="solver_sho" localSheetId="3" hidden="1">2</definedName>
    <definedName name="solver_sho" localSheetId="2" hidden="1">2</definedName>
    <definedName name="solver_sho" localSheetId="9" hidden="1">2</definedName>
    <definedName name="solver_sho" localSheetId="0" hidden="1">2</definedName>
    <definedName name="solver_tim" localSheetId="3" hidden="1">100</definedName>
    <definedName name="solver_tim" localSheetId="2" hidden="1">100</definedName>
    <definedName name="solver_tim" localSheetId="9" hidden="1">100</definedName>
    <definedName name="solver_tim" localSheetId="0" hidden="1">100</definedName>
    <definedName name="solver_tol" localSheetId="3" hidden="1">0.05</definedName>
    <definedName name="solver_tol" localSheetId="2" hidden="1">0.05</definedName>
    <definedName name="solver_tol" localSheetId="9" hidden="1">0.05</definedName>
    <definedName name="solver_tol" localSheetId="0" hidden="1">0.05</definedName>
    <definedName name="solver_typ" localSheetId="3" hidden="1">2</definedName>
    <definedName name="solver_typ" localSheetId="2" hidden="1">2</definedName>
    <definedName name="solver_typ" localSheetId="9" hidden="1">2</definedName>
    <definedName name="solver_typ" localSheetId="0" hidden="1">2</definedName>
    <definedName name="solver_val" localSheetId="3" hidden="1">0</definedName>
    <definedName name="solver_val" localSheetId="2" hidden="1">0</definedName>
    <definedName name="solver_val" localSheetId="9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324" i="1" l="1"/>
  <c r="F324" i="1" s="1"/>
  <c r="P324" i="1"/>
  <c r="E293" i="6"/>
  <c r="F293" i="6" s="1"/>
  <c r="P293" i="6"/>
  <c r="E294" i="6"/>
  <c r="F294" i="6" s="1"/>
  <c r="P294" i="6"/>
  <c r="E322" i="1"/>
  <c r="F322" i="1" s="1"/>
  <c r="P322" i="1"/>
  <c r="E323" i="1"/>
  <c r="F323" i="1" s="1"/>
  <c r="P323" i="1"/>
  <c r="P284" i="6"/>
  <c r="P285" i="6"/>
  <c r="P286" i="6"/>
  <c r="P287" i="6"/>
  <c r="P288" i="6"/>
  <c r="P289" i="6"/>
  <c r="P290" i="6"/>
  <c r="P291" i="6"/>
  <c r="P292" i="6"/>
  <c r="P214" i="6"/>
  <c r="G15" i="1"/>
  <c r="P321" i="1"/>
  <c r="P319" i="1"/>
  <c r="P306" i="1"/>
  <c r="P310" i="1"/>
  <c r="P311" i="1"/>
  <c r="D9" i="1"/>
  <c r="C9" i="1"/>
  <c r="P320" i="1"/>
  <c r="D11" i="1"/>
  <c r="D12" i="1"/>
  <c r="P318" i="1"/>
  <c r="J225" i="1"/>
  <c r="J246" i="1"/>
  <c r="P317" i="1"/>
  <c r="P314" i="1"/>
  <c r="P315" i="1"/>
  <c r="P316" i="1"/>
  <c r="B317" i="1"/>
  <c r="P96" i="1"/>
  <c r="P98" i="1"/>
  <c r="P100" i="1"/>
  <c r="P101" i="1"/>
  <c r="P102" i="1"/>
  <c r="P104" i="1"/>
  <c r="P105" i="1"/>
  <c r="P106" i="1"/>
  <c r="P108" i="1"/>
  <c r="P109" i="1"/>
  <c r="P111" i="1"/>
  <c r="P112" i="1"/>
  <c r="P180" i="1"/>
  <c r="P182" i="1"/>
  <c r="P193" i="1"/>
  <c r="P206" i="1"/>
  <c r="P208" i="1"/>
  <c r="P209" i="1"/>
  <c r="P212" i="1"/>
  <c r="P229" i="1"/>
  <c r="P247" i="1"/>
  <c r="P272" i="1"/>
  <c r="P282" i="1"/>
  <c r="P294" i="1"/>
  <c r="P295" i="1"/>
  <c r="P308" i="1"/>
  <c r="P313" i="1"/>
  <c r="U301" i="8"/>
  <c r="U300" i="8"/>
  <c r="U299" i="8"/>
  <c r="U298" i="8"/>
  <c r="U274" i="8"/>
  <c r="U273" i="8"/>
  <c r="U272" i="8"/>
  <c r="U271" i="8"/>
  <c r="U270" i="8"/>
  <c r="U269" i="8"/>
  <c r="U268" i="8"/>
  <c r="U156" i="8"/>
  <c r="U155" i="8"/>
  <c r="U154" i="8"/>
  <c r="U153" i="8"/>
  <c r="U152" i="8"/>
  <c r="U151" i="8"/>
  <c r="U150" i="8"/>
  <c r="U149" i="8"/>
  <c r="U148" i="8"/>
  <c r="U147" i="8"/>
  <c r="U146" i="8"/>
  <c r="U145" i="8"/>
  <c r="U144" i="8"/>
  <c r="U143" i="8"/>
  <c r="U142" i="8"/>
  <c r="U141" i="8"/>
  <c r="P234" i="1"/>
  <c r="D11" i="6"/>
  <c r="D12" i="6"/>
  <c r="O51" i="6" s="1"/>
  <c r="P23" i="6"/>
  <c r="P24" i="6"/>
  <c r="P25" i="6"/>
  <c r="P26" i="6"/>
  <c r="P27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103" i="6"/>
  <c r="P105" i="6"/>
  <c r="P107" i="6"/>
  <c r="P111" i="6"/>
  <c r="P112" i="6"/>
  <c r="P114" i="6"/>
  <c r="P115" i="6"/>
  <c r="P119" i="6"/>
  <c r="P120" i="6"/>
  <c r="P121" i="6"/>
  <c r="P122" i="6"/>
  <c r="P123" i="6"/>
  <c r="P124" i="6"/>
  <c r="P125" i="6"/>
  <c r="P127" i="6"/>
  <c r="P132" i="6"/>
  <c r="P136" i="6"/>
  <c r="P137" i="6"/>
  <c r="P142" i="6"/>
  <c r="P143" i="6"/>
  <c r="P145" i="6"/>
  <c r="P146" i="6"/>
  <c r="P148" i="6"/>
  <c r="P149" i="6"/>
  <c r="P150" i="6"/>
  <c r="P151" i="6"/>
  <c r="P152" i="6"/>
  <c r="P153" i="6"/>
  <c r="P154" i="6"/>
  <c r="P155" i="6"/>
  <c r="P156" i="6"/>
  <c r="P157" i="6"/>
  <c r="P158" i="6"/>
  <c r="P159" i="6"/>
  <c r="P160" i="6"/>
  <c r="P161" i="6"/>
  <c r="P162" i="6"/>
  <c r="P163" i="6"/>
  <c r="P164" i="6"/>
  <c r="P28" i="6"/>
  <c r="P29" i="6"/>
  <c r="P58" i="6"/>
  <c r="P144" i="6"/>
  <c r="P147" i="6"/>
  <c r="P22" i="6"/>
  <c r="P262" i="6"/>
  <c r="P267" i="6"/>
  <c r="P278" i="6"/>
  <c r="P279" i="6"/>
  <c r="P280" i="6"/>
  <c r="P281" i="6"/>
  <c r="P177" i="6"/>
  <c r="P207" i="6"/>
  <c r="P228" i="6"/>
  <c r="P231" i="6"/>
  <c r="P238" i="6"/>
  <c r="P248" i="6"/>
  <c r="P275" i="6"/>
  <c r="P21" i="6"/>
  <c r="D13" i="1"/>
  <c r="P28" i="1"/>
  <c r="P29" i="1"/>
  <c r="P58" i="1"/>
  <c r="P156" i="1"/>
  <c r="P159" i="1"/>
  <c r="P226" i="1"/>
  <c r="P249" i="1"/>
  <c r="P252" i="1"/>
  <c r="P259" i="1"/>
  <c r="G260" i="11"/>
  <c r="C260" i="11" s="1"/>
  <c r="G259" i="11"/>
  <c r="C259" i="11" s="1"/>
  <c r="G258" i="11"/>
  <c r="C258" i="11" s="1"/>
  <c r="G257" i="11"/>
  <c r="C257" i="11"/>
  <c r="G256" i="11"/>
  <c r="C256" i="11" s="1"/>
  <c r="G255" i="11"/>
  <c r="C255" i="11" s="1"/>
  <c r="G254" i="11"/>
  <c r="C254" i="11" s="1"/>
  <c r="G253" i="11"/>
  <c r="C253" i="11"/>
  <c r="G252" i="11"/>
  <c r="C252" i="11" s="1"/>
  <c r="G251" i="11"/>
  <c r="C251" i="11" s="1"/>
  <c r="G250" i="11"/>
  <c r="C250" i="11" s="1"/>
  <c r="G249" i="11"/>
  <c r="C249" i="11"/>
  <c r="G248" i="11"/>
  <c r="C248" i="11" s="1"/>
  <c r="G247" i="11"/>
  <c r="C247" i="11" s="1"/>
  <c r="G246" i="11"/>
  <c r="C246" i="11" s="1"/>
  <c r="G245" i="11"/>
  <c r="C245" i="11"/>
  <c r="G244" i="11"/>
  <c r="C244" i="11" s="1"/>
  <c r="G243" i="11"/>
  <c r="C243" i="11" s="1"/>
  <c r="G242" i="11"/>
  <c r="C242" i="11" s="1"/>
  <c r="G241" i="11"/>
  <c r="C241" i="11"/>
  <c r="G240" i="11"/>
  <c r="C240" i="11" s="1"/>
  <c r="G239" i="11"/>
  <c r="C239" i="11" s="1"/>
  <c r="G238" i="11"/>
  <c r="C238" i="11" s="1"/>
  <c r="G237" i="11"/>
  <c r="C237" i="11"/>
  <c r="G236" i="11"/>
  <c r="C236" i="11" s="1"/>
  <c r="G235" i="11"/>
  <c r="C235" i="11" s="1"/>
  <c r="G234" i="11"/>
  <c r="C234" i="11" s="1"/>
  <c r="G233" i="11"/>
  <c r="C233" i="11"/>
  <c r="G232" i="11"/>
  <c r="C232" i="11" s="1"/>
  <c r="G231" i="11"/>
  <c r="C231" i="11" s="1"/>
  <c r="G230" i="11"/>
  <c r="C230" i="11" s="1"/>
  <c r="G229" i="11"/>
  <c r="C229" i="11"/>
  <c r="G228" i="11"/>
  <c r="C228" i="11" s="1"/>
  <c r="G227" i="11"/>
  <c r="C227" i="11" s="1"/>
  <c r="G226" i="11"/>
  <c r="C226" i="11" s="1"/>
  <c r="G225" i="11"/>
  <c r="C225" i="11"/>
  <c r="G224" i="11"/>
  <c r="C224" i="11" s="1"/>
  <c r="G223" i="11"/>
  <c r="C223" i="11" s="1"/>
  <c r="G222" i="11"/>
  <c r="C222" i="11" s="1"/>
  <c r="G221" i="11"/>
  <c r="C221" i="11"/>
  <c r="G269" i="11"/>
  <c r="C269" i="11" s="1"/>
  <c r="G220" i="11"/>
  <c r="C220" i="11" s="1"/>
  <c r="G219" i="11"/>
  <c r="C219" i="11" s="1"/>
  <c r="G218" i="11"/>
  <c r="C218" i="11"/>
  <c r="G217" i="11"/>
  <c r="C217" i="11" s="1"/>
  <c r="G268" i="11"/>
  <c r="C268" i="11" s="1"/>
  <c r="G267" i="11"/>
  <c r="C267" i="11" s="1"/>
  <c r="G216" i="11"/>
  <c r="C216" i="11"/>
  <c r="G215" i="11"/>
  <c r="C215" i="11" s="1"/>
  <c r="G214" i="11"/>
  <c r="C214" i="11" s="1"/>
  <c r="G213" i="11"/>
  <c r="C213" i="11" s="1"/>
  <c r="G212" i="11"/>
  <c r="C212" i="11"/>
  <c r="G211" i="11"/>
  <c r="C211" i="11" s="1"/>
  <c r="G210" i="11"/>
  <c r="C210" i="11" s="1"/>
  <c r="G209" i="11"/>
  <c r="C209" i="11" s="1"/>
  <c r="G208" i="11"/>
  <c r="C208" i="11"/>
  <c r="G207" i="11"/>
  <c r="C207" i="11" s="1"/>
  <c r="G206" i="11"/>
  <c r="C206" i="11" s="1"/>
  <c r="G205" i="11"/>
  <c r="C205" i="11" s="1"/>
  <c r="G204" i="11"/>
  <c r="C204" i="11"/>
  <c r="G203" i="11"/>
  <c r="C203" i="11" s="1"/>
  <c r="G202" i="11"/>
  <c r="C202" i="11" s="1"/>
  <c r="G201" i="11"/>
  <c r="C201" i="11" s="1"/>
  <c r="G200" i="11"/>
  <c r="C200" i="11"/>
  <c r="G199" i="11"/>
  <c r="C199" i="11" s="1"/>
  <c r="G198" i="11"/>
  <c r="C198" i="11" s="1"/>
  <c r="G266" i="11"/>
  <c r="C266" i="11" s="1"/>
  <c r="G197" i="11"/>
  <c r="C197" i="11"/>
  <c r="G196" i="11"/>
  <c r="C196" i="11" s="1"/>
  <c r="G195" i="11"/>
  <c r="C195" i="11" s="1"/>
  <c r="G194" i="11"/>
  <c r="C194" i="11" s="1"/>
  <c r="G193" i="11"/>
  <c r="C193" i="11"/>
  <c r="G192" i="11"/>
  <c r="C192" i="11" s="1"/>
  <c r="G191" i="11"/>
  <c r="C191" i="11" s="1"/>
  <c r="G190" i="11"/>
  <c r="C190" i="11" s="1"/>
  <c r="G189" i="11"/>
  <c r="C189" i="11"/>
  <c r="G188" i="11"/>
  <c r="C188" i="11" s="1"/>
  <c r="G187" i="11"/>
  <c r="C187" i="11" s="1"/>
  <c r="G186" i="11"/>
  <c r="C186" i="11" s="1"/>
  <c r="G185" i="11"/>
  <c r="C185" i="11"/>
  <c r="G184" i="11"/>
  <c r="C184" i="11" s="1"/>
  <c r="G183" i="11"/>
  <c r="C183" i="11" s="1"/>
  <c r="G182" i="11"/>
  <c r="C182" i="11" s="1"/>
  <c r="G181" i="11"/>
  <c r="C181" i="11"/>
  <c r="G180" i="11"/>
  <c r="C180" i="11" s="1"/>
  <c r="G179" i="11"/>
  <c r="C179" i="11" s="1"/>
  <c r="G178" i="11"/>
  <c r="C178" i="11" s="1"/>
  <c r="G177" i="11"/>
  <c r="C177" i="11"/>
  <c r="G176" i="11"/>
  <c r="C176" i="11" s="1"/>
  <c r="G175" i="11"/>
  <c r="C175" i="11" s="1"/>
  <c r="G174" i="11"/>
  <c r="C174" i="11" s="1"/>
  <c r="G173" i="11"/>
  <c r="C173" i="11"/>
  <c r="G172" i="11"/>
  <c r="C172" i="11" s="1"/>
  <c r="G171" i="11"/>
  <c r="C171" i="11" s="1"/>
  <c r="G170" i="11"/>
  <c r="C170" i="11" s="1"/>
  <c r="G169" i="11"/>
  <c r="C169" i="11"/>
  <c r="G168" i="11"/>
  <c r="C168" i="11" s="1"/>
  <c r="G167" i="11"/>
  <c r="C167" i="11" s="1"/>
  <c r="G166" i="11"/>
  <c r="C166" i="11" s="1"/>
  <c r="G165" i="11"/>
  <c r="C165" i="11"/>
  <c r="G164" i="11"/>
  <c r="C164" i="11" s="1"/>
  <c r="G163" i="11"/>
  <c r="C163" i="11" s="1"/>
  <c r="G162" i="11"/>
  <c r="C162" i="11" s="1"/>
  <c r="G161" i="11"/>
  <c r="C161" i="11"/>
  <c r="G160" i="11"/>
  <c r="C160" i="11" s="1"/>
  <c r="G159" i="11"/>
  <c r="C159" i="11" s="1"/>
  <c r="G158" i="11"/>
  <c r="C158" i="11" s="1"/>
  <c r="G157" i="11"/>
  <c r="C157" i="11"/>
  <c r="G156" i="11"/>
  <c r="C156" i="11" s="1"/>
  <c r="G155" i="11"/>
  <c r="C155" i="11" s="1"/>
  <c r="G154" i="11"/>
  <c r="C154" i="11" s="1"/>
  <c r="G153" i="11"/>
  <c r="C153" i="11"/>
  <c r="G152" i="11"/>
  <c r="C152" i="11" s="1"/>
  <c r="G151" i="11"/>
  <c r="C151" i="11" s="1"/>
  <c r="G150" i="11"/>
  <c r="C150" i="11" s="1"/>
  <c r="G149" i="11"/>
  <c r="C149" i="11"/>
  <c r="G148" i="11"/>
  <c r="C148" i="11" s="1"/>
  <c r="G147" i="11"/>
  <c r="C147" i="11" s="1"/>
  <c r="G146" i="11"/>
  <c r="C146" i="11" s="1"/>
  <c r="G145" i="11"/>
  <c r="C145" i="11"/>
  <c r="G144" i="11"/>
  <c r="C144" i="11" s="1"/>
  <c r="G143" i="11"/>
  <c r="C143" i="11" s="1"/>
  <c r="G142" i="11"/>
  <c r="C142" i="11" s="1"/>
  <c r="G141" i="11"/>
  <c r="C141" i="11"/>
  <c r="G265" i="11"/>
  <c r="C265" i="11" s="1"/>
  <c r="G140" i="11"/>
  <c r="C140" i="11" s="1"/>
  <c r="G139" i="11"/>
  <c r="C139" i="11" s="1"/>
  <c r="G264" i="11"/>
  <c r="C264" i="11"/>
  <c r="G138" i="11"/>
  <c r="C138" i="11" s="1"/>
  <c r="G137" i="11"/>
  <c r="C137" i="11" s="1"/>
  <c r="G136" i="11"/>
  <c r="C136" i="11" s="1"/>
  <c r="G135" i="11"/>
  <c r="C135" i="11"/>
  <c r="G134" i="11"/>
  <c r="C134" i="11" s="1"/>
  <c r="G133" i="11"/>
  <c r="C133" i="11" s="1"/>
  <c r="G132" i="11"/>
  <c r="C132" i="11" s="1"/>
  <c r="G131" i="11"/>
  <c r="C131" i="11"/>
  <c r="G130" i="11"/>
  <c r="C130" i="11" s="1"/>
  <c r="G129" i="11"/>
  <c r="C129" i="11" s="1"/>
  <c r="G128" i="11"/>
  <c r="C128" i="11" s="1"/>
  <c r="G127" i="11"/>
  <c r="C127" i="11"/>
  <c r="G126" i="11"/>
  <c r="C126" i="11" s="1"/>
  <c r="G125" i="11"/>
  <c r="C125" i="11" s="1"/>
  <c r="G124" i="11"/>
  <c r="C124" i="11" s="1"/>
  <c r="G123" i="11"/>
  <c r="C123" i="11"/>
  <c r="G122" i="11"/>
  <c r="C122" i="11" s="1"/>
  <c r="G121" i="11"/>
  <c r="C121" i="11" s="1"/>
  <c r="G120" i="11"/>
  <c r="C120" i="11" s="1"/>
  <c r="G119" i="11"/>
  <c r="C119" i="11"/>
  <c r="G118" i="11"/>
  <c r="C118" i="11" s="1"/>
  <c r="G117" i="11"/>
  <c r="C117" i="11" s="1"/>
  <c r="G116" i="11"/>
  <c r="C116" i="11" s="1"/>
  <c r="G115" i="11"/>
  <c r="C115" i="11"/>
  <c r="G114" i="11"/>
  <c r="C114" i="11" s="1"/>
  <c r="G113" i="11"/>
  <c r="C113" i="11" s="1"/>
  <c r="G112" i="11"/>
  <c r="C112" i="11" s="1"/>
  <c r="G111" i="11"/>
  <c r="C111" i="11"/>
  <c r="G110" i="11"/>
  <c r="C110" i="11" s="1"/>
  <c r="G109" i="11"/>
  <c r="C109" i="11" s="1"/>
  <c r="G108" i="11"/>
  <c r="C108" i="11" s="1"/>
  <c r="G107" i="11"/>
  <c r="C107" i="11"/>
  <c r="G106" i="11"/>
  <c r="C106" i="11" s="1"/>
  <c r="G105" i="11"/>
  <c r="C105" i="11" s="1"/>
  <c r="G104" i="11"/>
  <c r="C104" i="11" s="1"/>
  <c r="G103" i="11"/>
  <c r="C103" i="11"/>
  <c r="G102" i="11"/>
  <c r="C102" i="11" s="1"/>
  <c r="G101" i="11"/>
  <c r="C101" i="11" s="1"/>
  <c r="G100" i="11"/>
  <c r="C100" i="11" s="1"/>
  <c r="G99" i="11"/>
  <c r="C99" i="11"/>
  <c r="G98" i="11"/>
  <c r="C98" i="11" s="1"/>
  <c r="G97" i="11"/>
  <c r="C97" i="11" s="1"/>
  <c r="G96" i="11"/>
  <c r="C96" i="11" s="1"/>
  <c r="G95" i="11"/>
  <c r="C95" i="11"/>
  <c r="G94" i="11"/>
  <c r="C94" i="11" s="1"/>
  <c r="G93" i="11"/>
  <c r="C93" i="11" s="1"/>
  <c r="G92" i="11"/>
  <c r="C92" i="11" s="1"/>
  <c r="G91" i="11"/>
  <c r="C91" i="11"/>
  <c r="G90" i="11"/>
  <c r="C90" i="11" s="1"/>
  <c r="G89" i="11"/>
  <c r="C89" i="11" s="1"/>
  <c r="G88" i="11"/>
  <c r="C88" i="11" s="1"/>
  <c r="G87" i="11"/>
  <c r="C87" i="11"/>
  <c r="G86" i="11"/>
  <c r="C86" i="11" s="1"/>
  <c r="G85" i="11"/>
  <c r="C85" i="11" s="1"/>
  <c r="G84" i="11"/>
  <c r="C84" i="11" s="1"/>
  <c r="G83" i="11"/>
  <c r="C83" i="11"/>
  <c r="G82" i="11"/>
  <c r="C82" i="11" s="1"/>
  <c r="G81" i="11"/>
  <c r="C81" i="11" s="1"/>
  <c r="G80" i="11"/>
  <c r="C80" i="11" s="1"/>
  <c r="G79" i="11"/>
  <c r="C79" i="11"/>
  <c r="G78" i="11"/>
  <c r="C78" i="11" s="1"/>
  <c r="G77" i="11"/>
  <c r="C77" i="11" s="1"/>
  <c r="G76" i="11"/>
  <c r="C76" i="11" s="1"/>
  <c r="G75" i="11"/>
  <c r="C75" i="11"/>
  <c r="G74" i="11"/>
  <c r="C74" i="11" s="1"/>
  <c r="G73" i="11"/>
  <c r="C73" i="11" s="1"/>
  <c r="G72" i="11"/>
  <c r="C72" i="11" s="1"/>
  <c r="G71" i="11"/>
  <c r="C71" i="11"/>
  <c r="G70" i="11"/>
  <c r="C70" i="11" s="1"/>
  <c r="G69" i="11"/>
  <c r="C69" i="11" s="1"/>
  <c r="G68" i="11"/>
  <c r="C68" i="11" s="1"/>
  <c r="G67" i="11"/>
  <c r="C67" i="11"/>
  <c r="G66" i="11"/>
  <c r="C66" i="11" s="1"/>
  <c r="G65" i="11"/>
  <c r="C65" i="11" s="1"/>
  <c r="G64" i="11"/>
  <c r="C64" i="11" s="1"/>
  <c r="G63" i="11"/>
  <c r="C63" i="11"/>
  <c r="G62" i="11"/>
  <c r="C62" i="11" s="1"/>
  <c r="G61" i="11"/>
  <c r="C61" i="11" s="1"/>
  <c r="G60" i="11"/>
  <c r="C60" i="11" s="1"/>
  <c r="G59" i="11"/>
  <c r="C59" i="11"/>
  <c r="G58" i="11"/>
  <c r="C58" i="11" s="1"/>
  <c r="G57" i="11"/>
  <c r="C57" i="11" s="1"/>
  <c r="G56" i="11"/>
  <c r="C56" i="11" s="1"/>
  <c r="G55" i="11"/>
  <c r="C55" i="11"/>
  <c r="G54" i="11"/>
  <c r="C54" i="11" s="1"/>
  <c r="G53" i="11"/>
  <c r="C53" i="11" s="1"/>
  <c r="G52" i="11"/>
  <c r="C52" i="11" s="1"/>
  <c r="G51" i="11"/>
  <c r="C51" i="11"/>
  <c r="G50" i="11"/>
  <c r="C50" i="11" s="1"/>
  <c r="G49" i="11"/>
  <c r="C49" i="11" s="1"/>
  <c r="G48" i="11"/>
  <c r="C48" i="11" s="1"/>
  <c r="G47" i="11"/>
  <c r="C47" i="11"/>
  <c r="G46" i="11"/>
  <c r="C46" i="11" s="1"/>
  <c r="G263" i="11"/>
  <c r="C263" i="11" s="1"/>
  <c r="G45" i="11"/>
  <c r="C45" i="11" s="1"/>
  <c r="G44" i="11"/>
  <c r="C44" i="11"/>
  <c r="G43" i="11"/>
  <c r="C43" i="11" s="1"/>
  <c r="G42" i="11"/>
  <c r="C42" i="11" s="1"/>
  <c r="G41" i="11"/>
  <c r="C41" i="11" s="1"/>
  <c r="G40" i="11"/>
  <c r="C40" i="11"/>
  <c r="G39" i="11"/>
  <c r="C39" i="11" s="1"/>
  <c r="G38" i="11"/>
  <c r="C38" i="11" s="1"/>
  <c r="G37" i="11"/>
  <c r="C37" i="11" s="1"/>
  <c r="G36" i="11"/>
  <c r="C36" i="11"/>
  <c r="G35" i="11"/>
  <c r="C35" i="11" s="1"/>
  <c r="G34" i="11"/>
  <c r="C34" i="11" s="1"/>
  <c r="G33" i="11"/>
  <c r="C33" i="11" s="1"/>
  <c r="G32" i="11"/>
  <c r="C32" i="11"/>
  <c r="G31" i="11"/>
  <c r="C31" i="11" s="1"/>
  <c r="G30" i="11"/>
  <c r="C30" i="11" s="1"/>
  <c r="G29" i="11"/>
  <c r="C29" i="11" s="1"/>
  <c r="G28" i="11"/>
  <c r="C28" i="11"/>
  <c r="G27" i="11"/>
  <c r="C27" i="11" s="1"/>
  <c r="G26" i="11"/>
  <c r="C26" i="11" s="1"/>
  <c r="G25" i="11"/>
  <c r="C25" i="11" s="1"/>
  <c r="G24" i="11"/>
  <c r="C24" i="11"/>
  <c r="G23" i="11"/>
  <c r="C23" i="11" s="1"/>
  <c r="G22" i="11"/>
  <c r="C22" i="11" s="1"/>
  <c r="G21" i="11"/>
  <c r="C21" i="11" s="1"/>
  <c r="G20" i="11"/>
  <c r="C20" i="11"/>
  <c r="G19" i="11"/>
  <c r="C19" i="11" s="1"/>
  <c r="G18" i="11"/>
  <c r="C18" i="11" s="1"/>
  <c r="G262" i="11"/>
  <c r="C262" i="11" s="1"/>
  <c r="G261" i="11"/>
  <c r="C261" i="11"/>
  <c r="G17" i="11"/>
  <c r="C17" i="11" s="1"/>
  <c r="G16" i="11"/>
  <c r="C16" i="11" s="1"/>
  <c r="G15" i="11"/>
  <c r="C15" i="11" s="1"/>
  <c r="G14" i="11"/>
  <c r="C14" i="11"/>
  <c r="G13" i="11"/>
  <c r="C13" i="11" s="1"/>
  <c r="G12" i="11"/>
  <c r="C12" i="11" s="1"/>
  <c r="G11" i="11"/>
  <c r="C11" i="11" s="1"/>
  <c r="A184" i="11"/>
  <c r="H184" i="11"/>
  <c r="B184" i="11" s="1"/>
  <c r="D184" i="11"/>
  <c r="A185" i="11"/>
  <c r="H185" i="11"/>
  <c r="B185" i="11"/>
  <c r="D185" i="11"/>
  <c r="A186" i="11"/>
  <c r="H186" i="11"/>
  <c r="B186" i="11" s="1"/>
  <c r="D186" i="11"/>
  <c r="A187" i="11"/>
  <c r="H187" i="11"/>
  <c r="B187" i="11"/>
  <c r="D187" i="11"/>
  <c r="A188" i="11"/>
  <c r="H188" i="11"/>
  <c r="B188" i="11" s="1"/>
  <c r="D188" i="11"/>
  <c r="A189" i="11"/>
  <c r="H189" i="11"/>
  <c r="B189" i="11"/>
  <c r="D189" i="11"/>
  <c r="A190" i="11"/>
  <c r="H190" i="11"/>
  <c r="B190" i="11" s="1"/>
  <c r="D190" i="11"/>
  <c r="A191" i="11"/>
  <c r="H191" i="11"/>
  <c r="B191" i="11"/>
  <c r="D191" i="11"/>
  <c r="A192" i="11"/>
  <c r="H192" i="11"/>
  <c r="B192" i="11" s="1"/>
  <c r="D192" i="11"/>
  <c r="A193" i="11"/>
  <c r="H193" i="11"/>
  <c r="B193" i="11"/>
  <c r="D193" i="11"/>
  <c r="A194" i="11"/>
  <c r="H194" i="11"/>
  <c r="B194" i="11" s="1"/>
  <c r="D194" i="11"/>
  <c r="A195" i="11"/>
  <c r="H195" i="11"/>
  <c r="B195" i="11"/>
  <c r="D195" i="11"/>
  <c r="A196" i="11"/>
  <c r="H196" i="11"/>
  <c r="B196" i="11" s="1"/>
  <c r="D196" i="11"/>
  <c r="A197" i="11"/>
  <c r="H197" i="11"/>
  <c r="B197" i="11"/>
  <c r="D197" i="11"/>
  <c r="A266" i="11"/>
  <c r="H266" i="11"/>
  <c r="B266" i="11" s="1"/>
  <c r="D266" i="11"/>
  <c r="A198" i="11"/>
  <c r="H198" i="11"/>
  <c r="B198" i="11"/>
  <c r="D198" i="11"/>
  <c r="A199" i="11"/>
  <c r="H199" i="11"/>
  <c r="B199" i="11" s="1"/>
  <c r="D199" i="11"/>
  <c r="A200" i="11"/>
  <c r="H200" i="11"/>
  <c r="B200" i="11"/>
  <c r="D200" i="11"/>
  <c r="A201" i="11"/>
  <c r="H201" i="11"/>
  <c r="B201" i="11" s="1"/>
  <c r="D201" i="11"/>
  <c r="A202" i="11"/>
  <c r="H202" i="11"/>
  <c r="B202" i="11"/>
  <c r="D202" i="11"/>
  <c r="A203" i="11"/>
  <c r="H203" i="11"/>
  <c r="B203" i="11" s="1"/>
  <c r="D203" i="11"/>
  <c r="A204" i="11"/>
  <c r="H204" i="11"/>
  <c r="B204" i="11"/>
  <c r="D204" i="11"/>
  <c r="A205" i="11"/>
  <c r="H205" i="11"/>
  <c r="B205" i="11" s="1"/>
  <c r="D205" i="11"/>
  <c r="A206" i="11"/>
  <c r="H206" i="11"/>
  <c r="B206" i="11"/>
  <c r="D206" i="11"/>
  <c r="A207" i="11"/>
  <c r="H207" i="11"/>
  <c r="B207" i="11" s="1"/>
  <c r="D207" i="11"/>
  <c r="A208" i="11"/>
  <c r="H208" i="11"/>
  <c r="B208" i="11"/>
  <c r="D208" i="11"/>
  <c r="A209" i="11"/>
  <c r="H209" i="11"/>
  <c r="B209" i="11" s="1"/>
  <c r="D209" i="11"/>
  <c r="A210" i="11"/>
  <c r="H210" i="11"/>
  <c r="B210" i="11"/>
  <c r="D210" i="11"/>
  <c r="A211" i="11"/>
  <c r="H211" i="11"/>
  <c r="B211" i="11" s="1"/>
  <c r="D211" i="11"/>
  <c r="A212" i="11"/>
  <c r="H212" i="11"/>
  <c r="B212" i="11"/>
  <c r="D212" i="11"/>
  <c r="A213" i="11"/>
  <c r="H213" i="11"/>
  <c r="B213" i="11" s="1"/>
  <c r="D213" i="11"/>
  <c r="A214" i="11"/>
  <c r="H214" i="11"/>
  <c r="B214" i="11"/>
  <c r="D214" i="11"/>
  <c r="A215" i="11"/>
  <c r="H215" i="11"/>
  <c r="B215" i="11" s="1"/>
  <c r="D215" i="11"/>
  <c r="A216" i="11"/>
  <c r="H216" i="11"/>
  <c r="B216" i="11"/>
  <c r="D216" i="11"/>
  <c r="A267" i="11"/>
  <c r="H267" i="11"/>
  <c r="B267" i="11" s="1"/>
  <c r="D267" i="11"/>
  <c r="A268" i="11"/>
  <c r="H268" i="11"/>
  <c r="B268" i="11"/>
  <c r="D268" i="11"/>
  <c r="A217" i="11"/>
  <c r="H217" i="11"/>
  <c r="B217" i="11" s="1"/>
  <c r="D217" i="11"/>
  <c r="A218" i="11"/>
  <c r="H218" i="11"/>
  <c r="B218" i="11"/>
  <c r="D218" i="11"/>
  <c r="A219" i="11"/>
  <c r="H219" i="11"/>
  <c r="B219" i="11" s="1"/>
  <c r="D219" i="11"/>
  <c r="A220" i="11"/>
  <c r="H220" i="11"/>
  <c r="B220" i="11"/>
  <c r="D220" i="11"/>
  <c r="A269" i="11"/>
  <c r="H269" i="11"/>
  <c r="B269" i="11" s="1"/>
  <c r="D269" i="11"/>
  <c r="A221" i="11"/>
  <c r="H221" i="11"/>
  <c r="B221" i="11"/>
  <c r="D221" i="11"/>
  <c r="A222" i="11"/>
  <c r="H222" i="11"/>
  <c r="B222" i="11" s="1"/>
  <c r="D222" i="11"/>
  <c r="A223" i="11"/>
  <c r="H223" i="11"/>
  <c r="B223" i="11"/>
  <c r="D223" i="11"/>
  <c r="A224" i="11"/>
  <c r="H224" i="11"/>
  <c r="B224" i="11" s="1"/>
  <c r="D224" i="11"/>
  <c r="A225" i="11"/>
  <c r="H225" i="11"/>
  <c r="B225" i="11"/>
  <c r="D225" i="11"/>
  <c r="A226" i="11"/>
  <c r="H226" i="11"/>
  <c r="B226" i="11" s="1"/>
  <c r="D226" i="11"/>
  <c r="A227" i="11"/>
  <c r="H227" i="11"/>
  <c r="B227" i="11"/>
  <c r="D227" i="11"/>
  <c r="A228" i="11"/>
  <c r="H228" i="11"/>
  <c r="B228" i="11" s="1"/>
  <c r="D228" i="11"/>
  <c r="A229" i="11"/>
  <c r="H229" i="11"/>
  <c r="B229" i="11"/>
  <c r="D229" i="11"/>
  <c r="A230" i="11"/>
  <c r="H230" i="11"/>
  <c r="B230" i="11" s="1"/>
  <c r="D230" i="11"/>
  <c r="A231" i="11"/>
  <c r="H231" i="11"/>
  <c r="B231" i="11"/>
  <c r="D231" i="11"/>
  <c r="A232" i="11"/>
  <c r="H232" i="11"/>
  <c r="B232" i="11" s="1"/>
  <c r="D232" i="11"/>
  <c r="A233" i="11"/>
  <c r="H233" i="11"/>
  <c r="B233" i="11"/>
  <c r="D233" i="11"/>
  <c r="A234" i="11"/>
  <c r="H234" i="11"/>
  <c r="B234" i="11" s="1"/>
  <c r="D234" i="11"/>
  <c r="A235" i="11"/>
  <c r="H235" i="11"/>
  <c r="B235" i="11"/>
  <c r="D235" i="11"/>
  <c r="A236" i="11"/>
  <c r="H236" i="11"/>
  <c r="B236" i="11" s="1"/>
  <c r="D236" i="11"/>
  <c r="A237" i="11"/>
  <c r="H237" i="11"/>
  <c r="B237" i="11"/>
  <c r="D237" i="11"/>
  <c r="A238" i="11"/>
  <c r="H238" i="11"/>
  <c r="B238" i="11" s="1"/>
  <c r="D238" i="11"/>
  <c r="A239" i="11"/>
  <c r="H239" i="11"/>
  <c r="B239" i="11"/>
  <c r="D239" i="11"/>
  <c r="A240" i="11"/>
  <c r="H240" i="11"/>
  <c r="B240" i="11" s="1"/>
  <c r="D240" i="11"/>
  <c r="A241" i="11"/>
  <c r="H241" i="11"/>
  <c r="B241" i="11"/>
  <c r="D241" i="11"/>
  <c r="A242" i="11"/>
  <c r="H242" i="11"/>
  <c r="B242" i="11" s="1"/>
  <c r="D242" i="11"/>
  <c r="A243" i="11"/>
  <c r="H243" i="11"/>
  <c r="B243" i="11"/>
  <c r="D243" i="11"/>
  <c r="A244" i="11"/>
  <c r="H244" i="11"/>
  <c r="B244" i="11" s="1"/>
  <c r="D244" i="11"/>
  <c r="A245" i="11"/>
  <c r="H245" i="11"/>
  <c r="B245" i="11"/>
  <c r="D245" i="11"/>
  <c r="A246" i="11"/>
  <c r="H246" i="11"/>
  <c r="B246" i="11" s="1"/>
  <c r="D246" i="11"/>
  <c r="A247" i="11"/>
  <c r="H247" i="11"/>
  <c r="B247" i="11"/>
  <c r="D247" i="11"/>
  <c r="A248" i="11"/>
  <c r="H248" i="11"/>
  <c r="B248" i="11" s="1"/>
  <c r="D248" i="11"/>
  <c r="A249" i="11"/>
  <c r="H249" i="11"/>
  <c r="B249" i="11"/>
  <c r="D249" i="11"/>
  <c r="A250" i="11"/>
  <c r="H250" i="11"/>
  <c r="B250" i="11" s="1"/>
  <c r="D250" i="11"/>
  <c r="A251" i="11"/>
  <c r="H251" i="11"/>
  <c r="B251" i="11"/>
  <c r="D251" i="11"/>
  <c r="A252" i="11"/>
  <c r="H252" i="11"/>
  <c r="B252" i="11" s="1"/>
  <c r="D252" i="11"/>
  <c r="A253" i="11"/>
  <c r="H253" i="11"/>
  <c r="B253" i="11"/>
  <c r="D253" i="11"/>
  <c r="A254" i="11"/>
  <c r="H254" i="11"/>
  <c r="B254" i="11" s="1"/>
  <c r="D254" i="11"/>
  <c r="A255" i="11"/>
  <c r="H255" i="11"/>
  <c r="B255" i="11"/>
  <c r="D255" i="11"/>
  <c r="A256" i="11"/>
  <c r="H256" i="11"/>
  <c r="B256" i="11" s="1"/>
  <c r="D256" i="11"/>
  <c r="A257" i="11"/>
  <c r="H257" i="11"/>
  <c r="B257" i="11"/>
  <c r="D257" i="11"/>
  <c r="A258" i="11"/>
  <c r="H258" i="11"/>
  <c r="B258" i="11" s="1"/>
  <c r="D258" i="11"/>
  <c r="A259" i="11"/>
  <c r="H259" i="11"/>
  <c r="B259" i="11"/>
  <c r="D259" i="11"/>
  <c r="A260" i="11"/>
  <c r="H260" i="11"/>
  <c r="B260" i="11" s="1"/>
  <c r="D260" i="11"/>
  <c r="H183" i="11"/>
  <c r="D183" i="11"/>
  <c r="B183" i="11"/>
  <c r="A183" i="11"/>
  <c r="H182" i="11"/>
  <c r="B182" i="11" s="1"/>
  <c r="D182" i="11"/>
  <c r="A182" i="11"/>
  <c r="H181" i="11"/>
  <c r="B181" i="11" s="1"/>
  <c r="D181" i="11"/>
  <c r="A181" i="11"/>
  <c r="H180" i="11"/>
  <c r="B180" i="11" s="1"/>
  <c r="D180" i="11"/>
  <c r="A180" i="11"/>
  <c r="H179" i="11"/>
  <c r="B179" i="11" s="1"/>
  <c r="D179" i="11"/>
  <c r="A179" i="11"/>
  <c r="H178" i="11"/>
  <c r="B178" i="11" s="1"/>
  <c r="D178" i="11"/>
  <c r="A178" i="11"/>
  <c r="H177" i="11"/>
  <c r="D177" i="11"/>
  <c r="B177" i="11"/>
  <c r="A177" i="11"/>
  <c r="H176" i="11"/>
  <c r="B176" i="11" s="1"/>
  <c r="D176" i="11"/>
  <c r="A176" i="11"/>
  <c r="H175" i="11"/>
  <c r="B175" i="11" s="1"/>
  <c r="D175" i="11"/>
  <c r="A175" i="11"/>
  <c r="H174" i="11"/>
  <c r="B174" i="11" s="1"/>
  <c r="D174" i="11"/>
  <c r="A174" i="11"/>
  <c r="H173" i="11"/>
  <c r="D173" i="11"/>
  <c r="B173" i="11"/>
  <c r="A173" i="11"/>
  <c r="H172" i="11"/>
  <c r="B172" i="11" s="1"/>
  <c r="D172" i="11"/>
  <c r="A172" i="11"/>
  <c r="H171" i="11"/>
  <c r="D171" i="11"/>
  <c r="B171" i="11"/>
  <c r="A171" i="11"/>
  <c r="H170" i="11"/>
  <c r="B170" i="11" s="1"/>
  <c r="D170" i="11"/>
  <c r="A170" i="11"/>
  <c r="H169" i="11"/>
  <c r="B169" i="11" s="1"/>
  <c r="D169" i="11"/>
  <c r="A169" i="11"/>
  <c r="H168" i="11"/>
  <c r="B168" i="11" s="1"/>
  <c r="D168" i="11"/>
  <c r="A168" i="11"/>
  <c r="H167" i="11"/>
  <c r="D167" i="11"/>
  <c r="B167" i="11"/>
  <c r="A167" i="11"/>
  <c r="H166" i="11"/>
  <c r="B166" i="11" s="1"/>
  <c r="D166" i="11"/>
  <c r="A166" i="11"/>
  <c r="H165" i="11"/>
  <c r="B165" i="11" s="1"/>
  <c r="D165" i="11"/>
  <c r="A165" i="11"/>
  <c r="H164" i="11"/>
  <c r="B164" i="11" s="1"/>
  <c r="D164" i="11"/>
  <c r="A164" i="11"/>
  <c r="H163" i="11"/>
  <c r="B163" i="11" s="1"/>
  <c r="D163" i="11"/>
  <c r="A163" i="11"/>
  <c r="H162" i="11"/>
  <c r="B162" i="11" s="1"/>
  <c r="D162" i="11"/>
  <c r="A162" i="11"/>
  <c r="H161" i="11"/>
  <c r="D161" i="11"/>
  <c r="B161" i="11"/>
  <c r="A161" i="11"/>
  <c r="H160" i="11"/>
  <c r="B160" i="11" s="1"/>
  <c r="D160" i="11"/>
  <c r="A160" i="11"/>
  <c r="H159" i="11"/>
  <c r="B159" i="11" s="1"/>
  <c r="D159" i="11"/>
  <c r="A159" i="11"/>
  <c r="H158" i="11"/>
  <c r="B158" i="11" s="1"/>
  <c r="D158" i="11"/>
  <c r="A158" i="11"/>
  <c r="H157" i="11"/>
  <c r="D157" i="11"/>
  <c r="B157" i="11"/>
  <c r="A157" i="11"/>
  <c r="H156" i="11"/>
  <c r="B156" i="11" s="1"/>
  <c r="D156" i="11"/>
  <c r="A156" i="11"/>
  <c r="H155" i="11"/>
  <c r="D155" i="11"/>
  <c r="B155" i="11"/>
  <c r="A155" i="11"/>
  <c r="H154" i="11"/>
  <c r="B154" i="11" s="1"/>
  <c r="D154" i="11"/>
  <c r="A154" i="11"/>
  <c r="H153" i="11"/>
  <c r="B153" i="11" s="1"/>
  <c r="D153" i="11"/>
  <c r="A153" i="11"/>
  <c r="H152" i="11"/>
  <c r="B152" i="11" s="1"/>
  <c r="D152" i="11"/>
  <c r="A152" i="11"/>
  <c r="H151" i="11"/>
  <c r="D151" i="11"/>
  <c r="B151" i="11"/>
  <c r="A151" i="11"/>
  <c r="H150" i="11"/>
  <c r="B150" i="11" s="1"/>
  <c r="D150" i="11"/>
  <c r="A150" i="11"/>
  <c r="H149" i="11"/>
  <c r="B149" i="11" s="1"/>
  <c r="D149" i="11"/>
  <c r="A149" i="11"/>
  <c r="H148" i="11"/>
  <c r="B148" i="11" s="1"/>
  <c r="D148" i="11"/>
  <c r="A148" i="11"/>
  <c r="H147" i="11"/>
  <c r="B147" i="11" s="1"/>
  <c r="D147" i="11"/>
  <c r="A147" i="11"/>
  <c r="H146" i="11"/>
  <c r="B146" i="11" s="1"/>
  <c r="D146" i="11"/>
  <c r="A146" i="11"/>
  <c r="H145" i="11"/>
  <c r="D145" i="11"/>
  <c r="B145" i="11"/>
  <c r="A145" i="11"/>
  <c r="H144" i="11"/>
  <c r="B144" i="11" s="1"/>
  <c r="D144" i="11"/>
  <c r="A144" i="11"/>
  <c r="H143" i="11"/>
  <c r="B143" i="11" s="1"/>
  <c r="D143" i="11"/>
  <c r="A143" i="11"/>
  <c r="H142" i="11"/>
  <c r="B142" i="11" s="1"/>
  <c r="D142" i="11"/>
  <c r="A142" i="11"/>
  <c r="H141" i="11"/>
  <c r="D141" i="11"/>
  <c r="B141" i="11"/>
  <c r="A141" i="11"/>
  <c r="H265" i="11"/>
  <c r="B265" i="11" s="1"/>
  <c r="D265" i="11"/>
  <c r="A265" i="11"/>
  <c r="H140" i="11"/>
  <c r="D140" i="11"/>
  <c r="B140" i="11"/>
  <c r="A140" i="11"/>
  <c r="H139" i="11"/>
  <c r="B139" i="11" s="1"/>
  <c r="D139" i="11"/>
  <c r="A139" i="11"/>
  <c r="H264" i="11"/>
  <c r="B264" i="11" s="1"/>
  <c r="D264" i="11"/>
  <c r="A264" i="11"/>
  <c r="H138" i="11"/>
  <c r="B138" i="11" s="1"/>
  <c r="D138" i="11"/>
  <c r="A138" i="11"/>
  <c r="H137" i="11"/>
  <c r="D137" i="11"/>
  <c r="B137" i="11"/>
  <c r="A137" i="11"/>
  <c r="H136" i="11"/>
  <c r="B136" i="11" s="1"/>
  <c r="D136" i="11"/>
  <c r="A136" i="11"/>
  <c r="H135" i="11"/>
  <c r="B135" i="11" s="1"/>
  <c r="D135" i="11"/>
  <c r="A135" i="11"/>
  <c r="H134" i="11"/>
  <c r="B134" i="11" s="1"/>
  <c r="D134" i="11"/>
  <c r="A134" i="11"/>
  <c r="H133" i="11"/>
  <c r="B133" i="11" s="1"/>
  <c r="D133" i="11"/>
  <c r="A133" i="11"/>
  <c r="H132" i="11"/>
  <c r="B132" i="11" s="1"/>
  <c r="D132" i="11"/>
  <c r="A132" i="11"/>
  <c r="H131" i="11"/>
  <c r="D131" i="11"/>
  <c r="B131" i="11"/>
  <c r="A131" i="11"/>
  <c r="H130" i="11"/>
  <c r="B130" i="11" s="1"/>
  <c r="D130" i="11"/>
  <c r="A130" i="11"/>
  <c r="H129" i="11"/>
  <c r="B129" i="11" s="1"/>
  <c r="D129" i="11"/>
  <c r="A129" i="11"/>
  <c r="H128" i="11"/>
  <c r="B128" i="11" s="1"/>
  <c r="D128" i="11"/>
  <c r="A128" i="11"/>
  <c r="H127" i="11"/>
  <c r="D127" i="11"/>
  <c r="B127" i="11"/>
  <c r="A127" i="11"/>
  <c r="H126" i="11"/>
  <c r="B126" i="11" s="1"/>
  <c r="D126" i="11"/>
  <c r="A126" i="11"/>
  <c r="H125" i="11"/>
  <c r="D125" i="11"/>
  <c r="B125" i="11"/>
  <c r="A125" i="11"/>
  <c r="H124" i="11"/>
  <c r="B124" i="11" s="1"/>
  <c r="D124" i="11"/>
  <c r="A124" i="11"/>
  <c r="H123" i="11"/>
  <c r="B123" i="11" s="1"/>
  <c r="D123" i="11"/>
  <c r="A123" i="11"/>
  <c r="H122" i="11"/>
  <c r="B122" i="11" s="1"/>
  <c r="D122" i="11"/>
  <c r="A122" i="11"/>
  <c r="H121" i="11"/>
  <c r="D121" i="11"/>
  <c r="B121" i="11"/>
  <c r="A121" i="11"/>
  <c r="H120" i="11"/>
  <c r="B120" i="11" s="1"/>
  <c r="D120" i="11"/>
  <c r="A120" i="11"/>
  <c r="H119" i="11"/>
  <c r="B119" i="11" s="1"/>
  <c r="D119" i="11"/>
  <c r="A119" i="11"/>
  <c r="H118" i="11"/>
  <c r="B118" i="11" s="1"/>
  <c r="D118" i="11"/>
  <c r="A118" i="11"/>
  <c r="H117" i="11"/>
  <c r="B117" i="11" s="1"/>
  <c r="D117" i="11"/>
  <c r="A117" i="11"/>
  <c r="H116" i="11"/>
  <c r="B116" i="11" s="1"/>
  <c r="D116" i="11"/>
  <c r="A116" i="11"/>
  <c r="H115" i="11"/>
  <c r="D115" i="11"/>
  <c r="B115" i="11"/>
  <c r="A115" i="11"/>
  <c r="H114" i="11"/>
  <c r="B114" i="11" s="1"/>
  <c r="D114" i="11"/>
  <c r="A114" i="11"/>
  <c r="H113" i="11"/>
  <c r="B113" i="11" s="1"/>
  <c r="D113" i="11"/>
  <c r="A113" i="11"/>
  <c r="H112" i="11"/>
  <c r="B112" i="11" s="1"/>
  <c r="D112" i="11"/>
  <c r="A112" i="11"/>
  <c r="H111" i="11"/>
  <c r="D111" i="11"/>
  <c r="B111" i="11"/>
  <c r="A111" i="11"/>
  <c r="H110" i="11"/>
  <c r="B110" i="11" s="1"/>
  <c r="D110" i="11"/>
  <c r="A110" i="11"/>
  <c r="H109" i="11"/>
  <c r="D109" i="11"/>
  <c r="B109" i="11"/>
  <c r="A109" i="11"/>
  <c r="H108" i="11"/>
  <c r="B108" i="11" s="1"/>
  <c r="D108" i="11"/>
  <c r="A108" i="11"/>
  <c r="H107" i="11"/>
  <c r="D107" i="11"/>
  <c r="B107" i="11"/>
  <c r="A107" i="11"/>
  <c r="H106" i="11"/>
  <c r="B106" i="11" s="1"/>
  <c r="D106" i="11"/>
  <c r="A106" i="11"/>
  <c r="H105" i="11"/>
  <c r="D105" i="11"/>
  <c r="B105" i="11"/>
  <c r="A105" i="11"/>
  <c r="H104" i="11"/>
  <c r="B104" i="11" s="1"/>
  <c r="D104" i="11"/>
  <c r="A104" i="11"/>
  <c r="H103" i="11"/>
  <c r="D103" i="11"/>
  <c r="B103" i="11"/>
  <c r="A103" i="11"/>
  <c r="H102" i="11"/>
  <c r="B102" i="11" s="1"/>
  <c r="D102" i="11"/>
  <c r="A102" i="11"/>
  <c r="H101" i="11"/>
  <c r="D101" i="11"/>
  <c r="B101" i="11"/>
  <c r="A101" i="11"/>
  <c r="H100" i="11"/>
  <c r="B100" i="11" s="1"/>
  <c r="D100" i="11"/>
  <c r="A100" i="11"/>
  <c r="H99" i="11"/>
  <c r="D99" i="11"/>
  <c r="B99" i="11"/>
  <c r="A99" i="11"/>
  <c r="H98" i="11"/>
  <c r="B98" i="11" s="1"/>
  <c r="D98" i="11"/>
  <c r="A98" i="11"/>
  <c r="H97" i="11"/>
  <c r="D97" i="11"/>
  <c r="B97" i="11"/>
  <c r="A97" i="11"/>
  <c r="H96" i="11"/>
  <c r="B96" i="11" s="1"/>
  <c r="D96" i="11"/>
  <c r="A96" i="11"/>
  <c r="H95" i="11"/>
  <c r="D95" i="11"/>
  <c r="B95" i="11"/>
  <c r="A95" i="11"/>
  <c r="H94" i="11"/>
  <c r="B94" i="11" s="1"/>
  <c r="D94" i="11"/>
  <c r="A94" i="11"/>
  <c r="H93" i="11"/>
  <c r="D93" i="11"/>
  <c r="B93" i="11"/>
  <c r="A93" i="11"/>
  <c r="H92" i="11"/>
  <c r="B92" i="11" s="1"/>
  <c r="D92" i="11"/>
  <c r="A92" i="11"/>
  <c r="H91" i="11"/>
  <c r="D91" i="11"/>
  <c r="B91" i="11"/>
  <c r="A91" i="11"/>
  <c r="H90" i="11"/>
  <c r="B90" i="11" s="1"/>
  <c r="D90" i="11"/>
  <c r="A90" i="11"/>
  <c r="H89" i="11"/>
  <c r="D89" i="11"/>
  <c r="B89" i="11"/>
  <c r="A89" i="11"/>
  <c r="H88" i="11"/>
  <c r="B88" i="11" s="1"/>
  <c r="D88" i="11"/>
  <c r="A88" i="11"/>
  <c r="H87" i="11"/>
  <c r="D87" i="11"/>
  <c r="B87" i="11"/>
  <c r="A87" i="11"/>
  <c r="H86" i="11"/>
  <c r="B86" i="11" s="1"/>
  <c r="D86" i="11"/>
  <c r="A86" i="11"/>
  <c r="H85" i="11"/>
  <c r="D85" i="11"/>
  <c r="B85" i="11"/>
  <c r="A85" i="11"/>
  <c r="H84" i="11"/>
  <c r="B84" i="11" s="1"/>
  <c r="D84" i="11"/>
  <c r="A84" i="11"/>
  <c r="H83" i="11"/>
  <c r="D83" i="11"/>
  <c r="B83" i="11"/>
  <c r="A83" i="11"/>
  <c r="H82" i="11"/>
  <c r="B82" i="11" s="1"/>
  <c r="D82" i="11"/>
  <c r="A82" i="11"/>
  <c r="H81" i="11"/>
  <c r="D81" i="11"/>
  <c r="B81" i="11"/>
  <c r="A81" i="11"/>
  <c r="H80" i="11"/>
  <c r="B80" i="11" s="1"/>
  <c r="D80" i="11"/>
  <c r="A80" i="11"/>
  <c r="H79" i="11"/>
  <c r="B79" i="11" s="1"/>
  <c r="F79" i="11"/>
  <c r="D79" i="11" s="1"/>
  <c r="A79" i="11"/>
  <c r="H78" i="11"/>
  <c r="B78" i="11" s="1"/>
  <c r="F78" i="11"/>
  <c r="D78" i="11" s="1"/>
  <c r="A78" i="11"/>
  <c r="H77" i="11"/>
  <c r="B77" i="11"/>
  <c r="F77" i="11"/>
  <c r="D77" i="11"/>
  <c r="A77" i="11"/>
  <c r="H76" i="11"/>
  <c r="F76" i="11"/>
  <c r="D76" i="11" s="1"/>
  <c r="B76" i="11"/>
  <c r="A76" i="11"/>
  <c r="H75" i="11"/>
  <c r="B75" i="11" s="1"/>
  <c r="F75" i="11"/>
  <c r="D75" i="11" s="1"/>
  <c r="A75" i="11"/>
  <c r="H74" i="11"/>
  <c r="B74" i="11"/>
  <c r="D74" i="11"/>
  <c r="A74" i="11"/>
  <c r="H73" i="11"/>
  <c r="B73" i="11" s="1"/>
  <c r="D73" i="11"/>
  <c r="A73" i="11"/>
  <c r="H72" i="11"/>
  <c r="B72" i="11"/>
  <c r="D72" i="11"/>
  <c r="A72" i="11"/>
  <c r="H71" i="11"/>
  <c r="B71" i="11" s="1"/>
  <c r="D71" i="11"/>
  <c r="A71" i="11"/>
  <c r="H70" i="11"/>
  <c r="B70" i="11"/>
  <c r="D70" i="11"/>
  <c r="A70" i="11"/>
  <c r="H69" i="11"/>
  <c r="B69" i="11" s="1"/>
  <c r="D69" i="11"/>
  <c r="A69" i="11"/>
  <c r="H68" i="11"/>
  <c r="B68" i="11"/>
  <c r="D68" i="11"/>
  <c r="A68" i="11"/>
  <c r="H67" i="11"/>
  <c r="B67" i="11" s="1"/>
  <c r="D67" i="11"/>
  <c r="A67" i="11"/>
  <c r="H66" i="11"/>
  <c r="B66" i="11"/>
  <c r="D66" i="11"/>
  <c r="A66" i="11"/>
  <c r="H65" i="11"/>
  <c r="B65" i="11" s="1"/>
  <c r="D65" i="11"/>
  <c r="A65" i="11"/>
  <c r="H64" i="11"/>
  <c r="B64" i="11"/>
  <c r="D64" i="11"/>
  <c r="A64" i="11"/>
  <c r="H63" i="11"/>
  <c r="B63" i="11" s="1"/>
  <c r="D63" i="11"/>
  <c r="A63" i="11"/>
  <c r="H62" i="11"/>
  <c r="B62" i="11"/>
  <c r="D62" i="11"/>
  <c r="A62" i="11"/>
  <c r="H61" i="11"/>
  <c r="B61" i="11" s="1"/>
  <c r="D61" i="11"/>
  <c r="A61" i="11"/>
  <c r="H60" i="11"/>
  <c r="B60" i="11"/>
  <c r="D60" i="11"/>
  <c r="A60" i="11"/>
  <c r="H59" i="11"/>
  <c r="B59" i="11" s="1"/>
  <c r="D59" i="11"/>
  <c r="A59" i="11"/>
  <c r="H58" i="11"/>
  <c r="B58" i="11"/>
  <c r="D58" i="11"/>
  <c r="A58" i="11"/>
  <c r="H57" i="11"/>
  <c r="B57" i="11" s="1"/>
  <c r="D57" i="11"/>
  <c r="A57" i="11"/>
  <c r="H56" i="11"/>
  <c r="B56" i="11"/>
  <c r="D56" i="11"/>
  <c r="A56" i="11"/>
  <c r="H55" i="11"/>
  <c r="B55" i="11" s="1"/>
  <c r="D55" i="11"/>
  <c r="A55" i="11"/>
  <c r="H54" i="11"/>
  <c r="B54" i="11"/>
  <c r="D54" i="11"/>
  <c r="A54" i="11"/>
  <c r="H53" i="11"/>
  <c r="B53" i="11" s="1"/>
  <c r="D53" i="11"/>
  <c r="A53" i="11"/>
  <c r="H52" i="11"/>
  <c r="B52" i="11"/>
  <c r="D52" i="11"/>
  <c r="A52" i="11"/>
  <c r="H51" i="11"/>
  <c r="B51" i="11" s="1"/>
  <c r="D51" i="11"/>
  <c r="A51" i="11"/>
  <c r="H50" i="11"/>
  <c r="B50" i="11"/>
  <c r="D50" i="11"/>
  <c r="A50" i="11"/>
  <c r="H49" i="11"/>
  <c r="B49" i="11" s="1"/>
  <c r="D49" i="11"/>
  <c r="A49" i="11"/>
  <c r="H48" i="11"/>
  <c r="B48" i="11"/>
  <c r="D48" i="11"/>
  <c r="A48" i="11"/>
  <c r="H47" i="11"/>
  <c r="B47" i="11" s="1"/>
  <c r="D47" i="11"/>
  <c r="A47" i="11"/>
  <c r="H46" i="11"/>
  <c r="B46" i="11"/>
  <c r="D46" i="11"/>
  <c r="A46" i="11"/>
  <c r="H263" i="11"/>
  <c r="B263" i="11" s="1"/>
  <c r="D263" i="11"/>
  <c r="A263" i="11"/>
  <c r="H45" i="11"/>
  <c r="B45" i="11"/>
  <c r="D45" i="11"/>
  <c r="A45" i="11"/>
  <c r="H44" i="11"/>
  <c r="B44" i="11" s="1"/>
  <c r="D44" i="11"/>
  <c r="A44" i="11"/>
  <c r="H43" i="11"/>
  <c r="B43" i="11"/>
  <c r="D43" i="11"/>
  <c r="A43" i="11"/>
  <c r="H42" i="11"/>
  <c r="B42" i="11" s="1"/>
  <c r="D42" i="11"/>
  <c r="A42" i="11"/>
  <c r="H41" i="11"/>
  <c r="B41" i="11"/>
  <c r="D41" i="11"/>
  <c r="A41" i="11"/>
  <c r="H40" i="11"/>
  <c r="B40" i="11" s="1"/>
  <c r="D40" i="11"/>
  <c r="A40" i="11"/>
  <c r="H39" i="11"/>
  <c r="B39" i="11"/>
  <c r="D39" i="11"/>
  <c r="A39" i="11"/>
  <c r="H38" i="11"/>
  <c r="B38" i="11" s="1"/>
  <c r="D38" i="11"/>
  <c r="A38" i="11"/>
  <c r="H37" i="11"/>
  <c r="B37" i="11"/>
  <c r="D37" i="11"/>
  <c r="A37" i="11"/>
  <c r="H36" i="11"/>
  <c r="B36" i="11" s="1"/>
  <c r="D36" i="11"/>
  <c r="A36" i="11"/>
  <c r="H35" i="11"/>
  <c r="B35" i="11"/>
  <c r="D35" i="11"/>
  <c r="A35" i="11"/>
  <c r="H34" i="11"/>
  <c r="B34" i="11" s="1"/>
  <c r="D34" i="11"/>
  <c r="A34" i="11"/>
  <c r="H33" i="11"/>
  <c r="B33" i="11"/>
  <c r="D33" i="11"/>
  <c r="A33" i="11"/>
  <c r="H32" i="11"/>
  <c r="B32" i="11" s="1"/>
  <c r="D32" i="11"/>
  <c r="A32" i="11"/>
  <c r="H31" i="11"/>
  <c r="B31" i="11"/>
  <c r="D31" i="11"/>
  <c r="A31" i="11"/>
  <c r="H30" i="11"/>
  <c r="B30" i="11" s="1"/>
  <c r="D30" i="11"/>
  <c r="A30" i="11"/>
  <c r="H29" i="11"/>
  <c r="B29" i="11"/>
  <c r="D29" i="11"/>
  <c r="A29" i="11"/>
  <c r="H28" i="11"/>
  <c r="B28" i="11" s="1"/>
  <c r="D28" i="11"/>
  <c r="A28" i="11"/>
  <c r="H27" i="11"/>
  <c r="B27" i="11"/>
  <c r="D27" i="11"/>
  <c r="A27" i="11"/>
  <c r="H26" i="11"/>
  <c r="B26" i="11" s="1"/>
  <c r="D26" i="11"/>
  <c r="A26" i="11"/>
  <c r="H25" i="11"/>
  <c r="B25" i="11"/>
  <c r="D25" i="11"/>
  <c r="A25" i="11"/>
  <c r="H24" i="11"/>
  <c r="B24" i="11" s="1"/>
  <c r="D24" i="11"/>
  <c r="A24" i="11"/>
  <c r="H23" i="11"/>
  <c r="B23" i="11"/>
  <c r="D23" i="11"/>
  <c r="A23" i="11"/>
  <c r="H22" i="11"/>
  <c r="B22" i="11" s="1"/>
  <c r="D22" i="11"/>
  <c r="A22" i="11"/>
  <c r="H21" i="11"/>
  <c r="B21" i="11"/>
  <c r="D21" i="11"/>
  <c r="A21" i="11"/>
  <c r="H20" i="11"/>
  <c r="B20" i="11" s="1"/>
  <c r="D20" i="11"/>
  <c r="A20" i="11"/>
  <c r="H19" i="11"/>
  <c r="B19" i="11"/>
  <c r="D19" i="11"/>
  <c r="A19" i="11"/>
  <c r="H18" i="11"/>
  <c r="B18" i="11" s="1"/>
  <c r="D18" i="11"/>
  <c r="A18" i="11"/>
  <c r="H262" i="11"/>
  <c r="B262" i="11"/>
  <c r="D262" i="11"/>
  <c r="A262" i="11"/>
  <c r="H261" i="11"/>
  <c r="B261" i="11" s="1"/>
  <c r="D261" i="11"/>
  <c r="A261" i="11"/>
  <c r="H17" i="11"/>
  <c r="B17" i="11"/>
  <c r="D17" i="11"/>
  <c r="A17" i="11"/>
  <c r="H16" i="11"/>
  <c r="B16" i="11" s="1"/>
  <c r="D16" i="11"/>
  <c r="A16" i="11"/>
  <c r="H15" i="11"/>
  <c r="B15" i="11"/>
  <c r="D15" i="11"/>
  <c r="A15" i="11"/>
  <c r="H14" i="11"/>
  <c r="B14" i="11" s="1"/>
  <c r="D14" i="11"/>
  <c r="A14" i="11"/>
  <c r="H13" i="11"/>
  <c r="B13" i="11"/>
  <c r="D13" i="11"/>
  <c r="A13" i="11"/>
  <c r="H12" i="11"/>
  <c r="B12" i="11" s="1"/>
  <c r="D12" i="11"/>
  <c r="A12" i="11"/>
  <c r="H11" i="11"/>
  <c r="B11" i="11"/>
  <c r="D11" i="11"/>
  <c r="A11" i="11"/>
  <c r="A9" i="10"/>
  <c r="C9" i="10" s="1"/>
  <c r="H13" i="10" s="1"/>
  <c r="G16" i="10"/>
  <c r="G15" i="10" s="1"/>
  <c r="E21" i="10"/>
  <c r="E22" i="10"/>
  <c r="E23" i="10"/>
  <c r="E24" i="10"/>
  <c r="E25" i="10"/>
  <c r="E26" i="10"/>
  <c r="G26" i="10" s="1"/>
  <c r="E27" i="10"/>
  <c r="E28" i="10"/>
  <c r="E29" i="10"/>
  <c r="E30" i="10"/>
  <c r="G30" i="10"/>
  <c r="E31" i="10"/>
  <c r="E32" i="10"/>
  <c r="G32" i="10"/>
  <c r="E33" i="10"/>
  <c r="E34" i="10"/>
  <c r="G34" i="10"/>
  <c r="E35" i="10"/>
  <c r="E36" i="10"/>
  <c r="G36" i="10" s="1"/>
  <c r="E37" i="10"/>
  <c r="E38" i="10"/>
  <c r="G38" i="10" s="1"/>
  <c r="E39" i="10"/>
  <c r="E40" i="10"/>
  <c r="G40" i="10" s="1"/>
  <c r="E41" i="10"/>
  <c r="E42" i="10"/>
  <c r="G42" i="10" s="1"/>
  <c r="E43" i="10"/>
  <c r="E44" i="10"/>
  <c r="E45" i="10"/>
  <c r="E46" i="10"/>
  <c r="E47" i="10"/>
  <c r="E48" i="10"/>
  <c r="G48" i="10" s="1"/>
  <c r="E49" i="10"/>
  <c r="E50" i="10"/>
  <c r="G50" i="10"/>
  <c r="E51" i="10"/>
  <c r="E52" i="10"/>
  <c r="G52" i="10"/>
  <c r="E53" i="10"/>
  <c r="E54" i="10"/>
  <c r="G54" i="10"/>
  <c r="E55" i="10"/>
  <c r="E56" i="10"/>
  <c r="G56" i="10" s="1"/>
  <c r="E57" i="10"/>
  <c r="E58" i="10"/>
  <c r="G58" i="10" s="1"/>
  <c r="E59" i="10"/>
  <c r="E60" i="10"/>
  <c r="G60" i="10"/>
  <c r="E61" i="10"/>
  <c r="E62" i="10"/>
  <c r="E63" i="10"/>
  <c r="E64" i="10"/>
  <c r="G64" i="10" s="1"/>
  <c r="E65" i="10"/>
  <c r="E66" i="10"/>
  <c r="G66" i="10"/>
  <c r="E67" i="10"/>
  <c r="E68" i="10"/>
  <c r="G68" i="10"/>
  <c r="E69" i="10"/>
  <c r="E70" i="10"/>
  <c r="G70" i="10"/>
  <c r="E71" i="10"/>
  <c r="E72" i="10"/>
  <c r="G72" i="10"/>
  <c r="E73" i="10"/>
  <c r="E74" i="10"/>
  <c r="E75" i="10"/>
  <c r="E76" i="10"/>
  <c r="G76" i="10"/>
  <c r="E77" i="10"/>
  <c r="E78" i="10"/>
  <c r="E79" i="10"/>
  <c r="E80" i="10"/>
  <c r="G80" i="10" s="1"/>
  <c r="E81" i="10"/>
  <c r="E82" i="10"/>
  <c r="G82" i="10"/>
  <c r="E83" i="10"/>
  <c r="E84" i="10"/>
  <c r="G84" i="10"/>
  <c r="E85" i="10"/>
  <c r="L85" i="10" s="1"/>
  <c r="E86" i="10"/>
  <c r="G86" i="10"/>
  <c r="E87" i="10"/>
  <c r="G87" i="10"/>
  <c r="E88" i="10"/>
  <c r="E89" i="10"/>
  <c r="G89" i="10" s="1"/>
  <c r="E90" i="10"/>
  <c r="G90" i="10"/>
  <c r="E91" i="10"/>
  <c r="G91" i="10" s="1"/>
  <c r="E92" i="10"/>
  <c r="G92" i="10" s="1"/>
  <c r="E93" i="10"/>
  <c r="G93" i="10"/>
  <c r="E94" i="10"/>
  <c r="G94" i="10"/>
  <c r="E95" i="10"/>
  <c r="G95" i="10" s="1"/>
  <c r="E96" i="10"/>
  <c r="G96" i="10" s="1"/>
  <c r="E97" i="10"/>
  <c r="G97" i="10" s="1"/>
  <c r="E98" i="10"/>
  <c r="G98" i="10"/>
  <c r="E99" i="10"/>
  <c r="G99" i="10" s="1"/>
  <c r="E100" i="10"/>
  <c r="G100" i="10" s="1"/>
  <c r="E101" i="10"/>
  <c r="G101" i="10"/>
  <c r="E102" i="10"/>
  <c r="G102" i="10"/>
  <c r="E103" i="10"/>
  <c r="G103" i="10"/>
  <c r="E104" i="10"/>
  <c r="G104" i="10" s="1"/>
  <c r="E105" i="10"/>
  <c r="G105" i="10" s="1"/>
  <c r="E106" i="10"/>
  <c r="E107" i="10"/>
  <c r="G107" i="10"/>
  <c r="H16" i="10"/>
  <c r="H15" i="10"/>
  <c r="D21" i="10"/>
  <c r="J21" i="10" s="1"/>
  <c r="D22" i="10"/>
  <c r="D23" i="10"/>
  <c r="H23" i="10" s="1"/>
  <c r="D24" i="10"/>
  <c r="D25" i="10"/>
  <c r="D26" i="10"/>
  <c r="D27" i="10"/>
  <c r="D28" i="10"/>
  <c r="H28" i="10" s="1"/>
  <c r="D29" i="10"/>
  <c r="H29" i="10" s="1"/>
  <c r="D30" i="10"/>
  <c r="D31" i="10"/>
  <c r="H31" i="10" s="1"/>
  <c r="D32" i="10"/>
  <c r="D33" i="10"/>
  <c r="H33" i="10" s="1"/>
  <c r="D34" i="10"/>
  <c r="D35" i="10"/>
  <c r="L35" i="10" s="1"/>
  <c r="D36" i="10"/>
  <c r="D37" i="10"/>
  <c r="J37" i="10" s="1"/>
  <c r="D38" i="10"/>
  <c r="D39" i="10"/>
  <c r="H39" i="10" s="1"/>
  <c r="D40" i="10"/>
  <c r="H40" i="10" s="1"/>
  <c r="D41" i="10"/>
  <c r="D42" i="10"/>
  <c r="K42" i="10" s="1"/>
  <c r="D43" i="10"/>
  <c r="H43" i="10" s="1"/>
  <c r="D44" i="10"/>
  <c r="D45" i="10"/>
  <c r="D46" i="10"/>
  <c r="J46" i="10"/>
  <c r="D47" i="10"/>
  <c r="L47" i="10" s="1"/>
  <c r="D48" i="10"/>
  <c r="D49" i="10"/>
  <c r="J49" i="10" s="1"/>
  <c r="D50" i="10"/>
  <c r="D51" i="10"/>
  <c r="D52" i="10"/>
  <c r="D53" i="10"/>
  <c r="D54" i="10"/>
  <c r="D55" i="10"/>
  <c r="D56" i="10"/>
  <c r="H56" i="10" s="1"/>
  <c r="D57" i="10"/>
  <c r="D58" i="10"/>
  <c r="F58" i="10" s="1"/>
  <c r="D59" i="10"/>
  <c r="D60" i="10"/>
  <c r="D61" i="10"/>
  <c r="L61" i="10" s="1"/>
  <c r="D62" i="10"/>
  <c r="H62" i="10" s="1"/>
  <c r="D63" i="10"/>
  <c r="I63" i="10" s="1"/>
  <c r="D64" i="10"/>
  <c r="F64" i="10" s="1"/>
  <c r="D65" i="10"/>
  <c r="D66" i="10"/>
  <c r="D67" i="10"/>
  <c r="I67" i="10" s="1"/>
  <c r="J67" i="10"/>
  <c r="D68" i="10"/>
  <c r="I68" i="10" s="1"/>
  <c r="D69" i="10"/>
  <c r="D70" i="10"/>
  <c r="J70" i="10" s="1"/>
  <c r="D71" i="10"/>
  <c r="D72" i="10"/>
  <c r="H72" i="10"/>
  <c r="D73" i="10"/>
  <c r="J73" i="10" s="1"/>
  <c r="H73" i="10"/>
  <c r="D74" i="10"/>
  <c r="J74" i="10" s="1"/>
  <c r="D75" i="10"/>
  <c r="D76" i="10"/>
  <c r="H76" i="10"/>
  <c r="D77" i="10"/>
  <c r="D78" i="10"/>
  <c r="D79" i="10"/>
  <c r="D80" i="10"/>
  <c r="H80" i="10"/>
  <c r="D81" i="10"/>
  <c r="H81" i="10"/>
  <c r="J81" i="10"/>
  <c r="D82" i="10"/>
  <c r="J82" i="10" s="1"/>
  <c r="D83" i="10"/>
  <c r="D84" i="10"/>
  <c r="I84" i="10" s="1"/>
  <c r="D85" i="10"/>
  <c r="H85" i="10"/>
  <c r="J85" i="10"/>
  <c r="D86" i="10"/>
  <c r="H86" i="10"/>
  <c r="D87" i="10"/>
  <c r="D88" i="10"/>
  <c r="H88" i="10" s="1"/>
  <c r="D89" i="10"/>
  <c r="F89" i="10"/>
  <c r="D90" i="10"/>
  <c r="D91" i="10"/>
  <c r="D92" i="10"/>
  <c r="D93" i="10"/>
  <c r="F93" i="10"/>
  <c r="D94" i="10"/>
  <c r="D95" i="10"/>
  <c r="D96" i="10"/>
  <c r="H96" i="10" s="1"/>
  <c r="D97" i="10"/>
  <c r="D98" i="10"/>
  <c r="H98" i="10"/>
  <c r="D99" i="10"/>
  <c r="D100" i="10"/>
  <c r="J100" i="10"/>
  <c r="D101" i="10"/>
  <c r="K101" i="10" s="1"/>
  <c r="D102" i="10"/>
  <c r="D103" i="10"/>
  <c r="D104" i="10"/>
  <c r="H104" i="10" s="1"/>
  <c r="D105" i="10"/>
  <c r="F105" i="10" s="1"/>
  <c r="D106" i="10"/>
  <c r="D107" i="10"/>
  <c r="J16" i="10"/>
  <c r="J15" i="10"/>
  <c r="J31" i="10"/>
  <c r="J43" i="10"/>
  <c r="J58" i="10"/>
  <c r="J62" i="10"/>
  <c r="J72" i="10"/>
  <c r="J76" i="10"/>
  <c r="J79" i="10"/>
  <c r="J80" i="10"/>
  <c r="J84" i="10"/>
  <c r="J86" i="10"/>
  <c r="J98" i="10"/>
  <c r="J102" i="10"/>
  <c r="J106" i="10"/>
  <c r="I16" i="10"/>
  <c r="I15" i="10"/>
  <c r="I31" i="10"/>
  <c r="I37" i="10"/>
  <c r="I46" i="10"/>
  <c r="I51" i="10"/>
  <c r="I65" i="10"/>
  <c r="I72" i="10"/>
  <c r="I76" i="10"/>
  <c r="I78" i="10"/>
  <c r="I82" i="10"/>
  <c r="I83" i="10"/>
  <c r="I85" i="10"/>
  <c r="I86" i="10"/>
  <c r="I88" i="10"/>
  <c r="I98" i="10"/>
  <c r="I102" i="10"/>
  <c r="I104" i="10"/>
  <c r="K16" i="10"/>
  <c r="K15" i="10" s="1"/>
  <c r="K52" i="10"/>
  <c r="K68" i="10"/>
  <c r="K76" i="10"/>
  <c r="K84" i="10"/>
  <c r="K86" i="10"/>
  <c r="K90" i="10"/>
  <c r="K98" i="10"/>
  <c r="K104" i="10"/>
  <c r="F16" i="10"/>
  <c r="F15" i="10" s="1"/>
  <c r="F22" i="10"/>
  <c r="F23" i="10"/>
  <c r="F31" i="10"/>
  <c r="F43" i="10"/>
  <c r="F46" i="10"/>
  <c r="F52" i="10"/>
  <c r="F56" i="10"/>
  <c r="F62" i="10"/>
  <c r="F67" i="10"/>
  <c r="F68" i="10"/>
  <c r="F69" i="10"/>
  <c r="F72" i="10"/>
  <c r="F75" i="10"/>
  <c r="F76" i="10"/>
  <c r="F78" i="10"/>
  <c r="F79" i="10"/>
  <c r="F80" i="10"/>
  <c r="F84" i="10"/>
  <c r="F85" i="10"/>
  <c r="F86" i="10"/>
  <c r="F88" i="10"/>
  <c r="F90" i="10"/>
  <c r="F96" i="10"/>
  <c r="F98" i="10"/>
  <c r="F100" i="10"/>
  <c r="F101" i="10"/>
  <c r="L16" i="10"/>
  <c r="L15" i="10" s="1"/>
  <c r="L12" i="10" s="1"/>
  <c r="L42" i="10"/>
  <c r="L58" i="10"/>
  <c r="L76" i="10"/>
  <c r="L81" i="10"/>
  <c r="L82" i="10"/>
  <c r="L84" i="10"/>
  <c r="L86" i="10"/>
  <c r="L98" i="10"/>
  <c r="L102" i="10"/>
  <c r="C16" i="10"/>
  <c r="C15" i="10" s="1"/>
  <c r="N16" i="10"/>
  <c r="N15" i="10"/>
  <c r="O16" i="10"/>
  <c r="O15" i="10" s="1"/>
  <c r="G4" i="10"/>
  <c r="P16" i="10"/>
  <c r="P15" i="10" s="1"/>
  <c r="G5" i="10"/>
  <c r="Q16" i="10"/>
  <c r="Q15" i="10"/>
  <c r="G6" i="10"/>
  <c r="G7" i="10"/>
  <c r="E16" i="10"/>
  <c r="E15" i="10"/>
  <c r="E12" i="10" s="1"/>
  <c r="M16" i="10"/>
  <c r="M15" i="10" s="1"/>
  <c r="D16" i="10"/>
  <c r="D15" i="10" s="1"/>
  <c r="D12" i="10" s="1"/>
  <c r="D108" i="10"/>
  <c r="E108" i="10"/>
  <c r="D109" i="10"/>
  <c r="H109" i="10" s="1"/>
  <c r="E109" i="10"/>
  <c r="G109" i="10"/>
  <c r="D110" i="10"/>
  <c r="E110" i="10"/>
  <c r="G110" i="10" s="1"/>
  <c r="D111" i="10"/>
  <c r="E111" i="10"/>
  <c r="D112" i="10"/>
  <c r="E112" i="10"/>
  <c r="D113" i="10"/>
  <c r="I113" i="10"/>
  <c r="E113" i="10"/>
  <c r="G113" i="10"/>
  <c r="H113" i="10"/>
  <c r="D114" i="10"/>
  <c r="E114" i="10"/>
  <c r="G114" i="10" s="1"/>
  <c r="D115" i="10"/>
  <c r="H115" i="10" s="1"/>
  <c r="E115" i="10"/>
  <c r="D116" i="10"/>
  <c r="E116" i="10"/>
  <c r="D117" i="10"/>
  <c r="I117" i="10" s="1"/>
  <c r="E117" i="10"/>
  <c r="G117" i="10" s="1"/>
  <c r="H117" i="10"/>
  <c r="D118" i="10"/>
  <c r="H118" i="10"/>
  <c r="E118" i="10"/>
  <c r="G118" i="10" s="1"/>
  <c r="D119" i="10"/>
  <c r="I119" i="10"/>
  <c r="H119" i="10"/>
  <c r="E119" i="10"/>
  <c r="J119" i="10"/>
  <c r="D120" i="10"/>
  <c r="F120" i="10" s="1"/>
  <c r="E120" i="10"/>
  <c r="L120" i="10" s="1"/>
  <c r="H120" i="10"/>
  <c r="I120" i="10"/>
  <c r="J120" i="10"/>
  <c r="D121" i="10"/>
  <c r="H121" i="10" s="1"/>
  <c r="I121" i="10"/>
  <c r="E121" i="10"/>
  <c r="G121" i="10" s="1"/>
  <c r="D122" i="10"/>
  <c r="I122" i="10"/>
  <c r="H122" i="10"/>
  <c r="E122" i="10"/>
  <c r="G122" i="10"/>
  <c r="D123" i="10"/>
  <c r="E123" i="10"/>
  <c r="K123" i="10" s="1"/>
  <c r="G123" i="10"/>
  <c r="H123" i="10"/>
  <c r="L123" i="10"/>
  <c r="D124" i="10"/>
  <c r="H124" i="10" s="1"/>
  <c r="F124" i="10"/>
  <c r="E124" i="10"/>
  <c r="L124" i="10" s="1"/>
  <c r="D125" i="10"/>
  <c r="E125" i="10"/>
  <c r="D126" i="10"/>
  <c r="E126" i="10"/>
  <c r="D127" i="10"/>
  <c r="H127" i="10" s="1"/>
  <c r="E127" i="10"/>
  <c r="K127" i="10" s="1"/>
  <c r="D128" i="10"/>
  <c r="E128" i="10"/>
  <c r="D129" i="10"/>
  <c r="F129" i="10" s="1"/>
  <c r="E129" i="10"/>
  <c r="L129" i="10" s="1"/>
  <c r="H129" i="10"/>
  <c r="I129" i="10"/>
  <c r="J129" i="10"/>
  <c r="D130" i="10"/>
  <c r="F130" i="10" s="1"/>
  <c r="E130" i="10"/>
  <c r="H130" i="10"/>
  <c r="I130" i="10"/>
  <c r="J130" i="10"/>
  <c r="D131" i="10"/>
  <c r="E131" i="10"/>
  <c r="D132" i="10"/>
  <c r="H132" i="10" s="1"/>
  <c r="E132" i="10"/>
  <c r="D133" i="10"/>
  <c r="I133" i="10" s="1"/>
  <c r="E133" i="10"/>
  <c r="L133" i="10" s="1"/>
  <c r="D134" i="10"/>
  <c r="H134" i="10"/>
  <c r="E134" i="10"/>
  <c r="L134" i="10"/>
  <c r="D135" i="10"/>
  <c r="H135" i="10" s="1"/>
  <c r="E135" i="10"/>
  <c r="D136" i="10"/>
  <c r="L136" i="10" s="1"/>
  <c r="E136" i="10"/>
  <c r="D137" i="10"/>
  <c r="L137" i="10" s="1"/>
  <c r="E137" i="10"/>
  <c r="D138" i="10"/>
  <c r="H138" i="10" s="1"/>
  <c r="E138" i="10"/>
  <c r="L138" i="10" s="1"/>
  <c r="F138" i="10"/>
  <c r="I138" i="10"/>
  <c r="J138" i="10"/>
  <c r="D139" i="10"/>
  <c r="H139" i="10" s="1"/>
  <c r="E139" i="10"/>
  <c r="L139" i="10" s="1"/>
  <c r="G139" i="10"/>
  <c r="D140" i="10"/>
  <c r="I140" i="10" s="1"/>
  <c r="F140" i="10"/>
  <c r="E140" i="10"/>
  <c r="D141" i="10"/>
  <c r="J141" i="10" s="1"/>
  <c r="E141" i="10"/>
  <c r="D142" i="10"/>
  <c r="J142" i="10" s="1"/>
  <c r="H142" i="10"/>
  <c r="E142" i="10"/>
  <c r="L142" i="10"/>
  <c r="F142" i="10"/>
  <c r="D143" i="10"/>
  <c r="E143" i="10"/>
  <c r="G143" i="10" s="1"/>
  <c r="D144" i="10"/>
  <c r="E144" i="10"/>
  <c r="D145" i="10"/>
  <c r="E145" i="10"/>
  <c r="L145" i="10"/>
  <c r="F145" i="10"/>
  <c r="H145" i="10"/>
  <c r="I145" i="10"/>
  <c r="J145" i="10"/>
  <c r="D146" i="10"/>
  <c r="H146" i="10" s="1"/>
  <c r="E146" i="10"/>
  <c r="L146" i="10"/>
  <c r="F146" i="10"/>
  <c r="G146" i="10"/>
  <c r="J146" i="10"/>
  <c r="D147" i="10"/>
  <c r="E147" i="10"/>
  <c r="L147" i="10"/>
  <c r="G147" i="10"/>
  <c r="H147" i="10"/>
  <c r="D148" i="10"/>
  <c r="E148" i="10"/>
  <c r="L148" i="10"/>
  <c r="D149" i="10"/>
  <c r="E149" i="10"/>
  <c r="L149" i="10"/>
  <c r="I149" i="10"/>
  <c r="D150" i="10"/>
  <c r="E150" i="10"/>
  <c r="G150" i="10"/>
  <c r="D151" i="10"/>
  <c r="H151" i="10"/>
  <c r="K151" i="10"/>
  <c r="E151" i="10"/>
  <c r="G151" i="10"/>
  <c r="D152" i="10"/>
  <c r="F152" i="10" s="1"/>
  <c r="E152" i="10"/>
  <c r="D153" i="10"/>
  <c r="E153" i="10"/>
  <c r="L153" i="10" s="1"/>
  <c r="F153" i="10"/>
  <c r="H153" i="10"/>
  <c r="D154" i="10"/>
  <c r="E154" i="10"/>
  <c r="D155" i="10"/>
  <c r="H155" i="10" s="1"/>
  <c r="K155" i="10"/>
  <c r="E155" i="10"/>
  <c r="L155" i="10" s="1"/>
  <c r="G155" i="10"/>
  <c r="D156" i="10"/>
  <c r="F156" i="10"/>
  <c r="E156" i="10"/>
  <c r="L156" i="10" s="1"/>
  <c r="H156" i="10"/>
  <c r="I156" i="10"/>
  <c r="D157" i="10"/>
  <c r="J157" i="10" s="1"/>
  <c r="E157" i="10"/>
  <c r="D158" i="10"/>
  <c r="H158" i="10"/>
  <c r="E158" i="10"/>
  <c r="I158" i="10"/>
  <c r="J158" i="10"/>
  <c r="D159" i="10"/>
  <c r="H159" i="10" s="1"/>
  <c r="E159" i="10"/>
  <c r="D160" i="10"/>
  <c r="I160" i="10" s="1"/>
  <c r="E160" i="10"/>
  <c r="L160" i="10" s="1"/>
  <c r="D161" i="10"/>
  <c r="J161" i="10"/>
  <c r="E161" i="10"/>
  <c r="L161" i="10" s="1"/>
  <c r="H161" i="10"/>
  <c r="I161" i="10"/>
  <c r="D162" i="10"/>
  <c r="E162" i="10"/>
  <c r="G162" i="10"/>
  <c r="I162" i="10"/>
  <c r="D163" i="10"/>
  <c r="H163" i="10" s="1"/>
  <c r="E163" i="10"/>
  <c r="G163" i="10"/>
  <c r="D164" i="10"/>
  <c r="F164" i="10"/>
  <c r="E164" i="10"/>
  <c r="L164" i="10" s="1"/>
  <c r="H164" i="10"/>
  <c r="I164" i="10"/>
  <c r="D165" i="10"/>
  <c r="F165" i="10" s="1"/>
  <c r="E165" i="10"/>
  <c r="I165" i="10"/>
  <c r="D166" i="10"/>
  <c r="E166" i="10"/>
  <c r="H166" i="10"/>
  <c r="D167" i="10"/>
  <c r="H167" i="10"/>
  <c r="E167" i="10"/>
  <c r="G167" i="10" s="1"/>
  <c r="D168" i="10"/>
  <c r="H168" i="10"/>
  <c r="E168" i="10"/>
  <c r="I168" i="10"/>
  <c r="D169" i="10"/>
  <c r="I169" i="10" s="1"/>
  <c r="J169" i="10"/>
  <c r="E169" i="10"/>
  <c r="L169" i="10"/>
  <c r="D170" i="10"/>
  <c r="E170" i="10"/>
  <c r="L170" i="10" s="1"/>
  <c r="G170" i="10"/>
  <c r="H170" i="10"/>
  <c r="K170" i="10"/>
  <c r="D171" i="10"/>
  <c r="H171" i="10" s="1"/>
  <c r="E171" i="10"/>
  <c r="G171" i="10"/>
  <c r="D172" i="10"/>
  <c r="E172" i="10"/>
  <c r="L172" i="10"/>
  <c r="D173" i="10"/>
  <c r="I173" i="10" s="1"/>
  <c r="J173" i="10"/>
  <c r="E173" i="10"/>
  <c r="D174" i="10"/>
  <c r="F174" i="10"/>
  <c r="E174" i="10"/>
  <c r="K174" i="10"/>
  <c r="H174" i="10"/>
  <c r="I174" i="10"/>
  <c r="J174" i="10"/>
  <c r="D175" i="10"/>
  <c r="E175" i="10"/>
  <c r="G175" i="10"/>
  <c r="D176" i="10"/>
  <c r="I176" i="10" s="1"/>
  <c r="H176" i="10"/>
  <c r="E176" i="10"/>
  <c r="L176" i="10"/>
  <c r="D177" i="10"/>
  <c r="H177" i="10" s="1"/>
  <c r="E177" i="10"/>
  <c r="D178" i="10"/>
  <c r="E178" i="10"/>
  <c r="G178" i="10" s="1"/>
  <c r="L178" i="10"/>
  <c r="D179" i="10"/>
  <c r="E179" i="10"/>
  <c r="G179" i="10"/>
  <c r="D180" i="10"/>
  <c r="H180" i="10" s="1"/>
  <c r="F180" i="10"/>
  <c r="E180" i="10"/>
  <c r="L180" i="10" s="1"/>
  <c r="I180" i="10"/>
  <c r="D181" i="10"/>
  <c r="E181" i="10"/>
  <c r="D182" i="10"/>
  <c r="F182" i="10"/>
  <c r="E182" i="10"/>
  <c r="D183" i="10"/>
  <c r="L183" i="10" s="1"/>
  <c r="E183" i="10"/>
  <c r="G183" i="10" s="1"/>
  <c r="D184" i="10"/>
  <c r="H184" i="10" s="1"/>
  <c r="E184" i="10"/>
  <c r="D185" i="10"/>
  <c r="L185" i="10" s="1"/>
  <c r="E185" i="10"/>
  <c r="D186" i="10"/>
  <c r="H186" i="10"/>
  <c r="E186" i="10"/>
  <c r="D187" i="10"/>
  <c r="K187" i="10"/>
  <c r="E187" i="10"/>
  <c r="G187" i="10" s="1"/>
  <c r="H187" i="10"/>
  <c r="L187" i="10"/>
  <c r="D188" i="10"/>
  <c r="E188" i="10"/>
  <c r="L188" i="10" s="1"/>
  <c r="D189" i="10"/>
  <c r="I189" i="10" s="1"/>
  <c r="F189" i="10"/>
  <c r="E189" i="10"/>
  <c r="D190" i="10"/>
  <c r="E190" i="10"/>
  <c r="D191" i="10"/>
  <c r="E191" i="10"/>
  <c r="G191" i="10" s="1"/>
  <c r="D192" i="10"/>
  <c r="H192" i="10"/>
  <c r="E192" i="10"/>
  <c r="L192" i="10" s="1"/>
  <c r="D193" i="10"/>
  <c r="J193" i="10"/>
  <c r="E193" i="10"/>
  <c r="F193" i="10"/>
  <c r="I193" i="10"/>
  <c r="D194" i="10"/>
  <c r="J194" i="10"/>
  <c r="E194" i="10"/>
  <c r="H194" i="10"/>
  <c r="K194" i="10"/>
  <c r="D195" i="10"/>
  <c r="H195" i="10" s="1"/>
  <c r="K195" i="10"/>
  <c r="E195" i="10"/>
  <c r="D196" i="10"/>
  <c r="F196" i="10"/>
  <c r="E196" i="10"/>
  <c r="H196" i="10"/>
  <c r="I196" i="10"/>
  <c r="D197" i="10"/>
  <c r="F197" i="10" s="1"/>
  <c r="E197" i="10"/>
  <c r="L197" i="10" s="1"/>
  <c r="H197" i="10"/>
  <c r="I197" i="10"/>
  <c r="J197" i="10"/>
  <c r="D198" i="10"/>
  <c r="F198" i="10" s="1"/>
  <c r="E198" i="10"/>
  <c r="G198" i="10"/>
  <c r="I198" i="10"/>
  <c r="K198" i="10"/>
  <c r="D199" i="10"/>
  <c r="K199" i="10"/>
  <c r="E199" i="10"/>
  <c r="D200" i="10"/>
  <c r="H200" i="10" s="1"/>
  <c r="F200" i="10"/>
  <c r="E200" i="10"/>
  <c r="L200" i="10"/>
  <c r="D201" i="10"/>
  <c r="J201" i="10" s="1"/>
  <c r="E201" i="10"/>
  <c r="L201" i="10"/>
  <c r="D202" i="10"/>
  <c r="H202" i="10" s="1"/>
  <c r="E202" i="10"/>
  <c r="G202" i="10" s="1"/>
  <c r="L202" i="10"/>
  <c r="F202" i="10"/>
  <c r="K202" i="10"/>
  <c r="D203" i="10"/>
  <c r="E203" i="10"/>
  <c r="L203" i="10"/>
  <c r="H203" i="10"/>
  <c r="D204" i="10"/>
  <c r="F204" i="10" s="1"/>
  <c r="E204" i="10"/>
  <c r="L204" i="10" s="1"/>
  <c r="H204" i="10"/>
  <c r="I204" i="10"/>
  <c r="D205" i="10"/>
  <c r="E205" i="10"/>
  <c r="D206" i="10"/>
  <c r="F206" i="10" s="1"/>
  <c r="E206" i="10"/>
  <c r="D207" i="10"/>
  <c r="H207" i="10"/>
  <c r="E207" i="10"/>
  <c r="G207" i="10" s="1"/>
  <c r="D208" i="10"/>
  <c r="H208" i="10"/>
  <c r="F208" i="10"/>
  <c r="E208" i="10"/>
  <c r="L208" i="10" s="1"/>
  <c r="I208" i="10"/>
  <c r="D209" i="10"/>
  <c r="J209" i="10" s="1"/>
  <c r="E209" i="10"/>
  <c r="D210" i="10"/>
  <c r="F210" i="10" s="1"/>
  <c r="E210" i="10"/>
  <c r="D211" i="10"/>
  <c r="K211" i="10"/>
  <c r="E211" i="10"/>
  <c r="G211" i="10"/>
  <c r="H211" i="10"/>
  <c r="D212" i="10"/>
  <c r="F212" i="10" s="1"/>
  <c r="E212" i="10"/>
  <c r="L212" i="10" s="1"/>
  <c r="H212" i="10"/>
  <c r="I212" i="10"/>
  <c r="D213" i="10"/>
  <c r="H213" i="10" s="1"/>
  <c r="F213" i="10"/>
  <c r="E213" i="10"/>
  <c r="J213" i="10"/>
  <c r="D214" i="10"/>
  <c r="E214" i="10"/>
  <c r="D215" i="10"/>
  <c r="H215" i="10"/>
  <c r="E215" i="10"/>
  <c r="D216" i="10"/>
  <c r="E216" i="10"/>
  <c r="L216" i="10" s="1"/>
  <c r="I216" i="10"/>
  <c r="D217" i="10"/>
  <c r="F217" i="10" s="1"/>
  <c r="J217" i="10"/>
  <c r="E217" i="10"/>
  <c r="L217" i="10" s="1"/>
  <c r="H217" i="10"/>
  <c r="I217" i="10"/>
  <c r="D218" i="10"/>
  <c r="K218" i="10" s="1"/>
  <c r="E218" i="10"/>
  <c r="G218" i="10" s="1"/>
  <c r="D219" i="10"/>
  <c r="E219" i="10"/>
  <c r="H219" i="10"/>
  <c r="D220" i="10"/>
  <c r="F220" i="10" s="1"/>
  <c r="E220" i="10"/>
  <c r="H220" i="10"/>
  <c r="I220" i="10"/>
  <c r="D221" i="10"/>
  <c r="E221" i="10"/>
  <c r="D222" i="10"/>
  <c r="J222" i="10" s="1"/>
  <c r="E222" i="10"/>
  <c r="K222" i="10" s="1"/>
  <c r="G222" i="10"/>
  <c r="D223" i="10"/>
  <c r="H223" i="10"/>
  <c r="E223" i="10"/>
  <c r="G223" i="10"/>
  <c r="L223" i="10"/>
  <c r="D224" i="10"/>
  <c r="F224" i="10" s="1"/>
  <c r="E224" i="10"/>
  <c r="H224" i="10"/>
  <c r="I224" i="10"/>
  <c r="D225" i="10"/>
  <c r="H225" i="10" s="1"/>
  <c r="E225" i="10"/>
  <c r="J225" i="10"/>
  <c r="D226" i="10"/>
  <c r="E226" i="10"/>
  <c r="G226" i="10"/>
  <c r="D227" i="10"/>
  <c r="H227" i="10"/>
  <c r="E227" i="10"/>
  <c r="G227" i="10"/>
  <c r="L227" i="10"/>
  <c r="D228" i="10"/>
  <c r="E228" i="10"/>
  <c r="D229" i="10"/>
  <c r="I229" i="10" s="1"/>
  <c r="J229" i="10"/>
  <c r="E229" i="10"/>
  <c r="F229" i="10"/>
  <c r="D230" i="10"/>
  <c r="J230" i="10" s="1"/>
  <c r="E230" i="10"/>
  <c r="K230" i="10" s="1"/>
  <c r="F230" i="10"/>
  <c r="H230" i="10"/>
  <c r="I230" i="10"/>
  <c r="D231" i="10"/>
  <c r="H231" i="10"/>
  <c r="E231" i="10"/>
  <c r="G231" i="10" s="1"/>
  <c r="D232" i="10"/>
  <c r="H232" i="10" s="1"/>
  <c r="F232" i="10"/>
  <c r="E232" i="10"/>
  <c r="I232" i="10"/>
  <c r="D233" i="10"/>
  <c r="E233" i="10"/>
  <c r="D234" i="10"/>
  <c r="J234" i="10"/>
  <c r="E234" i="10"/>
  <c r="K234" i="10" s="1"/>
  <c r="L234" i="10"/>
  <c r="I234" i="10"/>
  <c r="D235" i="10"/>
  <c r="H235" i="10" s="1"/>
  <c r="E235" i="10"/>
  <c r="L235" i="10" s="1"/>
  <c r="G235" i="10"/>
  <c r="D236" i="10"/>
  <c r="E236" i="10"/>
  <c r="D237" i="10"/>
  <c r="E237" i="10"/>
  <c r="L237" i="10" s="1"/>
  <c r="F237" i="10"/>
  <c r="H237" i="10"/>
  <c r="I237" i="10"/>
  <c r="J237" i="10"/>
  <c r="D238" i="10"/>
  <c r="E238" i="10"/>
  <c r="G238" i="10"/>
  <c r="D239" i="10"/>
  <c r="H239" i="10" s="1"/>
  <c r="E239" i="10"/>
  <c r="D240" i="10"/>
  <c r="H240" i="10" s="1"/>
  <c r="E240" i="10"/>
  <c r="L240" i="10" s="1"/>
  <c r="I240" i="10"/>
  <c r="D241" i="10"/>
  <c r="E241" i="10"/>
  <c r="D242" i="10"/>
  <c r="F242" i="10"/>
  <c r="E242" i="10"/>
  <c r="L242" i="10"/>
  <c r="G242" i="10"/>
  <c r="K242" i="10"/>
  <c r="D243" i="10"/>
  <c r="E243" i="10"/>
  <c r="L243" i="10" s="1"/>
  <c r="H243" i="10"/>
  <c r="D244" i="10"/>
  <c r="I244" i="10" s="1"/>
  <c r="E244" i="10"/>
  <c r="L244" i="10"/>
  <c r="D245" i="10"/>
  <c r="F245" i="10" s="1"/>
  <c r="E245" i="10"/>
  <c r="D246" i="10"/>
  <c r="E246" i="10"/>
  <c r="G246" i="10" s="1"/>
  <c r="K246" i="10"/>
  <c r="D247" i="10"/>
  <c r="E247" i="10"/>
  <c r="G247" i="10"/>
  <c r="D248" i="10"/>
  <c r="E248" i="10"/>
  <c r="L248" i="10"/>
  <c r="H248" i="10"/>
  <c r="I248" i="10"/>
  <c r="D249" i="10"/>
  <c r="H249" i="10"/>
  <c r="E249" i="10"/>
  <c r="J249" i="10"/>
  <c r="D250" i="10"/>
  <c r="I250" i="10" s="1"/>
  <c r="J250" i="10"/>
  <c r="E250" i="10"/>
  <c r="D251" i="10"/>
  <c r="H251" i="10" s="1"/>
  <c r="E251" i="10"/>
  <c r="K251" i="10" s="1"/>
  <c r="G251" i="10"/>
  <c r="L251" i="10"/>
  <c r="D252" i="10"/>
  <c r="H252" i="10" s="1"/>
  <c r="I252" i="10"/>
  <c r="E252" i="10"/>
  <c r="L252" i="10" s="1"/>
  <c r="D253" i="10"/>
  <c r="F253" i="10" s="1"/>
  <c r="E253" i="10"/>
  <c r="D254" i="10"/>
  <c r="E254" i="10"/>
  <c r="I254" i="10"/>
  <c r="D255" i="10"/>
  <c r="I255" i="10" s="1"/>
  <c r="E255" i="10"/>
  <c r="K255" i="10" s="1"/>
  <c r="H255" i="10"/>
  <c r="J255" i="10"/>
  <c r="D256" i="10"/>
  <c r="H256" i="10" s="1"/>
  <c r="E256" i="10"/>
  <c r="G256" i="10" s="1"/>
  <c r="L256" i="10"/>
  <c r="D257" i="10"/>
  <c r="E257" i="10"/>
  <c r="L257" i="10" s="1"/>
  <c r="D258" i="10"/>
  <c r="I258" i="10" s="1"/>
  <c r="E258" i="10"/>
  <c r="G258" i="10" s="1"/>
  <c r="D259" i="10"/>
  <c r="I259" i="10" s="1"/>
  <c r="E259" i="10"/>
  <c r="K259" i="10" s="1"/>
  <c r="D260" i="10"/>
  <c r="I260" i="10" s="1"/>
  <c r="H260" i="10"/>
  <c r="E260" i="10"/>
  <c r="K260" i="10" s="1"/>
  <c r="D261" i="10"/>
  <c r="L261" i="10"/>
  <c r="E261" i="10"/>
  <c r="H261" i="10"/>
  <c r="J261" i="10"/>
  <c r="D262" i="10"/>
  <c r="J262" i="10" s="1"/>
  <c r="E262" i="10"/>
  <c r="L262" i="10" s="1"/>
  <c r="K262" i="10"/>
  <c r="D263" i="10"/>
  <c r="E263" i="10"/>
  <c r="G263" i="10"/>
  <c r="D264" i="10"/>
  <c r="L264" i="10"/>
  <c r="E264" i="10"/>
  <c r="G264" i="10" s="1"/>
  <c r="D265" i="10"/>
  <c r="F265" i="10"/>
  <c r="E265" i="10"/>
  <c r="I265" i="10"/>
  <c r="L265" i="10"/>
  <c r="D266" i="10"/>
  <c r="F266" i="10" s="1"/>
  <c r="E266" i="10"/>
  <c r="L266" i="10" s="1"/>
  <c r="D267" i="10"/>
  <c r="E267" i="10"/>
  <c r="G267" i="10" s="1"/>
  <c r="D268" i="10"/>
  <c r="H268" i="10" s="1"/>
  <c r="E268" i="10"/>
  <c r="D269" i="10"/>
  <c r="H269" i="10" s="1"/>
  <c r="E269" i="10"/>
  <c r="F269" i="10"/>
  <c r="J269" i="10"/>
  <c r="D270" i="10"/>
  <c r="E270" i="10"/>
  <c r="L270" i="10" s="1"/>
  <c r="F270" i="10"/>
  <c r="H270" i="10"/>
  <c r="I270" i="10"/>
  <c r="J270" i="10"/>
  <c r="D271" i="10"/>
  <c r="H271" i="10" s="1"/>
  <c r="E271" i="10"/>
  <c r="G271" i="10" s="1"/>
  <c r="D272" i="10"/>
  <c r="H272" i="10" s="1"/>
  <c r="E272" i="10"/>
  <c r="I272" i="10"/>
  <c r="D273" i="10"/>
  <c r="J273" i="10" s="1"/>
  <c r="E273" i="10"/>
  <c r="D274" i="10"/>
  <c r="E274" i="10"/>
  <c r="L274" i="10" s="1"/>
  <c r="D275" i="10"/>
  <c r="H275" i="10" s="1"/>
  <c r="I275" i="10"/>
  <c r="E275" i="10"/>
  <c r="G275" i="10" s="1"/>
  <c r="D276" i="10"/>
  <c r="I276" i="10" s="1"/>
  <c r="E276" i="10"/>
  <c r="D277" i="10"/>
  <c r="F277" i="10"/>
  <c r="E277" i="10"/>
  <c r="D278" i="10"/>
  <c r="J278" i="10" s="1"/>
  <c r="E278" i="10"/>
  <c r="F278" i="10"/>
  <c r="I278" i="10"/>
  <c r="D279" i="10"/>
  <c r="I279" i="10"/>
  <c r="E279" i="10"/>
  <c r="G279" i="10"/>
  <c r="H279" i="10"/>
  <c r="D280" i="10"/>
  <c r="I280" i="10" s="1"/>
  <c r="E280" i="10"/>
  <c r="D281" i="10"/>
  <c r="F281" i="10" s="1"/>
  <c r="E281" i="10"/>
  <c r="J281" i="10"/>
  <c r="D282" i="10"/>
  <c r="F282" i="10"/>
  <c r="E282" i="10"/>
  <c r="D283" i="10"/>
  <c r="E283" i="10"/>
  <c r="G283" i="10"/>
  <c r="D284" i="10"/>
  <c r="I284" i="10" s="1"/>
  <c r="H284" i="10"/>
  <c r="E284" i="10"/>
  <c r="D285" i="10"/>
  <c r="H285" i="10"/>
  <c r="E285" i="10"/>
  <c r="F285" i="10"/>
  <c r="J285" i="10"/>
  <c r="D286" i="10"/>
  <c r="E286" i="10"/>
  <c r="L286" i="10" s="1"/>
  <c r="D287" i="10"/>
  <c r="E287" i="10"/>
  <c r="G287" i="10" s="1"/>
  <c r="D288" i="10"/>
  <c r="H288" i="10" s="1"/>
  <c r="E288" i="10"/>
  <c r="D289" i="10"/>
  <c r="J289" i="10"/>
  <c r="E289" i="10"/>
  <c r="D290" i="10"/>
  <c r="I290" i="10" s="1"/>
  <c r="E290" i="10"/>
  <c r="L290" i="10"/>
  <c r="F290" i="10"/>
  <c r="H290" i="10"/>
  <c r="J290" i="10"/>
  <c r="D291" i="10"/>
  <c r="I291" i="10"/>
  <c r="E291" i="10"/>
  <c r="G291" i="10"/>
  <c r="H291" i="10"/>
  <c r="D292" i="10"/>
  <c r="E292" i="10"/>
  <c r="D293" i="10"/>
  <c r="J293" i="10" s="1"/>
  <c r="E293" i="10"/>
  <c r="H293" i="10"/>
  <c r="I293" i="10"/>
  <c r="D294" i="10"/>
  <c r="J294" i="10" s="1"/>
  <c r="E294" i="10"/>
  <c r="I294" i="10"/>
  <c r="D295" i="10"/>
  <c r="H295" i="10" s="1"/>
  <c r="I295" i="10"/>
  <c r="E295" i="10"/>
  <c r="G295" i="10"/>
  <c r="D296" i="10"/>
  <c r="H296" i="10" s="1"/>
  <c r="E296" i="10"/>
  <c r="I296" i="10"/>
  <c r="D297" i="10"/>
  <c r="E297" i="10"/>
  <c r="D298" i="10"/>
  <c r="I298" i="10" s="1"/>
  <c r="F298" i="10"/>
  <c r="E298" i="10"/>
  <c r="L298" i="10" s="1"/>
  <c r="D299" i="10"/>
  <c r="E299" i="10"/>
  <c r="G299" i="10"/>
  <c r="D300" i="10"/>
  <c r="H300" i="10"/>
  <c r="E300" i="10"/>
  <c r="I300" i="10"/>
  <c r="D301" i="10"/>
  <c r="H301" i="10"/>
  <c r="E301" i="10"/>
  <c r="F301" i="10"/>
  <c r="J301" i="10"/>
  <c r="D302" i="10"/>
  <c r="I302" i="10" s="1"/>
  <c r="E302" i="10"/>
  <c r="L302" i="10" s="1"/>
  <c r="D303" i="10"/>
  <c r="E303" i="10"/>
  <c r="G303" i="10" s="1"/>
  <c r="D304" i="10"/>
  <c r="E304" i="10"/>
  <c r="D305" i="10"/>
  <c r="I305" i="10" s="1"/>
  <c r="E305" i="10"/>
  <c r="F305" i="10"/>
  <c r="H305" i="10"/>
  <c r="D306" i="10"/>
  <c r="L306" i="10" s="1"/>
  <c r="E306" i="10"/>
  <c r="H306" i="10"/>
  <c r="I306" i="10"/>
  <c r="J306" i="10"/>
  <c r="D307" i="10"/>
  <c r="H307" i="10" s="1"/>
  <c r="I307" i="10"/>
  <c r="E307" i="10"/>
  <c r="G307" i="10" s="1"/>
  <c r="D308" i="10"/>
  <c r="I308" i="10" s="1"/>
  <c r="E308" i="10"/>
  <c r="D309" i="10"/>
  <c r="F309" i="10" s="1"/>
  <c r="E309" i="10"/>
  <c r="I309" i="10"/>
  <c r="J309" i="10"/>
  <c r="D310" i="10"/>
  <c r="E310" i="10"/>
  <c r="D311" i="10"/>
  <c r="I311" i="10"/>
  <c r="E311" i="10"/>
  <c r="G311" i="10" s="1"/>
  <c r="D312" i="10"/>
  <c r="I312" i="10" s="1"/>
  <c r="H312" i="10"/>
  <c r="E312" i="10"/>
  <c r="D313" i="10"/>
  <c r="F313" i="10"/>
  <c r="E313" i="10"/>
  <c r="H313" i="10"/>
  <c r="J313" i="10"/>
  <c r="D314" i="10"/>
  <c r="F314" i="10" s="1"/>
  <c r="E314" i="10"/>
  <c r="L314" i="10" s="1"/>
  <c r="I314" i="10"/>
  <c r="D315" i="10"/>
  <c r="E315" i="10"/>
  <c r="G315" i="10" s="1"/>
  <c r="A9" i="9"/>
  <c r="C9" i="9" s="1"/>
  <c r="D21" i="9"/>
  <c r="F21" i="9" s="1"/>
  <c r="D22" i="9"/>
  <c r="F22" i="9" s="1"/>
  <c r="D23" i="9"/>
  <c r="F23" i="9" s="1"/>
  <c r="D24" i="9"/>
  <c r="H24" i="9" s="1"/>
  <c r="D25" i="9"/>
  <c r="D26" i="9"/>
  <c r="D27" i="9"/>
  <c r="D28" i="9"/>
  <c r="D29" i="9"/>
  <c r="F29" i="9" s="1"/>
  <c r="D30" i="9"/>
  <c r="I30" i="9" s="1"/>
  <c r="D31" i="9"/>
  <c r="I31" i="9" s="1"/>
  <c r="D32" i="9"/>
  <c r="H32" i="9" s="1"/>
  <c r="D33" i="9"/>
  <c r="D34" i="9"/>
  <c r="L34" i="9" s="1"/>
  <c r="D35" i="9"/>
  <c r="H35" i="9" s="1"/>
  <c r="D36" i="9"/>
  <c r="J36" i="9" s="1"/>
  <c r="D37" i="9"/>
  <c r="J37" i="9" s="1"/>
  <c r="D38" i="9"/>
  <c r="D39" i="9"/>
  <c r="J39" i="9" s="1"/>
  <c r="D40" i="9"/>
  <c r="J40" i="9" s="1"/>
  <c r="D41" i="9"/>
  <c r="D42" i="9"/>
  <c r="D43" i="9"/>
  <c r="H43" i="9" s="1"/>
  <c r="D44" i="9"/>
  <c r="J44" i="9" s="1"/>
  <c r="D45" i="9"/>
  <c r="F45" i="9" s="1"/>
  <c r="D46" i="9"/>
  <c r="I46" i="9" s="1"/>
  <c r="D47" i="9"/>
  <c r="D48" i="9"/>
  <c r="J48" i="9" s="1"/>
  <c r="D49" i="9"/>
  <c r="D50" i="9"/>
  <c r="D51" i="9"/>
  <c r="J51" i="9" s="1"/>
  <c r="D52" i="9"/>
  <c r="J52" i="9" s="1"/>
  <c r="D53" i="9"/>
  <c r="J53" i="9" s="1"/>
  <c r="D54" i="9"/>
  <c r="F54" i="9" s="1"/>
  <c r="D55" i="9"/>
  <c r="F55" i="9"/>
  <c r="D56" i="9"/>
  <c r="J56" i="9" s="1"/>
  <c r="D57" i="9"/>
  <c r="F57" i="9" s="1"/>
  <c r="D58" i="9"/>
  <c r="F58" i="9" s="1"/>
  <c r="D59" i="9"/>
  <c r="H59" i="9" s="1"/>
  <c r="D60" i="9"/>
  <c r="L60" i="9" s="1"/>
  <c r="D61" i="9"/>
  <c r="F61" i="9" s="1"/>
  <c r="D62" i="9"/>
  <c r="K62" i="9" s="1"/>
  <c r="D63" i="9"/>
  <c r="D64" i="9"/>
  <c r="J64" i="9" s="1"/>
  <c r="D65" i="9"/>
  <c r="F65" i="9" s="1"/>
  <c r="D66" i="9"/>
  <c r="I66" i="9" s="1"/>
  <c r="D67" i="9"/>
  <c r="D68" i="9"/>
  <c r="J68" i="9" s="1"/>
  <c r="D69" i="9"/>
  <c r="I69" i="9" s="1"/>
  <c r="D70" i="9"/>
  <c r="I70" i="9" s="1"/>
  <c r="D71" i="9"/>
  <c r="F71" i="9" s="1"/>
  <c r="D72" i="9"/>
  <c r="D73" i="9"/>
  <c r="D74" i="9"/>
  <c r="F74" i="9" s="1"/>
  <c r="D75" i="9"/>
  <c r="H75" i="9" s="1"/>
  <c r="D76" i="9"/>
  <c r="D77" i="9"/>
  <c r="D78" i="9"/>
  <c r="D79" i="9"/>
  <c r="D80" i="9"/>
  <c r="F80" i="9" s="1"/>
  <c r="D81" i="9"/>
  <c r="F81" i="9" s="1"/>
  <c r="D82" i="9"/>
  <c r="I82" i="9" s="1"/>
  <c r="D83" i="9"/>
  <c r="D84" i="9"/>
  <c r="J24" i="9"/>
  <c r="J80" i="9"/>
  <c r="I21" i="9"/>
  <c r="I43" i="9"/>
  <c r="I53" i="9"/>
  <c r="I57" i="9"/>
  <c r="I58" i="9"/>
  <c r="I74" i="9"/>
  <c r="I75" i="9"/>
  <c r="F38" i="9"/>
  <c r="F43" i="9"/>
  <c r="F60" i="9"/>
  <c r="L32" i="9"/>
  <c r="G4" i="9"/>
  <c r="G5" i="9"/>
  <c r="G6" i="9"/>
  <c r="G7" i="9"/>
  <c r="K15" i="9"/>
  <c r="K12" i="9" s="1"/>
  <c r="C16" i="9"/>
  <c r="C15" i="9" s="1"/>
  <c r="D16" i="9"/>
  <c r="D15" i="9"/>
  <c r="E16" i="9"/>
  <c r="E15" i="9" s="1"/>
  <c r="E12" i="9" s="1"/>
  <c r="F16" i="9"/>
  <c r="F15" i="9" s="1"/>
  <c r="G16" i="9"/>
  <c r="G15" i="9"/>
  <c r="H16" i="9"/>
  <c r="H15" i="9" s="1"/>
  <c r="I16" i="9"/>
  <c r="I15" i="9"/>
  <c r="J16" i="9"/>
  <c r="J15" i="9" s="1"/>
  <c r="J12" i="9" s="1"/>
  <c r="K16" i="9"/>
  <c r="L16" i="9"/>
  <c r="L15" i="9"/>
  <c r="M16" i="9"/>
  <c r="M15" i="9"/>
  <c r="M12" i="9" s="1"/>
  <c r="N16" i="9"/>
  <c r="N15" i="9" s="1"/>
  <c r="O16" i="9"/>
  <c r="O15" i="9"/>
  <c r="P16" i="9"/>
  <c r="P15" i="9"/>
  <c r="Q16" i="9"/>
  <c r="Q15" i="9"/>
  <c r="Q12" i="9" s="1"/>
  <c r="E21" i="9"/>
  <c r="G21" i="9"/>
  <c r="E22" i="9"/>
  <c r="K22" i="9" s="1"/>
  <c r="E23" i="9"/>
  <c r="K23" i="9" s="1"/>
  <c r="E24" i="9"/>
  <c r="E25" i="9"/>
  <c r="G25" i="9"/>
  <c r="E26" i="9"/>
  <c r="G26" i="9"/>
  <c r="E27" i="9"/>
  <c r="G27" i="9"/>
  <c r="E28" i="9"/>
  <c r="G28" i="9"/>
  <c r="E29" i="9"/>
  <c r="G29" i="9"/>
  <c r="E30" i="9"/>
  <c r="E31" i="9"/>
  <c r="G31" i="9" s="1"/>
  <c r="E32" i="9"/>
  <c r="G32" i="9"/>
  <c r="E33" i="9"/>
  <c r="G33" i="9"/>
  <c r="E34" i="9"/>
  <c r="G34" i="9"/>
  <c r="E35" i="9"/>
  <c r="E36" i="9"/>
  <c r="G36" i="9"/>
  <c r="E37" i="9"/>
  <c r="E38" i="9"/>
  <c r="L38" i="9" s="1"/>
  <c r="E39" i="9"/>
  <c r="E40" i="9"/>
  <c r="E41" i="9"/>
  <c r="G41" i="9" s="1"/>
  <c r="E42" i="9"/>
  <c r="E43" i="9"/>
  <c r="G43" i="9" s="1"/>
  <c r="E44" i="9"/>
  <c r="E45" i="9"/>
  <c r="G45" i="9" s="1"/>
  <c r="E46" i="9"/>
  <c r="L46" i="9" s="1"/>
  <c r="E47" i="9"/>
  <c r="G47" i="9" s="1"/>
  <c r="E48" i="9"/>
  <c r="E49" i="9"/>
  <c r="E50" i="9"/>
  <c r="E51" i="9"/>
  <c r="E52" i="9"/>
  <c r="K52" i="9"/>
  <c r="E53" i="9"/>
  <c r="E54" i="9"/>
  <c r="E55" i="9"/>
  <c r="E56" i="9"/>
  <c r="E57" i="9"/>
  <c r="G57" i="9" s="1"/>
  <c r="E58" i="9"/>
  <c r="E59" i="9"/>
  <c r="G59" i="9" s="1"/>
  <c r="E60" i="9"/>
  <c r="K60" i="9"/>
  <c r="E61" i="9"/>
  <c r="E62" i="9"/>
  <c r="E63" i="9"/>
  <c r="G63" i="9"/>
  <c r="E64" i="9"/>
  <c r="K64" i="9" s="1"/>
  <c r="E65" i="9"/>
  <c r="G65" i="9" s="1"/>
  <c r="E66" i="9"/>
  <c r="E67" i="9"/>
  <c r="E68" i="9"/>
  <c r="E69" i="9"/>
  <c r="E70" i="9"/>
  <c r="E71" i="9"/>
  <c r="E72" i="9"/>
  <c r="E73" i="9"/>
  <c r="E74" i="9"/>
  <c r="L74" i="9"/>
  <c r="E75" i="9"/>
  <c r="G75" i="9"/>
  <c r="E76" i="9"/>
  <c r="E77" i="9"/>
  <c r="G77" i="9" s="1"/>
  <c r="E78" i="9"/>
  <c r="E79" i="9"/>
  <c r="G79" i="9" s="1"/>
  <c r="E80" i="9"/>
  <c r="E81" i="9"/>
  <c r="E82" i="9"/>
  <c r="E83" i="9"/>
  <c r="E84" i="9"/>
  <c r="D85" i="9"/>
  <c r="H85" i="9" s="1"/>
  <c r="E85" i="9"/>
  <c r="G85" i="9"/>
  <c r="F85" i="9"/>
  <c r="I85" i="9"/>
  <c r="D86" i="9"/>
  <c r="I86" i="9" s="1"/>
  <c r="H86" i="9"/>
  <c r="E86" i="9"/>
  <c r="K86" i="9" s="1"/>
  <c r="G86" i="9"/>
  <c r="L86" i="9"/>
  <c r="D87" i="9"/>
  <c r="E87" i="9"/>
  <c r="G87" i="9" s="1"/>
  <c r="D88" i="9"/>
  <c r="H88" i="9"/>
  <c r="I88" i="9"/>
  <c r="E88" i="9"/>
  <c r="G88" i="9" s="1"/>
  <c r="D89" i="9"/>
  <c r="F89" i="9" s="1"/>
  <c r="E89" i="9"/>
  <c r="G89" i="9" s="1"/>
  <c r="H89" i="9"/>
  <c r="I89" i="9"/>
  <c r="J89" i="9"/>
  <c r="D90" i="9"/>
  <c r="I90" i="9"/>
  <c r="E90" i="9"/>
  <c r="L90" i="9" s="1"/>
  <c r="D91" i="9"/>
  <c r="F91" i="9"/>
  <c r="E91" i="9"/>
  <c r="G91" i="9"/>
  <c r="D92" i="9"/>
  <c r="H92" i="9" s="1"/>
  <c r="I92" i="9"/>
  <c r="E92" i="9"/>
  <c r="G92" i="9" s="1"/>
  <c r="D93" i="9"/>
  <c r="E93" i="9"/>
  <c r="G93" i="9" s="1"/>
  <c r="D94" i="9"/>
  <c r="I94" i="9" s="1"/>
  <c r="E94" i="9"/>
  <c r="K94" i="9"/>
  <c r="G94" i="9"/>
  <c r="H94" i="9"/>
  <c r="L94" i="9"/>
  <c r="D95" i="9"/>
  <c r="I95" i="9" s="1"/>
  <c r="E95" i="9"/>
  <c r="G95" i="9" s="1"/>
  <c r="D96" i="9"/>
  <c r="H96" i="9" s="1"/>
  <c r="E96" i="9"/>
  <c r="G96" i="9" s="1"/>
  <c r="D97" i="9"/>
  <c r="E97" i="9"/>
  <c r="G97" i="9"/>
  <c r="F97" i="9"/>
  <c r="H97" i="9"/>
  <c r="I97" i="9"/>
  <c r="J97" i="9"/>
  <c r="D98" i="9"/>
  <c r="I98" i="9" s="1"/>
  <c r="E98" i="9"/>
  <c r="L98" i="9"/>
  <c r="G98" i="9"/>
  <c r="H98" i="9"/>
  <c r="D99" i="9"/>
  <c r="F99" i="9" s="1"/>
  <c r="E99" i="9"/>
  <c r="G99" i="9" s="1"/>
  <c r="I99" i="9"/>
  <c r="J99" i="9"/>
  <c r="D100" i="9"/>
  <c r="H100" i="9" s="1"/>
  <c r="I100" i="9"/>
  <c r="E100" i="9"/>
  <c r="D101" i="9"/>
  <c r="H101" i="9" s="1"/>
  <c r="E101" i="9"/>
  <c r="G101" i="9" s="1"/>
  <c r="J101" i="9"/>
  <c r="D102" i="9"/>
  <c r="E102" i="9"/>
  <c r="G102" i="9" s="1"/>
  <c r="D103" i="9"/>
  <c r="H103" i="9"/>
  <c r="E103" i="9"/>
  <c r="G103" i="9"/>
  <c r="I103" i="9"/>
  <c r="D104" i="9"/>
  <c r="E104" i="9"/>
  <c r="L104" i="9" s="1"/>
  <c r="G104" i="9"/>
  <c r="K104" i="9"/>
  <c r="D105" i="9"/>
  <c r="E105" i="9"/>
  <c r="F105" i="9"/>
  <c r="D106" i="9"/>
  <c r="I106" i="9"/>
  <c r="E106" i="9"/>
  <c r="G106" i="9"/>
  <c r="D107" i="9"/>
  <c r="F107" i="9" s="1"/>
  <c r="H107" i="9"/>
  <c r="E107" i="9"/>
  <c r="I107" i="9"/>
  <c r="J107" i="9"/>
  <c r="D108" i="9"/>
  <c r="I108" i="9" s="1"/>
  <c r="E108" i="9"/>
  <c r="G108" i="9" s="1"/>
  <c r="D109" i="9"/>
  <c r="H109" i="9"/>
  <c r="E109" i="9"/>
  <c r="F109" i="9"/>
  <c r="I109" i="9"/>
  <c r="J109" i="9"/>
  <c r="D110" i="9"/>
  <c r="I110" i="9" s="1"/>
  <c r="E110" i="9"/>
  <c r="L110" i="9"/>
  <c r="D111" i="9"/>
  <c r="H111" i="9" s="1"/>
  <c r="F111" i="9"/>
  <c r="E111" i="9"/>
  <c r="D112" i="9"/>
  <c r="H112" i="9" s="1"/>
  <c r="I112" i="9"/>
  <c r="E112" i="9"/>
  <c r="K112" i="9" s="1"/>
  <c r="L112" i="9"/>
  <c r="J112" i="9"/>
  <c r="D113" i="9"/>
  <c r="I113" i="9" s="1"/>
  <c r="E113" i="9"/>
  <c r="K113" i="9" s="1"/>
  <c r="H113" i="9"/>
  <c r="D114" i="9"/>
  <c r="E114" i="9"/>
  <c r="L114" i="9" s="1"/>
  <c r="H114" i="9"/>
  <c r="D115" i="9"/>
  <c r="H115" i="9" s="1"/>
  <c r="E115" i="9"/>
  <c r="D116" i="9"/>
  <c r="E116" i="9"/>
  <c r="L116" i="9" s="1"/>
  <c r="F116" i="9"/>
  <c r="G116" i="9"/>
  <c r="H116" i="9"/>
  <c r="D117" i="9"/>
  <c r="I117" i="9" s="1"/>
  <c r="E117" i="9"/>
  <c r="K117" i="9" s="1"/>
  <c r="G117" i="9"/>
  <c r="H117" i="9"/>
  <c r="D118" i="9"/>
  <c r="L118" i="9" s="1"/>
  <c r="E118" i="9"/>
  <c r="D119" i="9"/>
  <c r="J119" i="9"/>
  <c r="E119" i="9"/>
  <c r="I119" i="9"/>
  <c r="D120" i="9"/>
  <c r="I120" i="9" s="1"/>
  <c r="H120" i="9"/>
  <c r="E120" i="9"/>
  <c r="K120" i="9" s="1"/>
  <c r="D121" i="9"/>
  <c r="E121" i="9"/>
  <c r="K121" i="9" s="1"/>
  <c r="G121" i="9"/>
  <c r="D122" i="9"/>
  <c r="I122" i="9" s="1"/>
  <c r="E122" i="9"/>
  <c r="L122" i="9" s="1"/>
  <c r="D123" i="9"/>
  <c r="F123" i="9" s="1"/>
  <c r="E123" i="9"/>
  <c r="D124" i="9"/>
  <c r="I124" i="9"/>
  <c r="E124" i="9"/>
  <c r="G124" i="9"/>
  <c r="D125" i="9"/>
  <c r="H125" i="9" s="1"/>
  <c r="K125" i="9"/>
  <c r="E125" i="9"/>
  <c r="G125" i="9" s="1"/>
  <c r="D126" i="9"/>
  <c r="I126" i="9" s="1"/>
  <c r="E126" i="9"/>
  <c r="L126" i="9" s="1"/>
  <c r="D127" i="9"/>
  <c r="J127" i="9" s="1"/>
  <c r="E127" i="9"/>
  <c r="D128" i="9"/>
  <c r="E128" i="9"/>
  <c r="G128" i="9" s="1"/>
  <c r="H128" i="9"/>
  <c r="D129" i="9"/>
  <c r="K129" i="9" s="1"/>
  <c r="H129" i="9"/>
  <c r="E129" i="9"/>
  <c r="D130" i="9"/>
  <c r="E130" i="9"/>
  <c r="D131" i="9"/>
  <c r="E131" i="9"/>
  <c r="I131" i="9"/>
  <c r="J131" i="9"/>
  <c r="D132" i="9"/>
  <c r="J132" i="9" s="1"/>
  <c r="E132" i="9"/>
  <c r="G132" i="9" s="1"/>
  <c r="H132" i="9"/>
  <c r="L132" i="9"/>
  <c r="D133" i="9"/>
  <c r="I133" i="9" s="1"/>
  <c r="H133" i="9"/>
  <c r="E133" i="9"/>
  <c r="G133" i="9"/>
  <c r="D134" i="9"/>
  <c r="F134" i="9"/>
  <c r="E134" i="9"/>
  <c r="D135" i="9"/>
  <c r="E135" i="9"/>
  <c r="L135" i="9" s="1"/>
  <c r="D136" i="9"/>
  <c r="H136" i="9"/>
  <c r="E136" i="9"/>
  <c r="G136" i="9"/>
  <c r="D137" i="9"/>
  <c r="I137" i="9" s="1"/>
  <c r="H137" i="9"/>
  <c r="E137" i="9"/>
  <c r="G137" i="9"/>
  <c r="D138" i="9"/>
  <c r="I138" i="9" s="1"/>
  <c r="H138" i="9"/>
  <c r="E138" i="9"/>
  <c r="D139" i="9"/>
  <c r="I139" i="9"/>
  <c r="E139" i="9"/>
  <c r="D140" i="9"/>
  <c r="E140" i="9"/>
  <c r="G140" i="9"/>
  <c r="D141" i="9"/>
  <c r="I141" i="9" s="1"/>
  <c r="H141" i="9"/>
  <c r="E141" i="9"/>
  <c r="K141" i="9" s="1"/>
  <c r="G141" i="9"/>
  <c r="D142" i="9"/>
  <c r="E142" i="9"/>
  <c r="I142" i="9"/>
  <c r="J142" i="9"/>
  <c r="D143" i="9"/>
  <c r="E143" i="9"/>
  <c r="D144" i="9"/>
  <c r="H144" i="9" s="1"/>
  <c r="E144" i="9"/>
  <c r="G144" i="9" s="1"/>
  <c r="D145" i="9"/>
  <c r="H145" i="9" s="1"/>
  <c r="E145" i="9"/>
  <c r="G145" i="9" s="1"/>
  <c r="I145" i="9"/>
  <c r="D146" i="9"/>
  <c r="F146" i="9"/>
  <c r="E146" i="9"/>
  <c r="D147" i="9"/>
  <c r="I147" i="9" s="1"/>
  <c r="E147" i="9"/>
  <c r="L147" i="9"/>
  <c r="F147" i="9"/>
  <c r="H147" i="9"/>
  <c r="J147" i="9"/>
  <c r="D148" i="9"/>
  <c r="I148" i="9"/>
  <c r="E148" i="9"/>
  <c r="G148" i="9"/>
  <c r="H148" i="9"/>
  <c r="D149" i="9"/>
  <c r="E149" i="9"/>
  <c r="G149" i="9" s="1"/>
  <c r="D150" i="9"/>
  <c r="F150" i="9" s="1"/>
  <c r="H150" i="9"/>
  <c r="E150" i="9"/>
  <c r="D151" i="9"/>
  <c r="E151" i="9"/>
  <c r="L151" i="9"/>
  <c r="H151" i="9"/>
  <c r="D152" i="9"/>
  <c r="E152" i="9"/>
  <c r="G152" i="9"/>
  <c r="D153" i="9"/>
  <c r="I153" i="9" s="1"/>
  <c r="E153" i="9"/>
  <c r="D154" i="9"/>
  <c r="I154" i="9" s="1"/>
  <c r="H154" i="9"/>
  <c r="E154" i="9"/>
  <c r="L154" i="9"/>
  <c r="J154" i="9"/>
  <c r="D155" i="9"/>
  <c r="I155" i="9"/>
  <c r="E155" i="9"/>
  <c r="L155" i="9"/>
  <c r="J155" i="9"/>
  <c r="D156" i="9"/>
  <c r="H156" i="9" s="1"/>
  <c r="E156" i="9"/>
  <c r="G156" i="9" s="1"/>
  <c r="D157" i="9"/>
  <c r="I157" i="9" s="1"/>
  <c r="H157" i="9"/>
  <c r="E157" i="9"/>
  <c r="G157" i="9" s="1"/>
  <c r="K157" i="9"/>
  <c r="D158" i="9"/>
  <c r="F158" i="9" s="1"/>
  <c r="E158" i="9"/>
  <c r="D159" i="9"/>
  <c r="F159" i="9"/>
  <c r="E159" i="9"/>
  <c r="L159" i="9"/>
  <c r="I159" i="9"/>
  <c r="J159" i="9"/>
  <c r="D160" i="9"/>
  <c r="I160" i="9"/>
  <c r="E160" i="9"/>
  <c r="G160" i="9"/>
  <c r="H160" i="9"/>
  <c r="J160" i="9"/>
  <c r="D161" i="9"/>
  <c r="H161" i="9"/>
  <c r="E161" i="9"/>
  <c r="G161" i="9" s="1"/>
  <c r="K161" i="9"/>
  <c r="I161" i="9"/>
  <c r="D162" i="9"/>
  <c r="H162" i="9" s="1"/>
  <c r="I162" i="9"/>
  <c r="E162" i="9"/>
  <c r="L162" i="9" s="1"/>
  <c r="D163" i="9"/>
  <c r="E163" i="9"/>
  <c r="L163" i="9" s="1"/>
  <c r="F163" i="9"/>
  <c r="H163" i="9"/>
  <c r="I163" i="9"/>
  <c r="J163" i="9"/>
  <c r="D164" i="9"/>
  <c r="I164" i="9" s="1"/>
  <c r="E164" i="9"/>
  <c r="G164" i="9" s="1"/>
  <c r="D165" i="9"/>
  <c r="E165" i="9"/>
  <c r="D166" i="9"/>
  <c r="H166" i="9" s="1"/>
  <c r="E166" i="9"/>
  <c r="I166" i="9"/>
  <c r="L166" i="9"/>
  <c r="D167" i="9"/>
  <c r="I167" i="9" s="1"/>
  <c r="E167" i="9"/>
  <c r="L167" i="9" s="1"/>
  <c r="H167" i="9"/>
  <c r="D168" i="9"/>
  <c r="J168" i="9" s="1"/>
  <c r="I168" i="9"/>
  <c r="E168" i="9"/>
  <c r="G168" i="9"/>
  <c r="D169" i="9"/>
  <c r="E169" i="9"/>
  <c r="K169" i="9" s="1"/>
  <c r="D170" i="9"/>
  <c r="E170" i="9"/>
  <c r="D171" i="9"/>
  <c r="L171" i="9" s="1"/>
  <c r="H171" i="9"/>
  <c r="E171" i="9"/>
  <c r="D172" i="9"/>
  <c r="J172" i="9" s="1"/>
  <c r="E172" i="9"/>
  <c r="G172" i="9" s="1"/>
  <c r="D173" i="9"/>
  <c r="E173" i="9"/>
  <c r="K173" i="9" s="1"/>
  <c r="G173" i="9"/>
  <c r="D174" i="9"/>
  <c r="F174" i="9" s="1"/>
  <c r="E174" i="9"/>
  <c r="L174" i="9" s="1"/>
  <c r="D175" i="9"/>
  <c r="H175" i="9"/>
  <c r="E175" i="9"/>
  <c r="L175" i="9"/>
  <c r="F175" i="9"/>
  <c r="I175" i="9"/>
  <c r="J175" i="9"/>
  <c r="D176" i="9"/>
  <c r="J176" i="9" s="1"/>
  <c r="E176" i="9"/>
  <c r="G176" i="9" s="1"/>
  <c r="H176" i="9"/>
  <c r="D177" i="9"/>
  <c r="H177" i="9" s="1"/>
  <c r="E177" i="9"/>
  <c r="K177" i="9" s="1"/>
  <c r="G177" i="9"/>
  <c r="I177" i="9"/>
  <c r="D178" i="9"/>
  <c r="E178" i="9"/>
  <c r="D179" i="9"/>
  <c r="E179" i="9"/>
  <c r="L179" i="9" s="1"/>
  <c r="F179" i="9"/>
  <c r="H179" i="9"/>
  <c r="I179" i="9"/>
  <c r="J179" i="9"/>
  <c r="D180" i="9"/>
  <c r="J180" i="9" s="1"/>
  <c r="E180" i="9"/>
  <c r="G180" i="9" s="1"/>
  <c r="H180" i="9"/>
  <c r="D181" i="9"/>
  <c r="H181" i="9" s="1"/>
  <c r="E181" i="9"/>
  <c r="G181" i="9" s="1"/>
  <c r="I181" i="9"/>
  <c r="D182" i="9"/>
  <c r="H182" i="9" s="1"/>
  <c r="J182" i="9"/>
  <c r="E182" i="9"/>
  <c r="L182" i="9" s="1"/>
  <c r="D183" i="9"/>
  <c r="H183" i="9"/>
  <c r="E183" i="9"/>
  <c r="L183" i="9"/>
  <c r="D184" i="9"/>
  <c r="J184" i="9"/>
  <c r="E184" i="9"/>
  <c r="G184" i="9"/>
  <c r="D185" i="9"/>
  <c r="H185" i="9"/>
  <c r="E185" i="9"/>
  <c r="K185" i="9"/>
  <c r="I185" i="9"/>
  <c r="D186" i="9"/>
  <c r="F186" i="9" s="1"/>
  <c r="E186" i="9"/>
  <c r="I186" i="9"/>
  <c r="J186" i="9"/>
  <c r="L186" i="9"/>
  <c r="D187" i="9"/>
  <c r="F187" i="9" s="1"/>
  <c r="E187" i="9"/>
  <c r="L187" i="9" s="1"/>
  <c r="D188" i="9"/>
  <c r="H188" i="9" s="1"/>
  <c r="I188" i="9"/>
  <c r="E188" i="9"/>
  <c r="G188" i="9"/>
  <c r="D189" i="9"/>
  <c r="I189" i="9" s="1"/>
  <c r="H189" i="9"/>
  <c r="E189" i="9"/>
  <c r="K189" i="9" s="1"/>
  <c r="G189" i="9"/>
  <c r="D190" i="9"/>
  <c r="H190" i="9" s="1"/>
  <c r="E190" i="9"/>
  <c r="I190" i="9"/>
  <c r="J190" i="9"/>
  <c r="L190" i="9"/>
  <c r="D191" i="9"/>
  <c r="L191" i="9" s="1"/>
  <c r="F191" i="9"/>
  <c r="E191" i="9"/>
  <c r="I191" i="9"/>
  <c r="J191" i="9"/>
  <c r="D192" i="9"/>
  <c r="E192" i="9"/>
  <c r="G192" i="9"/>
  <c r="D193" i="9"/>
  <c r="H193" i="9" s="1"/>
  <c r="E193" i="9"/>
  <c r="G193" i="9" s="1"/>
  <c r="D194" i="9"/>
  <c r="H194" i="9" s="1"/>
  <c r="E194" i="9"/>
  <c r="L194" i="9" s="1"/>
  <c r="F194" i="9"/>
  <c r="I194" i="9"/>
  <c r="J194" i="9"/>
  <c r="D195" i="9"/>
  <c r="L195" i="9" s="1"/>
  <c r="I195" i="9"/>
  <c r="E195" i="9"/>
  <c r="D196" i="9"/>
  <c r="H196" i="9" s="1"/>
  <c r="E196" i="9"/>
  <c r="G196" i="9" s="1"/>
  <c r="D197" i="9"/>
  <c r="H197" i="9"/>
  <c r="E197" i="9"/>
  <c r="G197" i="9"/>
  <c r="D198" i="9"/>
  <c r="F198" i="9" s="1"/>
  <c r="H198" i="9"/>
  <c r="E198" i="9"/>
  <c r="D199" i="9"/>
  <c r="J199" i="9"/>
  <c r="E199" i="9"/>
  <c r="L199" i="9"/>
  <c r="F199" i="9"/>
  <c r="H199" i="9"/>
  <c r="D200" i="9"/>
  <c r="I200" i="9" s="1"/>
  <c r="H200" i="9"/>
  <c r="E200" i="9"/>
  <c r="G200" i="9" s="1"/>
  <c r="D201" i="9"/>
  <c r="E201" i="9"/>
  <c r="G201" i="9" s="1"/>
  <c r="D202" i="9"/>
  <c r="F202" i="9"/>
  <c r="E202" i="9"/>
  <c r="D203" i="9"/>
  <c r="E203" i="9"/>
  <c r="L203" i="9" s="1"/>
  <c r="D204" i="9"/>
  <c r="H204" i="9" s="1"/>
  <c r="I204" i="9"/>
  <c r="E204" i="9"/>
  <c r="G204" i="9"/>
  <c r="D205" i="9"/>
  <c r="H205" i="9"/>
  <c r="E205" i="9"/>
  <c r="G205" i="9"/>
  <c r="I205" i="9"/>
  <c r="D206" i="9"/>
  <c r="E206" i="9"/>
  <c r="D207" i="9"/>
  <c r="F207" i="9" s="1"/>
  <c r="E207" i="9"/>
  <c r="L207" i="9" s="1"/>
  <c r="D208" i="9"/>
  <c r="I208" i="9"/>
  <c r="E208" i="9"/>
  <c r="G208" i="9"/>
  <c r="H208" i="9"/>
  <c r="D209" i="9"/>
  <c r="H209" i="9" s="1"/>
  <c r="E209" i="9"/>
  <c r="G209" i="9" s="1"/>
  <c r="I209" i="9"/>
  <c r="D210" i="9"/>
  <c r="H210" i="9" s="1"/>
  <c r="F210" i="9"/>
  <c r="E210" i="9"/>
  <c r="D211" i="9"/>
  <c r="I211" i="9"/>
  <c r="E211" i="9"/>
  <c r="F211" i="9"/>
  <c r="H211" i="9"/>
  <c r="D212" i="9"/>
  <c r="E212" i="9"/>
  <c r="G212" i="9"/>
  <c r="D213" i="9"/>
  <c r="H213" i="9"/>
  <c r="E213" i="9"/>
  <c r="G213" i="9"/>
  <c r="D214" i="9"/>
  <c r="H214" i="9" s="1"/>
  <c r="I214" i="9"/>
  <c r="E214" i="9"/>
  <c r="J214" i="9"/>
  <c r="D215" i="9"/>
  <c r="J215" i="9"/>
  <c r="E215" i="9"/>
  <c r="D216" i="9"/>
  <c r="I216" i="9" s="1"/>
  <c r="E216" i="9"/>
  <c r="G216" i="9" s="1"/>
  <c r="H216" i="9"/>
  <c r="D217" i="9"/>
  <c r="I217" i="9" s="1"/>
  <c r="H217" i="9"/>
  <c r="E217" i="9"/>
  <c r="G217" i="9"/>
  <c r="D218" i="9"/>
  <c r="E218" i="9"/>
  <c r="F218" i="9"/>
  <c r="I218" i="9"/>
  <c r="D219" i="9"/>
  <c r="E219" i="9"/>
  <c r="L219" i="9" s="1"/>
  <c r="D220" i="9"/>
  <c r="H220" i="9" s="1"/>
  <c r="E220" i="9"/>
  <c r="G220" i="9" s="1"/>
  <c r="D221" i="9"/>
  <c r="H221" i="9" s="1"/>
  <c r="E221" i="9"/>
  <c r="G221" i="9"/>
  <c r="I221" i="9"/>
  <c r="D222" i="9"/>
  <c r="E222" i="9"/>
  <c r="D223" i="9"/>
  <c r="E223" i="9"/>
  <c r="L223" i="9" s="1"/>
  <c r="F223" i="9"/>
  <c r="H223" i="9"/>
  <c r="I223" i="9"/>
  <c r="J223" i="9"/>
  <c r="D224" i="9"/>
  <c r="I224" i="9"/>
  <c r="E224" i="9"/>
  <c r="G224" i="9" s="1"/>
  <c r="H224" i="9"/>
  <c r="D225" i="9"/>
  <c r="H225" i="9" s="1"/>
  <c r="I225" i="9"/>
  <c r="E225" i="9"/>
  <c r="G225" i="9"/>
  <c r="D226" i="9"/>
  <c r="I226" i="9" s="1"/>
  <c r="H226" i="9"/>
  <c r="E226" i="9"/>
  <c r="D227" i="9"/>
  <c r="I227" i="9"/>
  <c r="E227" i="9"/>
  <c r="L227" i="9" s="1"/>
  <c r="H227" i="9"/>
  <c r="J227" i="9"/>
  <c r="D228" i="9"/>
  <c r="I228" i="9" s="1"/>
  <c r="E228" i="9"/>
  <c r="G228" i="9"/>
  <c r="H228" i="9"/>
  <c r="D229" i="9"/>
  <c r="I229" i="9" s="1"/>
  <c r="H229" i="9"/>
  <c r="E229" i="9"/>
  <c r="G229" i="9"/>
  <c r="D230" i="9"/>
  <c r="H230" i="9"/>
  <c r="E230" i="9"/>
  <c r="F230" i="9"/>
  <c r="I230" i="9"/>
  <c r="J230" i="9"/>
  <c r="D231" i="9"/>
  <c r="J231" i="9" s="1"/>
  <c r="E231" i="9"/>
  <c r="D232" i="9"/>
  <c r="I232" i="9"/>
  <c r="E232" i="9"/>
  <c r="G232" i="9"/>
  <c r="H232" i="9"/>
  <c r="D233" i="9"/>
  <c r="H233" i="9" s="1"/>
  <c r="E233" i="9"/>
  <c r="G233" i="9"/>
  <c r="I233" i="9"/>
  <c r="D234" i="9"/>
  <c r="F234" i="9" s="1"/>
  <c r="E234" i="9"/>
  <c r="D235" i="9"/>
  <c r="F235" i="9"/>
  <c r="E235" i="9"/>
  <c r="L235" i="9"/>
  <c r="H235" i="9"/>
  <c r="J235" i="9"/>
  <c r="D236" i="9"/>
  <c r="I236" i="9" s="1"/>
  <c r="H236" i="9"/>
  <c r="E236" i="9"/>
  <c r="G236" i="9"/>
  <c r="D237" i="9"/>
  <c r="I237" i="9" s="1"/>
  <c r="E237" i="9"/>
  <c r="G237" i="9" s="1"/>
  <c r="D238" i="9"/>
  <c r="H238" i="9"/>
  <c r="E238" i="9"/>
  <c r="D239" i="9"/>
  <c r="F239" i="9" s="1"/>
  <c r="E239" i="9"/>
  <c r="L239" i="9" s="1"/>
  <c r="D240" i="9"/>
  <c r="I240" i="9"/>
  <c r="E240" i="9"/>
  <c r="G240" i="9"/>
  <c r="H240" i="9"/>
  <c r="D241" i="9"/>
  <c r="H241" i="9" s="1"/>
  <c r="E241" i="9"/>
  <c r="G241" i="9"/>
  <c r="I241" i="9"/>
  <c r="D242" i="9"/>
  <c r="I242" i="9" s="1"/>
  <c r="F242" i="9"/>
  <c r="E242" i="9"/>
  <c r="D243" i="9"/>
  <c r="I243" i="9"/>
  <c r="E243" i="9"/>
  <c r="L243" i="9"/>
  <c r="F243" i="9"/>
  <c r="J243" i="9"/>
  <c r="D244" i="9"/>
  <c r="I244" i="9"/>
  <c r="E244" i="9"/>
  <c r="G244" i="9"/>
  <c r="D245" i="9"/>
  <c r="I245" i="9" s="1"/>
  <c r="H245" i="9"/>
  <c r="E245" i="9"/>
  <c r="G245" i="9"/>
  <c r="D246" i="9"/>
  <c r="I246" i="9" s="1"/>
  <c r="E246" i="9"/>
  <c r="F246" i="9"/>
  <c r="J246" i="9"/>
  <c r="D247" i="9"/>
  <c r="E247" i="9"/>
  <c r="L247" i="9" s="1"/>
  <c r="D248" i="9"/>
  <c r="I248" i="9" s="1"/>
  <c r="H248" i="9"/>
  <c r="E248" i="9"/>
  <c r="G248" i="9" s="1"/>
  <c r="D249" i="9"/>
  <c r="H249" i="9"/>
  <c r="E249" i="9"/>
  <c r="G249" i="9" s="1"/>
  <c r="D250" i="9"/>
  <c r="E250" i="9"/>
  <c r="D251" i="9"/>
  <c r="F251" i="9"/>
  <c r="E251" i="9"/>
  <c r="L251" i="9" s="1"/>
  <c r="D252" i="9"/>
  <c r="E252" i="9"/>
  <c r="G252" i="9" s="1"/>
  <c r="D253" i="9"/>
  <c r="I253" i="9"/>
  <c r="H253" i="9"/>
  <c r="E253" i="9"/>
  <c r="G253" i="9" s="1"/>
  <c r="D254" i="9"/>
  <c r="H254" i="9" s="1"/>
  <c r="E254" i="9"/>
  <c r="D255" i="9"/>
  <c r="H255" i="9" s="1"/>
  <c r="E255" i="9"/>
  <c r="L255" i="9" s="1"/>
  <c r="F255" i="9"/>
  <c r="I255" i="9"/>
  <c r="D256" i="9"/>
  <c r="I256" i="9"/>
  <c r="E256" i="9"/>
  <c r="G256" i="9" s="1"/>
  <c r="H256" i="9"/>
  <c r="D257" i="9"/>
  <c r="H257" i="9" s="1"/>
  <c r="I257" i="9"/>
  <c r="E257" i="9"/>
  <c r="G257" i="9"/>
  <c r="D258" i="9"/>
  <c r="H258" i="9" s="1"/>
  <c r="E258" i="9"/>
  <c r="D259" i="9"/>
  <c r="I259" i="9"/>
  <c r="E259" i="9"/>
  <c r="L259" i="9" s="1"/>
  <c r="F259" i="9"/>
  <c r="H259" i="9"/>
  <c r="D260" i="9"/>
  <c r="I260" i="9" s="1"/>
  <c r="E260" i="9"/>
  <c r="G260" i="9"/>
  <c r="D261" i="9"/>
  <c r="E261" i="9"/>
  <c r="G261" i="9" s="1"/>
  <c r="D262" i="9"/>
  <c r="H262" i="9"/>
  <c r="E262" i="9"/>
  <c r="F262" i="9"/>
  <c r="I262" i="9"/>
  <c r="J262" i="9"/>
  <c r="D263" i="9"/>
  <c r="L263" i="9" s="1"/>
  <c r="J263" i="9"/>
  <c r="E263" i="9"/>
  <c r="F263" i="9"/>
  <c r="H263" i="9"/>
  <c r="I263" i="9"/>
  <c r="D264" i="9"/>
  <c r="E264" i="9"/>
  <c r="G264" i="9"/>
  <c r="D265" i="9"/>
  <c r="H265" i="9"/>
  <c r="E265" i="9"/>
  <c r="G265" i="9"/>
  <c r="D266" i="9"/>
  <c r="I266" i="9" s="1"/>
  <c r="F266" i="9"/>
  <c r="E266" i="9"/>
  <c r="D267" i="9"/>
  <c r="F267" i="9"/>
  <c r="E267" i="9"/>
  <c r="L267" i="9"/>
  <c r="D268" i="9"/>
  <c r="I268" i="9" s="1"/>
  <c r="H268" i="9"/>
  <c r="E268" i="9"/>
  <c r="G268" i="9"/>
  <c r="D269" i="9"/>
  <c r="E269" i="9"/>
  <c r="G269" i="9" s="1"/>
  <c r="D270" i="9"/>
  <c r="H270" i="9" s="1"/>
  <c r="E270" i="9"/>
  <c r="F270" i="9"/>
  <c r="I270" i="9"/>
  <c r="J270" i="9"/>
  <c r="D271" i="9"/>
  <c r="H271" i="9"/>
  <c r="E271" i="9"/>
  <c r="L271" i="9" s="1"/>
  <c r="F271" i="9"/>
  <c r="I271" i="9"/>
  <c r="J271" i="9"/>
  <c r="D272" i="9"/>
  <c r="E272" i="9"/>
  <c r="G272" i="9" s="1"/>
  <c r="D273" i="9"/>
  <c r="I273" i="9" s="1"/>
  <c r="H273" i="9"/>
  <c r="E273" i="9"/>
  <c r="G273" i="9"/>
  <c r="D274" i="9"/>
  <c r="F274" i="9" s="1"/>
  <c r="E274" i="9"/>
  <c r="J274" i="9"/>
  <c r="D275" i="9"/>
  <c r="I275" i="9"/>
  <c r="E275" i="9"/>
  <c r="D276" i="9"/>
  <c r="I276" i="9" s="1"/>
  <c r="E276" i="9"/>
  <c r="G276" i="9"/>
  <c r="H276" i="9"/>
  <c r="D277" i="9"/>
  <c r="H277" i="9"/>
  <c r="E277" i="9"/>
  <c r="G277" i="9"/>
  <c r="D278" i="9"/>
  <c r="I278" i="9" s="1"/>
  <c r="H278" i="9"/>
  <c r="E278" i="9"/>
  <c r="F278" i="9"/>
  <c r="J278" i="9"/>
  <c r="D279" i="9"/>
  <c r="J279" i="9"/>
  <c r="E279" i="9"/>
  <c r="L279" i="9" s="1"/>
  <c r="H279" i="9"/>
  <c r="I279" i="9"/>
  <c r="D280" i="9"/>
  <c r="H280" i="9" s="1"/>
  <c r="E280" i="9"/>
  <c r="G280" i="9"/>
  <c r="D281" i="9"/>
  <c r="I281" i="9"/>
  <c r="E281" i="9"/>
  <c r="G281" i="9"/>
  <c r="D282" i="9"/>
  <c r="E282" i="9"/>
  <c r="D283" i="9"/>
  <c r="F283" i="9"/>
  <c r="E283" i="9"/>
  <c r="L283" i="9" s="1"/>
  <c r="H283" i="9"/>
  <c r="I283" i="9"/>
  <c r="J283" i="9"/>
  <c r="D284" i="9"/>
  <c r="I284" i="9" s="1"/>
  <c r="E284" i="9"/>
  <c r="G284" i="9"/>
  <c r="H284" i="9"/>
  <c r="D285" i="9"/>
  <c r="E285" i="9"/>
  <c r="G285" i="9" s="1"/>
  <c r="D286" i="9"/>
  <c r="I286" i="9"/>
  <c r="E286" i="9"/>
  <c r="F286" i="9"/>
  <c r="D287" i="9"/>
  <c r="F287" i="9" s="1"/>
  <c r="E287" i="9"/>
  <c r="L287" i="9" s="1"/>
  <c r="H287" i="9"/>
  <c r="I287" i="9"/>
  <c r="J287" i="9"/>
  <c r="D288" i="9"/>
  <c r="E288" i="9"/>
  <c r="G288" i="9" s="1"/>
  <c r="D289" i="9"/>
  <c r="I289" i="9"/>
  <c r="H289" i="9"/>
  <c r="E289" i="9"/>
  <c r="G289" i="9" s="1"/>
  <c r="D290" i="9"/>
  <c r="F290" i="9" s="1"/>
  <c r="E290" i="9"/>
  <c r="I290" i="9"/>
  <c r="D291" i="9"/>
  <c r="E291" i="9"/>
  <c r="D292" i="9"/>
  <c r="H292" i="9"/>
  <c r="E292" i="9"/>
  <c r="G292" i="9" s="1"/>
  <c r="D293" i="9"/>
  <c r="I293" i="9" s="1"/>
  <c r="H293" i="9"/>
  <c r="E293" i="9"/>
  <c r="G293" i="9" s="1"/>
  <c r="D294" i="9"/>
  <c r="H294" i="9" s="1"/>
  <c r="E294" i="9"/>
  <c r="I294" i="9"/>
  <c r="J294" i="9"/>
  <c r="D295" i="9"/>
  <c r="E295" i="9"/>
  <c r="L295" i="9" s="1"/>
  <c r="D296" i="9"/>
  <c r="H296" i="9" s="1"/>
  <c r="E296" i="9"/>
  <c r="G296" i="9" s="1"/>
  <c r="D297" i="9"/>
  <c r="I297" i="9" s="1"/>
  <c r="E297" i="9"/>
  <c r="G297" i="9"/>
  <c r="D298" i="9"/>
  <c r="E298" i="9"/>
  <c r="D299" i="9"/>
  <c r="J299" i="9" s="1"/>
  <c r="E299" i="9"/>
  <c r="L299" i="9"/>
  <c r="H299" i="9"/>
  <c r="I299" i="9"/>
  <c r="D300" i="9"/>
  <c r="H300" i="9" s="1"/>
  <c r="E300" i="9"/>
  <c r="G300" i="9"/>
  <c r="D301" i="9"/>
  <c r="E301" i="9"/>
  <c r="G301" i="9" s="1"/>
  <c r="D302" i="9"/>
  <c r="J302" i="9" s="1"/>
  <c r="E302" i="9"/>
  <c r="F302" i="9"/>
  <c r="I302" i="9"/>
  <c r="D303" i="9"/>
  <c r="E303" i="9"/>
  <c r="L303" i="9" s="1"/>
  <c r="J303" i="9"/>
  <c r="D304" i="9"/>
  <c r="E304" i="9"/>
  <c r="G304" i="9" s="1"/>
  <c r="D305" i="9"/>
  <c r="H305" i="9" s="1"/>
  <c r="E305" i="9"/>
  <c r="G305" i="9"/>
  <c r="I305" i="9"/>
  <c r="D306" i="9"/>
  <c r="F306" i="9"/>
  <c r="E306" i="9"/>
  <c r="D307" i="9"/>
  <c r="H307" i="9" s="1"/>
  <c r="I307" i="9"/>
  <c r="E307" i="9"/>
  <c r="L307" i="9" s="1"/>
  <c r="F307" i="9"/>
  <c r="J307" i="9"/>
  <c r="D308" i="9"/>
  <c r="I308" i="9" s="1"/>
  <c r="E308" i="9"/>
  <c r="G308" i="9"/>
  <c r="H308" i="9"/>
  <c r="D309" i="9"/>
  <c r="E309" i="9"/>
  <c r="G309" i="9" s="1"/>
  <c r="D310" i="9"/>
  <c r="F310" i="9" s="1"/>
  <c r="I310" i="9"/>
  <c r="H310" i="9"/>
  <c r="E310" i="9"/>
  <c r="J310" i="9"/>
  <c r="D311" i="9"/>
  <c r="J311" i="9"/>
  <c r="E311" i="9"/>
  <c r="L311" i="9"/>
  <c r="F311" i="9"/>
  <c r="H311" i="9"/>
  <c r="D312" i="9"/>
  <c r="H312" i="9"/>
  <c r="I312" i="9"/>
  <c r="E312" i="9"/>
  <c r="G312" i="9" s="1"/>
  <c r="D313" i="9"/>
  <c r="I313" i="9" s="1"/>
  <c r="E313" i="9"/>
  <c r="G313" i="9" s="1"/>
  <c r="D314" i="9"/>
  <c r="E314" i="9"/>
  <c r="D315" i="9"/>
  <c r="H315" i="9" s="1"/>
  <c r="F315" i="9"/>
  <c r="E315" i="9"/>
  <c r="L315" i="9" s="1"/>
  <c r="I315" i="9"/>
  <c r="D316" i="9"/>
  <c r="I316" i="9"/>
  <c r="E316" i="9"/>
  <c r="G316" i="9"/>
  <c r="H316" i="9"/>
  <c r="D317" i="9"/>
  <c r="E317" i="9"/>
  <c r="G317" i="9"/>
  <c r="D318" i="9"/>
  <c r="I318" i="9" s="1"/>
  <c r="F318" i="9"/>
  <c r="H318" i="9"/>
  <c r="E318" i="9"/>
  <c r="J318" i="9"/>
  <c r="D319" i="9"/>
  <c r="J319" i="9" s="1"/>
  <c r="E319" i="9"/>
  <c r="L319" i="9" s="1"/>
  <c r="F319" i="9"/>
  <c r="H319" i="9"/>
  <c r="I319" i="9"/>
  <c r="D320" i="9"/>
  <c r="E320" i="9"/>
  <c r="G320" i="9"/>
  <c r="D321" i="9"/>
  <c r="I321" i="9"/>
  <c r="H321" i="9"/>
  <c r="E321" i="9"/>
  <c r="G321" i="9" s="1"/>
  <c r="D322" i="9"/>
  <c r="E322" i="9"/>
  <c r="D323" i="9"/>
  <c r="E323" i="9"/>
  <c r="L323" i="9"/>
  <c r="F323" i="9"/>
  <c r="D324" i="9"/>
  <c r="E324" i="9"/>
  <c r="G324" i="9" s="1"/>
  <c r="D325" i="9"/>
  <c r="I325" i="9" s="1"/>
  <c r="H325" i="9"/>
  <c r="E325" i="9"/>
  <c r="G325" i="9" s="1"/>
  <c r="D326" i="9"/>
  <c r="H326" i="9" s="1"/>
  <c r="E326" i="9"/>
  <c r="I326" i="9"/>
  <c r="J326" i="9"/>
  <c r="D327" i="9"/>
  <c r="E327" i="9"/>
  <c r="D328" i="9"/>
  <c r="H328" i="9" s="1"/>
  <c r="E328" i="9"/>
  <c r="G328" i="9" s="1"/>
  <c r="D329" i="9"/>
  <c r="I329" i="9"/>
  <c r="E329" i="9"/>
  <c r="H329" i="9"/>
  <c r="D330" i="9"/>
  <c r="E330" i="9"/>
  <c r="D331" i="9"/>
  <c r="I331" i="9" s="1"/>
  <c r="H331" i="9"/>
  <c r="E331" i="9"/>
  <c r="G331" i="9" s="1"/>
  <c r="F331" i="9"/>
  <c r="J331" i="9"/>
  <c r="D332" i="9"/>
  <c r="F332" i="9"/>
  <c r="E332" i="9"/>
  <c r="K332" i="9"/>
  <c r="H332" i="9"/>
  <c r="D333" i="9"/>
  <c r="I333" i="9" s="1"/>
  <c r="E333" i="9"/>
  <c r="G333" i="9"/>
  <c r="H333" i="9"/>
  <c r="D34" i="2"/>
  <c r="F34" i="2" s="1"/>
  <c r="E34" i="2"/>
  <c r="L34" i="2" s="1"/>
  <c r="I34" i="2"/>
  <c r="J34" i="2"/>
  <c r="G16" i="2"/>
  <c r="G15" i="2" s="1"/>
  <c r="A9" i="2"/>
  <c r="C9" i="2" s="1"/>
  <c r="Q13" i="2" s="1"/>
  <c r="E21" i="2"/>
  <c r="G21" i="2" s="1"/>
  <c r="E22" i="2"/>
  <c r="G22" i="2"/>
  <c r="E23" i="2"/>
  <c r="L23" i="2" s="1"/>
  <c r="E24" i="2"/>
  <c r="G24" i="2" s="1"/>
  <c r="E25" i="2"/>
  <c r="G25" i="2" s="1"/>
  <c r="E26" i="2"/>
  <c r="G26" i="2"/>
  <c r="E27" i="2"/>
  <c r="G27" i="2" s="1"/>
  <c r="E28" i="2"/>
  <c r="G28" i="2" s="1"/>
  <c r="E29" i="2"/>
  <c r="G29" i="2" s="1"/>
  <c r="E30" i="2"/>
  <c r="L30" i="2"/>
  <c r="E31" i="2"/>
  <c r="G31" i="2" s="1"/>
  <c r="E32" i="2"/>
  <c r="G32" i="2" s="1"/>
  <c r="E33" i="2"/>
  <c r="E35" i="2"/>
  <c r="G35" i="2"/>
  <c r="E36" i="2"/>
  <c r="K36" i="2" s="1"/>
  <c r="E37" i="2"/>
  <c r="G37" i="2"/>
  <c r="E38" i="2"/>
  <c r="G38" i="2" s="1"/>
  <c r="E39" i="2"/>
  <c r="G39" i="2"/>
  <c r="E40" i="2"/>
  <c r="E41" i="2"/>
  <c r="G41" i="2" s="1"/>
  <c r="E42" i="2"/>
  <c r="G42" i="2" s="1"/>
  <c r="E43" i="2"/>
  <c r="G43" i="2" s="1"/>
  <c r="E44" i="2"/>
  <c r="G44" i="2" s="1"/>
  <c r="E45" i="2"/>
  <c r="G45" i="2" s="1"/>
  <c r="E46" i="2"/>
  <c r="G46" i="2" s="1"/>
  <c r="E47" i="2"/>
  <c r="G47" i="2" s="1"/>
  <c r="E48" i="2"/>
  <c r="G48" i="2" s="1"/>
  <c r="E49" i="2"/>
  <c r="E50" i="2"/>
  <c r="E51" i="2"/>
  <c r="G51" i="2" s="1"/>
  <c r="E52" i="2"/>
  <c r="E53" i="2"/>
  <c r="G53" i="2" s="1"/>
  <c r="E54" i="2"/>
  <c r="G54" i="2" s="1"/>
  <c r="E55" i="2"/>
  <c r="G55" i="2" s="1"/>
  <c r="E56" i="2"/>
  <c r="E57" i="2"/>
  <c r="K57" i="2"/>
  <c r="G57" i="2"/>
  <c r="E58" i="2"/>
  <c r="G58" i="2" s="1"/>
  <c r="E59" i="2"/>
  <c r="G59" i="2" s="1"/>
  <c r="E60" i="2"/>
  <c r="G60" i="2" s="1"/>
  <c r="E61" i="2"/>
  <c r="G61" i="2"/>
  <c r="E62" i="2"/>
  <c r="G62" i="2" s="1"/>
  <c r="E63" i="2"/>
  <c r="G63" i="2" s="1"/>
  <c r="E64" i="2"/>
  <c r="G64" i="2" s="1"/>
  <c r="E65" i="2"/>
  <c r="G65" i="2" s="1"/>
  <c r="E66" i="2"/>
  <c r="E67" i="2"/>
  <c r="G67" i="2" s="1"/>
  <c r="L67" i="2"/>
  <c r="E68" i="2"/>
  <c r="E69" i="2"/>
  <c r="G69" i="2"/>
  <c r="E70" i="2"/>
  <c r="G70" i="2" s="1"/>
  <c r="E71" i="2"/>
  <c r="G71" i="2"/>
  <c r="E72" i="2"/>
  <c r="E73" i="2"/>
  <c r="L73" i="2" s="1"/>
  <c r="G73" i="2"/>
  <c r="E74" i="2"/>
  <c r="G74" i="2"/>
  <c r="E75" i="2"/>
  <c r="G75" i="2" s="1"/>
  <c r="L75" i="2"/>
  <c r="E76" i="2"/>
  <c r="G76" i="2" s="1"/>
  <c r="E77" i="2"/>
  <c r="E78" i="2"/>
  <c r="G78" i="2" s="1"/>
  <c r="E79" i="2"/>
  <c r="G79" i="2" s="1"/>
  <c r="E80" i="2"/>
  <c r="G80" i="2" s="1"/>
  <c r="E81" i="2"/>
  <c r="G81" i="2"/>
  <c r="E82" i="2"/>
  <c r="E83" i="2"/>
  <c r="G83" i="2"/>
  <c r="E84" i="2"/>
  <c r="E85" i="2"/>
  <c r="G85" i="2" s="1"/>
  <c r="E86" i="2"/>
  <c r="G86" i="2" s="1"/>
  <c r="E87" i="2"/>
  <c r="G87" i="2" s="1"/>
  <c r="E88" i="2"/>
  <c r="L88" i="2" s="1"/>
  <c r="E89" i="2"/>
  <c r="G89" i="2" s="1"/>
  <c r="E90" i="2"/>
  <c r="G90" i="2" s="1"/>
  <c r="E91" i="2"/>
  <c r="G91" i="2" s="1"/>
  <c r="E92" i="2"/>
  <c r="G92" i="2" s="1"/>
  <c r="E93" i="2"/>
  <c r="G93" i="2" s="1"/>
  <c r="E94" i="2"/>
  <c r="G94" i="2" s="1"/>
  <c r="E95" i="2"/>
  <c r="L95" i="2" s="1"/>
  <c r="E96" i="2"/>
  <c r="G96" i="2" s="1"/>
  <c r="E97" i="2"/>
  <c r="G97" i="2" s="1"/>
  <c r="E98" i="2"/>
  <c r="E99" i="2"/>
  <c r="G99" i="2" s="1"/>
  <c r="E100" i="2"/>
  <c r="E101" i="2"/>
  <c r="G101" i="2" s="1"/>
  <c r="E102" i="2"/>
  <c r="G102" i="2"/>
  <c r="E103" i="2"/>
  <c r="E104" i="2"/>
  <c r="E105" i="2"/>
  <c r="G105" i="2" s="1"/>
  <c r="E106" i="2"/>
  <c r="G106" i="2" s="1"/>
  <c r="E107" i="2"/>
  <c r="E108" i="2"/>
  <c r="G108" i="2" s="1"/>
  <c r="E109" i="2"/>
  <c r="G109" i="2" s="1"/>
  <c r="E110" i="2"/>
  <c r="G110" i="2" s="1"/>
  <c r="E111" i="2"/>
  <c r="G111" i="2"/>
  <c r="E112" i="2"/>
  <c r="G112" i="2" s="1"/>
  <c r="E113" i="2"/>
  <c r="E114" i="2"/>
  <c r="H16" i="2"/>
  <c r="H15" i="2"/>
  <c r="D21" i="2"/>
  <c r="J21" i="2" s="1"/>
  <c r="D22" i="2"/>
  <c r="I22" i="2"/>
  <c r="H22" i="2"/>
  <c r="D23" i="2"/>
  <c r="H23" i="2"/>
  <c r="D24" i="2"/>
  <c r="J24" i="2"/>
  <c r="D25" i="2"/>
  <c r="H25" i="2" s="1"/>
  <c r="D26" i="2"/>
  <c r="D27" i="2"/>
  <c r="H27" i="2"/>
  <c r="D28" i="2"/>
  <c r="F28" i="2" s="1"/>
  <c r="D29" i="2"/>
  <c r="J29" i="2" s="1"/>
  <c r="D30" i="2"/>
  <c r="H30" i="2"/>
  <c r="D31" i="2"/>
  <c r="F31" i="2" s="1"/>
  <c r="H31" i="2"/>
  <c r="D32" i="2"/>
  <c r="H32" i="2"/>
  <c r="D33" i="2"/>
  <c r="H33" i="2" s="1"/>
  <c r="D35" i="2"/>
  <c r="H35" i="2"/>
  <c r="D36" i="2"/>
  <c r="H36" i="2" s="1"/>
  <c r="D37" i="2"/>
  <c r="D38" i="2"/>
  <c r="D39" i="2"/>
  <c r="I39" i="2"/>
  <c r="D40" i="2"/>
  <c r="H40" i="2" s="1"/>
  <c r="D41" i="2"/>
  <c r="J41" i="2" s="1"/>
  <c r="D42" i="2"/>
  <c r="H42" i="2"/>
  <c r="D43" i="2"/>
  <c r="D44" i="2"/>
  <c r="H44" i="2" s="1"/>
  <c r="D45" i="2"/>
  <c r="H45" i="2" s="1"/>
  <c r="D46" i="2"/>
  <c r="J46" i="2"/>
  <c r="H46" i="2"/>
  <c r="D47" i="2"/>
  <c r="H47" i="2"/>
  <c r="D48" i="2"/>
  <c r="F48" i="2"/>
  <c r="H48" i="2"/>
  <c r="D49" i="2"/>
  <c r="H49" i="2"/>
  <c r="D50" i="2"/>
  <c r="H50" i="2" s="1"/>
  <c r="D51" i="2"/>
  <c r="D52" i="2"/>
  <c r="H52" i="2" s="1"/>
  <c r="D53" i="2"/>
  <c r="F53" i="2"/>
  <c r="H53" i="2"/>
  <c r="D54" i="2"/>
  <c r="J54" i="2"/>
  <c r="D55" i="2"/>
  <c r="I55" i="2"/>
  <c r="D56" i="2"/>
  <c r="H56" i="2" s="1"/>
  <c r="D57" i="2"/>
  <c r="J57" i="2"/>
  <c r="F57" i="2"/>
  <c r="H57" i="2"/>
  <c r="D58" i="2"/>
  <c r="H58" i="2"/>
  <c r="D59" i="2"/>
  <c r="F59" i="2" s="1"/>
  <c r="D60" i="2"/>
  <c r="H60" i="2"/>
  <c r="D61" i="2"/>
  <c r="L61" i="2" s="1"/>
  <c r="H61" i="2"/>
  <c r="D62" i="2"/>
  <c r="J62" i="2"/>
  <c r="H62" i="2"/>
  <c r="D63" i="2"/>
  <c r="H63" i="2"/>
  <c r="D64" i="2"/>
  <c r="F64" i="2"/>
  <c r="D65" i="2"/>
  <c r="H65" i="2" s="1"/>
  <c r="D66" i="2"/>
  <c r="H66" i="2" s="1"/>
  <c r="D67" i="2"/>
  <c r="H67" i="2"/>
  <c r="D68" i="2"/>
  <c r="D69" i="2"/>
  <c r="F69" i="2" s="1"/>
  <c r="H69" i="2"/>
  <c r="D70" i="2"/>
  <c r="D71" i="2"/>
  <c r="I71" i="2"/>
  <c r="H71" i="2"/>
  <c r="D72" i="2"/>
  <c r="D73" i="2"/>
  <c r="H73" i="2" s="1"/>
  <c r="J73" i="2"/>
  <c r="F73" i="2"/>
  <c r="D74" i="2"/>
  <c r="H74" i="2"/>
  <c r="D75" i="2"/>
  <c r="H75" i="2" s="1"/>
  <c r="F75" i="2"/>
  <c r="D76" i="2"/>
  <c r="H76" i="2" s="1"/>
  <c r="D77" i="2"/>
  <c r="H77" i="2"/>
  <c r="F77" i="2"/>
  <c r="D78" i="2"/>
  <c r="J78" i="2"/>
  <c r="D79" i="2"/>
  <c r="H79" i="2"/>
  <c r="D80" i="2"/>
  <c r="F80" i="2" s="1"/>
  <c r="D81" i="2"/>
  <c r="H81" i="2"/>
  <c r="D82" i="2"/>
  <c r="J82" i="2" s="1"/>
  <c r="D83" i="2"/>
  <c r="H83" i="2"/>
  <c r="D84" i="2"/>
  <c r="H84" i="2" s="1"/>
  <c r="D85" i="2"/>
  <c r="F85" i="2"/>
  <c r="H85" i="2"/>
  <c r="D86" i="2"/>
  <c r="J86" i="2" s="1"/>
  <c r="D87" i="2"/>
  <c r="D88" i="2"/>
  <c r="H88" i="2"/>
  <c r="D89" i="2"/>
  <c r="D90" i="2"/>
  <c r="H90" i="2"/>
  <c r="D91" i="2"/>
  <c r="F91" i="2" s="1"/>
  <c r="D92" i="2"/>
  <c r="H92" i="2"/>
  <c r="D93" i="2"/>
  <c r="H93" i="2" s="1"/>
  <c r="F93" i="2"/>
  <c r="D94" i="2"/>
  <c r="J94" i="2" s="1"/>
  <c r="D95" i="2"/>
  <c r="H95" i="2"/>
  <c r="D96" i="2"/>
  <c r="H96" i="2" s="1"/>
  <c r="D97" i="2"/>
  <c r="J97" i="2" s="1"/>
  <c r="D98" i="2"/>
  <c r="H98" i="2"/>
  <c r="D99" i="2"/>
  <c r="H99" i="2"/>
  <c r="D100" i="2"/>
  <c r="F100" i="2" s="1"/>
  <c r="D101" i="2"/>
  <c r="F101" i="2" s="1"/>
  <c r="D102" i="2"/>
  <c r="D103" i="2"/>
  <c r="I103" i="2" s="1"/>
  <c r="D104" i="2"/>
  <c r="H104" i="2"/>
  <c r="D105" i="2"/>
  <c r="J105" i="2" s="1"/>
  <c r="D106" i="2"/>
  <c r="K106" i="2" s="1"/>
  <c r="D107" i="2"/>
  <c r="D108" i="2"/>
  <c r="H108" i="2"/>
  <c r="D109" i="2"/>
  <c r="H109" i="2" s="1"/>
  <c r="D110" i="2"/>
  <c r="J110" i="2"/>
  <c r="H110" i="2"/>
  <c r="D111" i="2"/>
  <c r="D112" i="2"/>
  <c r="F112" i="2" s="1"/>
  <c r="D113" i="2"/>
  <c r="H113" i="2" s="1"/>
  <c r="D114" i="2"/>
  <c r="J114" i="2" s="1"/>
  <c r="J16" i="2"/>
  <c r="J15" i="2" s="1"/>
  <c r="J22" i="2"/>
  <c r="J25" i="2"/>
  <c r="J26" i="2"/>
  <c r="J30" i="2"/>
  <c r="J32" i="2"/>
  <c r="J33" i="2"/>
  <c r="J35" i="2"/>
  <c r="J38" i="2"/>
  <c r="J39" i="2"/>
  <c r="J42" i="2"/>
  <c r="J45" i="2"/>
  <c r="J47" i="2"/>
  <c r="J50" i="2"/>
  <c r="J53" i="2"/>
  <c r="J55" i="2"/>
  <c r="J58" i="2"/>
  <c r="J59" i="2"/>
  <c r="J65" i="2"/>
  <c r="J66" i="2"/>
  <c r="J67" i="2"/>
  <c r="J69" i="2"/>
  <c r="J70" i="2"/>
  <c r="J71" i="2"/>
  <c r="J74" i="2"/>
  <c r="J75" i="2"/>
  <c r="J77" i="2"/>
  <c r="J79" i="2"/>
  <c r="J81" i="2"/>
  <c r="J83" i="2"/>
  <c r="J85" i="2"/>
  <c r="J87" i="2"/>
  <c r="J90" i="2"/>
  <c r="J91" i="2"/>
  <c r="J93" i="2"/>
  <c r="J95" i="2"/>
  <c r="J98" i="2"/>
  <c r="J99" i="2"/>
  <c r="J106" i="2"/>
  <c r="I16" i="2"/>
  <c r="I15" i="2"/>
  <c r="I12" i="2" s="1"/>
  <c r="I23" i="2"/>
  <c r="I24" i="2"/>
  <c r="I27" i="2"/>
  <c r="I28" i="2"/>
  <c r="I30" i="2"/>
  <c r="I35" i="2"/>
  <c r="I36" i="2"/>
  <c r="I37" i="2"/>
  <c r="I41" i="2"/>
  <c r="I44" i="2"/>
  <c r="I47" i="2"/>
  <c r="I48" i="2"/>
  <c r="I52" i="2"/>
  <c r="I53" i="2"/>
  <c r="I56" i="2"/>
  <c r="I57" i="2"/>
  <c r="I60" i="2"/>
  <c r="I61" i="2"/>
  <c r="I63" i="2"/>
  <c r="I67" i="2"/>
  <c r="I69" i="2"/>
  <c r="I73" i="2"/>
  <c r="I76" i="2"/>
  <c r="I79" i="2"/>
  <c r="I80" i="2"/>
  <c r="I83" i="2"/>
  <c r="I85" i="2"/>
  <c r="I88" i="2"/>
  <c r="I91" i="2"/>
  <c r="I92" i="2"/>
  <c r="I93" i="2"/>
  <c r="I95" i="2"/>
  <c r="I99" i="2"/>
  <c r="I100" i="2"/>
  <c r="I101" i="2"/>
  <c r="I108" i="2"/>
  <c r="I112" i="2"/>
  <c r="K16" i="2"/>
  <c r="K15" i="2"/>
  <c r="K21" i="2"/>
  <c r="K24" i="2"/>
  <c r="K25" i="2"/>
  <c r="K31" i="2"/>
  <c r="K32" i="2"/>
  <c r="K38" i="2"/>
  <c r="K41" i="2"/>
  <c r="K42" i="2"/>
  <c r="K44" i="2"/>
  <c r="K46" i="2"/>
  <c r="K48" i="2"/>
  <c r="K52" i="2"/>
  <c r="K54" i="2"/>
  <c r="K58" i="2"/>
  <c r="K60" i="2"/>
  <c r="K62" i="2"/>
  <c r="K69" i="2"/>
  <c r="K73" i="2"/>
  <c r="K74" i="2"/>
  <c r="K76" i="2"/>
  <c r="K80" i="2"/>
  <c r="K81" i="2"/>
  <c r="K84" i="2"/>
  <c r="K85" i="2"/>
  <c r="K86" i="2"/>
  <c r="K90" i="2"/>
  <c r="K94" i="2"/>
  <c r="K96" i="2"/>
  <c r="K97" i="2"/>
  <c r="K105" i="2"/>
  <c r="K108" i="2"/>
  <c r="K110" i="2"/>
  <c r="K112" i="2"/>
  <c r="F16" i="2"/>
  <c r="F15" i="2" s="1"/>
  <c r="F12" i="2" s="1"/>
  <c r="F22" i="2"/>
  <c r="F23" i="2"/>
  <c r="F25" i="2"/>
  <c r="F27" i="2"/>
  <c r="F30" i="2"/>
  <c r="F33" i="2"/>
  <c r="F35" i="2"/>
  <c r="F39" i="2"/>
  <c r="F40" i="2"/>
  <c r="F42" i="2"/>
  <c r="F44" i="2"/>
  <c r="F46" i="2"/>
  <c r="F47" i="2"/>
  <c r="F50" i="2"/>
  <c r="F52" i="2"/>
  <c r="F55" i="2"/>
  <c r="F56" i="2"/>
  <c r="F58" i="2"/>
  <c r="F60" i="2"/>
  <c r="F62" i="2"/>
  <c r="F63" i="2"/>
  <c r="F67" i="2"/>
  <c r="F71" i="2"/>
  <c r="F74" i="2"/>
  <c r="F76" i="2"/>
  <c r="F78" i="2"/>
  <c r="F82" i="2"/>
  <c r="F83" i="2"/>
  <c r="F84" i="2"/>
  <c r="F87" i="2"/>
  <c r="F88" i="2"/>
  <c r="F90" i="2"/>
  <c r="F92" i="2"/>
  <c r="F95" i="2"/>
  <c r="F98" i="2"/>
  <c r="F99" i="2"/>
  <c r="F104" i="2"/>
  <c r="F106" i="2"/>
  <c r="F108" i="2"/>
  <c r="F110" i="2"/>
  <c r="F114" i="2"/>
  <c r="L16" i="2"/>
  <c r="L15" i="2" s="1"/>
  <c r="L12" i="2" s="1"/>
  <c r="L22" i="2"/>
  <c r="L27" i="2"/>
  <c r="L28" i="2"/>
  <c r="L32" i="2"/>
  <c r="L35" i="2"/>
  <c r="L40" i="2"/>
  <c r="L44" i="2"/>
  <c r="L48" i="2"/>
  <c r="L51" i="2"/>
  <c r="L53" i="2"/>
  <c r="L55" i="2"/>
  <c r="L56" i="2"/>
  <c r="L59" i="2"/>
  <c r="L64" i="2"/>
  <c r="L65" i="2"/>
  <c r="L69" i="2"/>
  <c r="L71" i="2"/>
  <c r="L76" i="2"/>
  <c r="L80" i="2"/>
  <c r="L83" i="2"/>
  <c r="L85" i="2"/>
  <c r="L87" i="2"/>
  <c r="L91" i="2"/>
  <c r="L92" i="2"/>
  <c r="L93" i="2"/>
  <c r="L97" i="2"/>
  <c r="L99" i="2"/>
  <c r="L101" i="2"/>
  <c r="L104" i="2"/>
  <c r="L108" i="2"/>
  <c r="C16" i="2"/>
  <c r="C15" i="2" s="1"/>
  <c r="C7" i="1"/>
  <c r="C8" i="1"/>
  <c r="S225" i="1"/>
  <c r="S246" i="1"/>
  <c r="P22" i="1"/>
  <c r="P23" i="1"/>
  <c r="P24" i="1"/>
  <c r="P25" i="1"/>
  <c r="P26" i="1"/>
  <c r="P27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115" i="1"/>
  <c r="P117" i="1"/>
  <c r="P119" i="1"/>
  <c r="P123" i="1"/>
  <c r="P124" i="1"/>
  <c r="P126" i="1"/>
  <c r="P127" i="1"/>
  <c r="P131" i="1"/>
  <c r="P132" i="1"/>
  <c r="P133" i="1"/>
  <c r="P134" i="1"/>
  <c r="P135" i="1"/>
  <c r="P136" i="1"/>
  <c r="P137" i="1"/>
  <c r="P139" i="1"/>
  <c r="P144" i="1"/>
  <c r="P148" i="1"/>
  <c r="P149" i="1"/>
  <c r="P154" i="1"/>
  <c r="P155" i="1"/>
  <c r="P157" i="1"/>
  <c r="P158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91" i="1"/>
  <c r="P269" i="1"/>
  <c r="P285" i="1"/>
  <c r="P290" i="1"/>
  <c r="P300" i="1"/>
  <c r="P303" i="1"/>
  <c r="P304" i="1"/>
  <c r="P305" i="1"/>
  <c r="P307" i="1"/>
  <c r="C2" i="8"/>
  <c r="D11" i="8"/>
  <c r="D12" i="8"/>
  <c r="R16" i="8" s="1"/>
  <c r="D13" i="8"/>
  <c r="C7" i="8"/>
  <c r="E23" i="8"/>
  <c r="F23" i="8" s="1"/>
  <c r="G23" i="8" s="1"/>
  <c r="I23" i="8" s="1"/>
  <c r="C8" i="8"/>
  <c r="E21" i="8"/>
  <c r="F21" i="8"/>
  <c r="D9" i="8"/>
  <c r="E9" i="8"/>
  <c r="E22" i="8"/>
  <c r="F22" i="8"/>
  <c r="G22" i="8" s="1"/>
  <c r="I22" i="8" s="1"/>
  <c r="E27" i="8"/>
  <c r="F27" i="8"/>
  <c r="G27" i="8" s="1"/>
  <c r="I27" i="8" s="1"/>
  <c r="E30" i="8"/>
  <c r="F30" i="8"/>
  <c r="G30" i="8" s="1"/>
  <c r="I30" i="8" s="1"/>
  <c r="E32" i="8"/>
  <c r="F32" i="8"/>
  <c r="G32" i="8" s="1"/>
  <c r="I32" i="8" s="1"/>
  <c r="E37" i="8"/>
  <c r="F37" i="8"/>
  <c r="E40" i="8"/>
  <c r="F40" i="8" s="1"/>
  <c r="G40" i="8" s="1"/>
  <c r="I40" i="8" s="1"/>
  <c r="E42" i="8"/>
  <c r="F42" i="8"/>
  <c r="G42" i="8" s="1"/>
  <c r="I42" i="8" s="1"/>
  <c r="E45" i="8"/>
  <c r="F45" i="8"/>
  <c r="G45" i="8" s="1"/>
  <c r="I45" i="8" s="1"/>
  <c r="E46" i="8"/>
  <c r="F46" i="8"/>
  <c r="G46" i="8" s="1"/>
  <c r="I46" i="8" s="1"/>
  <c r="E47" i="8"/>
  <c r="F47" i="8"/>
  <c r="E50" i="8"/>
  <c r="F50" i="8"/>
  <c r="G50" i="8" s="1"/>
  <c r="I50" i="8" s="1"/>
  <c r="E52" i="8"/>
  <c r="F52" i="8" s="1"/>
  <c r="C17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E53" i="8"/>
  <c r="F53" i="8"/>
  <c r="P53" i="8"/>
  <c r="E54" i="8"/>
  <c r="F54" i="8"/>
  <c r="P54" i="8"/>
  <c r="P55" i="8"/>
  <c r="E56" i="8"/>
  <c r="F56" i="8"/>
  <c r="G56" i="8"/>
  <c r="I56" i="8"/>
  <c r="P56" i="8"/>
  <c r="E57" i="8"/>
  <c r="F57" i="8" s="1"/>
  <c r="P57" i="8"/>
  <c r="E58" i="8"/>
  <c r="F58" i="8"/>
  <c r="P58" i="8"/>
  <c r="P59" i="8"/>
  <c r="E60" i="8"/>
  <c r="F60" i="8"/>
  <c r="G60" i="8" s="1"/>
  <c r="I60" i="8" s="1"/>
  <c r="P60" i="8"/>
  <c r="E61" i="8"/>
  <c r="F61" i="8"/>
  <c r="P61" i="8"/>
  <c r="E62" i="8"/>
  <c r="F62" i="8"/>
  <c r="P62" i="8"/>
  <c r="P63" i="8"/>
  <c r="E64" i="8"/>
  <c r="F64" i="8"/>
  <c r="G64" i="8"/>
  <c r="I64" i="8"/>
  <c r="P64" i="8"/>
  <c r="E65" i="8"/>
  <c r="F65" i="8" s="1"/>
  <c r="P65" i="8"/>
  <c r="E66" i="8"/>
  <c r="F66" i="8"/>
  <c r="P66" i="8"/>
  <c r="P67" i="8"/>
  <c r="E68" i="8"/>
  <c r="F68" i="8"/>
  <c r="G68" i="8" s="1"/>
  <c r="H68" i="8" s="1"/>
  <c r="P68" i="8"/>
  <c r="E69" i="8"/>
  <c r="F69" i="8"/>
  <c r="P69" i="8"/>
  <c r="P70" i="8"/>
  <c r="E71" i="8"/>
  <c r="F71" i="8" s="1"/>
  <c r="P71" i="8"/>
  <c r="P72" i="8"/>
  <c r="E73" i="8"/>
  <c r="F73" i="8"/>
  <c r="P73" i="8"/>
  <c r="P74" i="8"/>
  <c r="E75" i="8"/>
  <c r="F75" i="8" s="1"/>
  <c r="P75" i="8"/>
  <c r="P76" i="8"/>
  <c r="E77" i="8"/>
  <c r="F77" i="8"/>
  <c r="P77" i="8"/>
  <c r="P78" i="8"/>
  <c r="E79" i="8"/>
  <c r="F79" i="8" s="1"/>
  <c r="P79" i="8"/>
  <c r="E80" i="8"/>
  <c r="F80" i="8"/>
  <c r="P80" i="8"/>
  <c r="P81" i="8"/>
  <c r="E82" i="8"/>
  <c r="F82" i="8"/>
  <c r="P82" i="8"/>
  <c r="P83" i="8"/>
  <c r="E84" i="8"/>
  <c r="F84" i="8"/>
  <c r="G84" i="8"/>
  <c r="M84" i="8" s="1"/>
  <c r="P84" i="8"/>
  <c r="P85" i="8"/>
  <c r="E86" i="8"/>
  <c r="F86" i="8" s="1"/>
  <c r="P86" i="8"/>
  <c r="E87" i="8"/>
  <c r="F87" i="8"/>
  <c r="P87" i="8"/>
  <c r="E88" i="8"/>
  <c r="F88" i="8"/>
  <c r="P88" i="8"/>
  <c r="P89" i="8"/>
  <c r="P90" i="8"/>
  <c r="E91" i="8"/>
  <c r="F91" i="8"/>
  <c r="P91" i="8"/>
  <c r="P92" i="8"/>
  <c r="P93" i="8"/>
  <c r="E94" i="8"/>
  <c r="F94" i="8" s="1"/>
  <c r="P94" i="8"/>
  <c r="E95" i="8"/>
  <c r="F95" i="8"/>
  <c r="P95" i="8"/>
  <c r="P96" i="8"/>
  <c r="P97" i="8"/>
  <c r="P99" i="8"/>
  <c r="P100" i="8"/>
  <c r="P101" i="8"/>
  <c r="E102" i="8"/>
  <c r="F102" i="8"/>
  <c r="G102" i="8" s="1"/>
  <c r="I102" i="8" s="1"/>
  <c r="P102" i="8"/>
  <c r="E103" i="8"/>
  <c r="F103" i="8" s="1"/>
  <c r="P103" i="8"/>
  <c r="E104" i="8"/>
  <c r="F104" i="8"/>
  <c r="P104" i="8"/>
  <c r="E105" i="8"/>
  <c r="F105" i="8"/>
  <c r="G105" i="8" s="1"/>
  <c r="I105" i="8" s="1"/>
  <c r="P105" i="8"/>
  <c r="P106" i="8"/>
  <c r="E107" i="8"/>
  <c r="F107" i="8" s="1"/>
  <c r="P107" i="8"/>
  <c r="P108" i="8"/>
  <c r="E109" i="8"/>
  <c r="F109" i="8" s="1"/>
  <c r="P109" i="8"/>
  <c r="P110" i="8"/>
  <c r="E111" i="8"/>
  <c r="F111" i="8" s="1"/>
  <c r="G111" i="8" s="1"/>
  <c r="M111" i="8" s="1"/>
  <c r="P111" i="8"/>
  <c r="P112" i="8"/>
  <c r="E113" i="8"/>
  <c r="F113" i="8"/>
  <c r="G113" i="8"/>
  <c r="M113" i="8" s="1"/>
  <c r="P113" i="8"/>
  <c r="P114" i="8"/>
  <c r="E115" i="8"/>
  <c r="F115" i="8" s="1"/>
  <c r="G115" i="8" s="1"/>
  <c r="I115" i="8" s="1"/>
  <c r="P115" i="8"/>
  <c r="E116" i="8"/>
  <c r="F116" i="8" s="1"/>
  <c r="P116" i="8"/>
  <c r="P117" i="8"/>
  <c r="P118" i="8"/>
  <c r="P119" i="8"/>
  <c r="P120" i="8"/>
  <c r="E121" i="8"/>
  <c r="F121" i="8" s="1"/>
  <c r="P121" i="8"/>
  <c r="P122" i="8"/>
  <c r="E123" i="8"/>
  <c r="F123" i="8"/>
  <c r="P123" i="8"/>
  <c r="E124" i="8"/>
  <c r="F124" i="8" s="1"/>
  <c r="G124" i="8" s="1"/>
  <c r="I124" i="8" s="1"/>
  <c r="P124" i="8"/>
  <c r="E125" i="8"/>
  <c r="F125" i="8"/>
  <c r="P125" i="8"/>
  <c r="E126" i="8"/>
  <c r="F126" i="8" s="1"/>
  <c r="P126" i="8"/>
  <c r="P127" i="8"/>
  <c r="E128" i="8"/>
  <c r="F128" i="8" s="1"/>
  <c r="P128" i="8"/>
  <c r="P129" i="8"/>
  <c r="E130" i="8"/>
  <c r="F130" i="8" s="1"/>
  <c r="P130" i="8"/>
  <c r="E131" i="8"/>
  <c r="F131" i="8" s="1"/>
  <c r="P131" i="8"/>
  <c r="E132" i="8"/>
  <c r="F132" i="8"/>
  <c r="G132" i="8"/>
  <c r="M132" i="8" s="1"/>
  <c r="P132" i="8"/>
  <c r="P133" i="8"/>
  <c r="E134" i="8"/>
  <c r="F134" i="8" s="1"/>
  <c r="G134" i="8" s="1"/>
  <c r="L134" i="8" s="1"/>
  <c r="P134" i="8"/>
  <c r="P135" i="8"/>
  <c r="P136" i="8"/>
  <c r="P137" i="8"/>
  <c r="P138" i="8"/>
  <c r="E139" i="8"/>
  <c r="F139" i="8"/>
  <c r="G139" i="8"/>
  <c r="K139" i="8"/>
  <c r="P139" i="8"/>
  <c r="E140" i="8"/>
  <c r="F140" i="8"/>
  <c r="P140" i="8"/>
  <c r="E141" i="8"/>
  <c r="F141" i="8"/>
  <c r="P141" i="8"/>
  <c r="E142" i="8"/>
  <c r="F142" i="8" s="1"/>
  <c r="P142" i="8"/>
  <c r="E143" i="8"/>
  <c r="F143" i="8" s="1"/>
  <c r="P143" i="8"/>
  <c r="E144" i="8"/>
  <c r="F144" i="8"/>
  <c r="G144" i="8" s="1"/>
  <c r="I144" i="8" s="1"/>
  <c r="P144" i="8"/>
  <c r="P145" i="8"/>
  <c r="E146" i="8"/>
  <c r="F146" i="8"/>
  <c r="P146" i="8"/>
  <c r="E147" i="8"/>
  <c r="F147" i="8" s="1"/>
  <c r="G147" i="8"/>
  <c r="M147" i="8" s="1"/>
  <c r="P147" i="8"/>
  <c r="E148" i="8"/>
  <c r="F148" i="8"/>
  <c r="P148" i="8"/>
  <c r="E149" i="8"/>
  <c r="F149" i="8" s="1"/>
  <c r="G149" i="8" s="1"/>
  <c r="M149" i="8" s="1"/>
  <c r="P149" i="8"/>
  <c r="P150" i="8"/>
  <c r="P151" i="8"/>
  <c r="E152" i="8"/>
  <c r="F152" i="8" s="1"/>
  <c r="G152" i="8" s="1"/>
  <c r="I152" i="8"/>
  <c r="P152" i="8"/>
  <c r="E153" i="8"/>
  <c r="F153" i="8"/>
  <c r="P153" i="8"/>
  <c r="E154" i="8"/>
  <c r="F154" i="8" s="1"/>
  <c r="G154" i="8" s="1"/>
  <c r="I154" i="8" s="1"/>
  <c r="P154" i="8"/>
  <c r="E155" i="8"/>
  <c r="F155" i="8"/>
  <c r="P155" i="8"/>
  <c r="E156" i="8"/>
  <c r="F156" i="8" s="1"/>
  <c r="G156" i="8" s="1"/>
  <c r="I156" i="8" s="1"/>
  <c r="P156" i="8"/>
  <c r="C269" i="7"/>
  <c r="C268" i="7"/>
  <c r="C267" i="7"/>
  <c r="C266" i="7"/>
  <c r="C265" i="7"/>
  <c r="C264" i="7"/>
  <c r="C263" i="7"/>
  <c r="C262" i="7"/>
  <c r="C124" i="7"/>
  <c r="C123" i="7"/>
  <c r="C261" i="7"/>
  <c r="C122" i="7"/>
  <c r="C121" i="7"/>
  <c r="C120" i="7"/>
  <c r="C260" i="7"/>
  <c r="C119" i="7"/>
  <c r="C118" i="7"/>
  <c r="C117" i="7"/>
  <c r="C116" i="7"/>
  <c r="C259" i="7"/>
  <c r="C115" i="7"/>
  <c r="C258" i="7"/>
  <c r="C114" i="7"/>
  <c r="C113" i="7"/>
  <c r="C112" i="7"/>
  <c r="C111" i="7"/>
  <c r="C110" i="7"/>
  <c r="C109" i="7"/>
  <c r="C108" i="7"/>
  <c r="C107" i="7"/>
  <c r="C257" i="7"/>
  <c r="C106" i="7"/>
  <c r="C25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255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254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253" i="7"/>
  <c r="C252" i="7"/>
  <c r="C251" i="7"/>
  <c r="C250" i="7"/>
  <c r="C57" i="7"/>
  <c r="C56" i="7"/>
  <c r="C55" i="7"/>
  <c r="C54" i="7"/>
  <c r="C53" i="7"/>
  <c r="C52" i="7"/>
  <c r="C51" i="7"/>
  <c r="C50" i="7"/>
  <c r="C49" i="7"/>
  <c r="C48" i="7"/>
  <c r="C249" i="7"/>
  <c r="C248" i="7"/>
  <c r="C47" i="7"/>
  <c r="C46" i="7"/>
  <c r="C45" i="7"/>
  <c r="C44" i="7"/>
  <c r="C43" i="7"/>
  <c r="C42" i="7"/>
  <c r="C41" i="7"/>
  <c r="C247" i="7"/>
  <c r="C246" i="7"/>
  <c r="C40" i="7"/>
  <c r="C39" i="7"/>
  <c r="C38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37" i="7"/>
  <c r="C36" i="7"/>
  <c r="C35" i="7"/>
  <c r="C34" i="7"/>
  <c r="C224" i="7"/>
  <c r="C223" i="7"/>
  <c r="C33" i="7"/>
  <c r="C32" i="7"/>
  <c r="C31" i="7"/>
  <c r="C222" i="7"/>
  <c r="C30" i="7"/>
  <c r="C29" i="7"/>
  <c r="C28" i="7"/>
  <c r="C27" i="7"/>
  <c r="C221" i="7"/>
  <c r="C26" i="7"/>
  <c r="C220" i="7"/>
  <c r="C219" i="7"/>
  <c r="C218" i="7"/>
  <c r="C217" i="7"/>
  <c r="C216" i="7"/>
  <c r="C215" i="7"/>
  <c r="C214" i="7"/>
  <c r="C25" i="7"/>
  <c r="C24" i="7"/>
  <c r="C23" i="7"/>
  <c r="C213" i="7"/>
  <c r="C212" i="7"/>
  <c r="C22" i="7"/>
  <c r="C211" i="7"/>
  <c r="C210" i="7"/>
  <c r="C21" i="7"/>
  <c r="C20" i="7"/>
  <c r="C19" i="7"/>
  <c r="C209" i="7"/>
  <c r="C18" i="7"/>
  <c r="C208" i="7"/>
  <c r="C17" i="7"/>
  <c r="C207" i="7"/>
  <c r="C16" i="7"/>
  <c r="C15" i="7"/>
  <c r="C206" i="7"/>
  <c r="C205" i="7"/>
  <c r="C204" i="7"/>
  <c r="C203" i="7"/>
  <c r="C14" i="7"/>
  <c r="C202" i="7"/>
  <c r="C201" i="7"/>
  <c r="C200" i="7"/>
  <c r="C199" i="7"/>
  <c r="C198" i="7"/>
  <c r="C197" i="7"/>
  <c r="C13" i="7"/>
  <c r="C196" i="7"/>
  <c r="C195" i="7"/>
  <c r="C12" i="7"/>
  <c r="C11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A235" i="7"/>
  <c r="B235" i="7"/>
  <c r="D235" i="7"/>
  <c r="A236" i="7"/>
  <c r="B236" i="7"/>
  <c r="D236" i="7"/>
  <c r="A237" i="7"/>
  <c r="B237" i="7"/>
  <c r="D237" i="7"/>
  <c r="A238" i="7"/>
  <c r="B238" i="7"/>
  <c r="D238" i="7"/>
  <c r="A239" i="7"/>
  <c r="B239" i="7"/>
  <c r="D239" i="7"/>
  <c r="A240" i="7"/>
  <c r="B240" i="7"/>
  <c r="D240" i="7"/>
  <c r="A241" i="7"/>
  <c r="B241" i="7"/>
  <c r="D241" i="7"/>
  <c r="A242" i="7"/>
  <c r="B242" i="7"/>
  <c r="D242" i="7"/>
  <c r="A243" i="7"/>
  <c r="B243" i="7"/>
  <c r="D243" i="7"/>
  <c r="A244" i="7"/>
  <c r="B244" i="7"/>
  <c r="D244" i="7"/>
  <c r="A245" i="7"/>
  <c r="B245" i="7"/>
  <c r="D245" i="7"/>
  <c r="A38" i="7"/>
  <c r="B38" i="7"/>
  <c r="D38" i="7"/>
  <c r="A39" i="7"/>
  <c r="B39" i="7"/>
  <c r="D39" i="7"/>
  <c r="A40" i="7"/>
  <c r="B40" i="7"/>
  <c r="D40" i="7"/>
  <c r="A246" i="7"/>
  <c r="B246" i="7"/>
  <c r="D246" i="7"/>
  <c r="A247" i="7"/>
  <c r="B247" i="7"/>
  <c r="D247" i="7"/>
  <c r="A41" i="7"/>
  <c r="B41" i="7"/>
  <c r="D41" i="7"/>
  <c r="A42" i="7"/>
  <c r="B42" i="7"/>
  <c r="D42" i="7"/>
  <c r="A43" i="7"/>
  <c r="B43" i="7"/>
  <c r="D43" i="7"/>
  <c r="A44" i="7"/>
  <c r="B44" i="7"/>
  <c r="D44" i="7"/>
  <c r="A45" i="7"/>
  <c r="B45" i="7"/>
  <c r="D45" i="7"/>
  <c r="A46" i="7"/>
  <c r="B46" i="7"/>
  <c r="D46" i="7"/>
  <c r="A47" i="7"/>
  <c r="B47" i="7"/>
  <c r="D47" i="7"/>
  <c r="A248" i="7"/>
  <c r="B248" i="7"/>
  <c r="D248" i="7"/>
  <c r="A249" i="7"/>
  <c r="B249" i="7"/>
  <c r="D249" i="7"/>
  <c r="A48" i="7"/>
  <c r="B48" i="7"/>
  <c r="D48" i="7"/>
  <c r="A49" i="7"/>
  <c r="B49" i="7"/>
  <c r="D49" i="7"/>
  <c r="A50" i="7"/>
  <c r="B50" i="7"/>
  <c r="D50" i="7"/>
  <c r="A51" i="7"/>
  <c r="B51" i="7"/>
  <c r="D51" i="7"/>
  <c r="A52" i="7"/>
  <c r="B52" i="7"/>
  <c r="D52" i="7"/>
  <c r="A53" i="7"/>
  <c r="B53" i="7"/>
  <c r="D53" i="7"/>
  <c r="A54" i="7"/>
  <c r="B54" i="7"/>
  <c r="D54" i="7"/>
  <c r="A55" i="7"/>
  <c r="B55" i="7"/>
  <c r="D55" i="7"/>
  <c r="A56" i="7"/>
  <c r="B56" i="7"/>
  <c r="D56" i="7"/>
  <c r="A57" i="7"/>
  <c r="B57" i="7"/>
  <c r="D57" i="7"/>
  <c r="A250" i="7"/>
  <c r="B250" i="7"/>
  <c r="D250" i="7"/>
  <c r="A251" i="7"/>
  <c r="B251" i="7"/>
  <c r="D251" i="7"/>
  <c r="A252" i="7"/>
  <c r="B252" i="7"/>
  <c r="D252" i="7"/>
  <c r="A253" i="7"/>
  <c r="B253" i="7"/>
  <c r="D253" i="7"/>
  <c r="A58" i="7"/>
  <c r="B58" i="7"/>
  <c r="D58" i="7"/>
  <c r="A59" i="7"/>
  <c r="B59" i="7"/>
  <c r="D59" i="7"/>
  <c r="A60" i="7"/>
  <c r="B60" i="7"/>
  <c r="D60" i="7"/>
  <c r="A61" i="7"/>
  <c r="B61" i="7"/>
  <c r="D61" i="7"/>
  <c r="A62" i="7"/>
  <c r="B62" i="7"/>
  <c r="D62" i="7"/>
  <c r="A63" i="7"/>
  <c r="B63" i="7"/>
  <c r="D63" i="7"/>
  <c r="A64" i="7"/>
  <c r="B64" i="7"/>
  <c r="D64" i="7"/>
  <c r="A65" i="7"/>
  <c r="B65" i="7"/>
  <c r="D65" i="7"/>
  <c r="A66" i="7"/>
  <c r="B66" i="7"/>
  <c r="D66" i="7"/>
  <c r="A67" i="7"/>
  <c r="B67" i="7"/>
  <c r="D67" i="7"/>
  <c r="A68" i="7"/>
  <c r="B68" i="7"/>
  <c r="D68" i="7"/>
  <c r="A69" i="7"/>
  <c r="B69" i="7"/>
  <c r="D69" i="7"/>
  <c r="A70" i="7"/>
  <c r="B70" i="7"/>
  <c r="D70" i="7"/>
  <c r="A71" i="7"/>
  <c r="B71" i="7"/>
  <c r="D71" i="7"/>
  <c r="A72" i="7"/>
  <c r="B72" i="7"/>
  <c r="D72" i="7"/>
  <c r="A254" i="7"/>
  <c r="B254" i="7"/>
  <c r="D254" i="7"/>
  <c r="A73" i="7"/>
  <c r="B73" i="7"/>
  <c r="D73" i="7"/>
  <c r="A74" i="7"/>
  <c r="B74" i="7"/>
  <c r="D74" i="7"/>
  <c r="A75" i="7"/>
  <c r="B75" i="7"/>
  <c r="D75" i="7"/>
  <c r="A76" i="7"/>
  <c r="B76" i="7"/>
  <c r="D76" i="7"/>
  <c r="A77" i="7"/>
  <c r="B77" i="7"/>
  <c r="D77" i="7"/>
  <c r="A78" i="7"/>
  <c r="B78" i="7"/>
  <c r="D78" i="7"/>
  <c r="A79" i="7"/>
  <c r="B79" i="7"/>
  <c r="D79" i="7"/>
  <c r="A80" i="7"/>
  <c r="B80" i="7"/>
  <c r="D80" i="7"/>
  <c r="A81" i="7"/>
  <c r="B81" i="7"/>
  <c r="D81" i="7"/>
  <c r="A82" i="7"/>
  <c r="B82" i="7"/>
  <c r="D82" i="7"/>
  <c r="A83" i="7"/>
  <c r="B83" i="7"/>
  <c r="D83" i="7"/>
  <c r="A84" i="7"/>
  <c r="B84" i="7"/>
  <c r="D84" i="7"/>
  <c r="A85" i="7"/>
  <c r="B85" i="7"/>
  <c r="D85" i="7"/>
  <c r="A86" i="7"/>
  <c r="B86" i="7"/>
  <c r="D86" i="7"/>
  <c r="A87" i="7"/>
  <c r="B87" i="7"/>
  <c r="D87" i="7"/>
  <c r="A255" i="7"/>
  <c r="B255" i="7"/>
  <c r="D255" i="7"/>
  <c r="A88" i="7"/>
  <c r="B88" i="7"/>
  <c r="D88" i="7"/>
  <c r="A89" i="7"/>
  <c r="B89" i="7"/>
  <c r="D89" i="7"/>
  <c r="A90" i="7"/>
  <c r="B90" i="7"/>
  <c r="D90" i="7"/>
  <c r="A91" i="7"/>
  <c r="B91" i="7"/>
  <c r="D91" i="7"/>
  <c r="A92" i="7"/>
  <c r="B92" i="7"/>
  <c r="D92" i="7"/>
  <c r="A93" i="7"/>
  <c r="B93" i="7"/>
  <c r="D93" i="7"/>
  <c r="A94" i="7"/>
  <c r="B94" i="7"/>
  <c r="D94" i="7"/>
  <c r="A95" i="7"/>
  <c r="B95" i="7"/>
  <c r="D95" i="7"/>
  <c r="A96" i="7"/>
  <c r="B96" i="7"/>
  <c r="D96" i="7"/>
  <c r="A97" i="7"/>
  <c r="B97" i="7"/>
  <c r="D97" i="7"/>
  <c r="A98" i="7"/>
  <c r="B98" i="7"/>
  <c r="D98" i="7"/>
  <c r="A99" i="7"/>
  <c r="B99" i="7"/>
  <c r="D99" i="7"/>
  <c r="A100" i="7"/>
  <c r="B100" i="7"/>
  <c r="D100" i="7"/>
  <c r="A101" i="7"/>
  <c r="B101" i="7"/>
  <c r="D101" i="7"/>
  <c r="A102" i="7"/>
  <c r="B102" i="7"/>
  <c r="D102" i="7"/>
  <c r="A103" i="7"/>
  <c r="B103" i="7"/>
  <c r="D103" i="7"/>
  <c r="A104" i="7"/>
  <c r="B104" i="7"/>
  <c r="D104" i="7"/>
  <c r="A105" i="7"/>
  <c r="B105" i="7"/>
  <c r="D105" i="7"/>
  <c r="A256" i="7"/>
  <c r="B256" i="7"/>
  <c r="D256" i="7"/>
  <c r="A106" i="7"/>
  <c r="B106" i="7"/>
  <c r="D106" i="7"/>
  <c r="A257" i="7"/>
  <c r="B257" i="7"/>
  <c r="D257" i="7"/>
  <c r="A107" i="7"/>
  <c r="B107" i="7"/>
  <c r="D107" i="7"/>
  <c r="A108" i="7"/>
  <c r="B108" i="7"/>
  <c r="D108" i="7"/>
  <c r="A109" i="7"/>
  <c r="B109" i="7"/>
  <c r="D109" i="7"/>
  <c r="A110" i="7"/>
  <c r="B110" i="7"/>
  <c r="D110" i="7"/>
  <c r="A111" i="7"/>
  <c r="B111" i="7"/>
  <c r="D111" i="7"/>
  <c r="A112" i="7"/>
  <c r="B112" i="7"/>
  <c r="D112" i="7"/>
  <c r="A113" i="7"/>
  <c r="B113" i="7"/>
  <c r="D113" i="7"/>
  <c r="A114" i="7"/>
  <c r="B114" i="7"/>
  <c r="D114" i="7"/>
  <c r="A258" i="7"/>
  <c r="B258" i="7"/>
  <c r="D258" i="7"/>
  <c r="A115" i="7"/>
  <c r="B115" i="7"/>
  <c r="D115" i="7"/>
  <c r="A259" i="7"/>
  <c r="B259" i="7"/>
  <c r="D259" i="7"/>
  <c r="A116" i="7"/>
  <c r="B116" i="7"/>
  <c r="D116" i="7"/>
  <c r="A117" i="7"/>
  <c r="B117" i="7"/>
  <c r="D117" i="7"/>
  <c r="A118" i="7"/>
  <c r="B118" i="7"/>
  <c r="D118" i="7"/>
  <c r="A119" i="7"/>
  <c r="B119" i="7"/>
  <c r="D119" i="7"/>
  <c r="A260" i="7"/>
  <c r="B260" i="7"/>
  <c r="D260" i="7"/>
  <c r="A120" i="7"/>
  <c r="B120" i="7"/>
  <c r="D120" i="7"/>
  <c r="A121" i="7"/>
  <c r="B121" i="7"/>
  <c r="D121" i="7"/>
  <c r="A122" i="7"/>
  <c r="B122" i="7"/>
  <c r="D122" i="7"/>
  <c r="A261" i="7"/>
  <c r="B261" i="7"/>
  <c r="K261" i="7"/>
  <c r="D261" i="7"/>
  <c r="A123" i="7"/>
  <c r="B123" i="7"/>
  <c r="D123" i="7"/>
  <c r="A124" i="7"/>
  <c r="B124" i="7"/>
  <c r="D124" i="7"/>
  <c r="A262" i="7"/>
  <c r="B262" i="7"/>
  <c r="D262" i="7"/>
  <c r="A263" i="7"/>
  <c r="B263" i="7"/>
  <c r="D263" i="7"/>
  <c r="A264" i="7"/>
  <c r="B264" i="7"/>
  <c r="D264" i="7"/>
  <c r="A265" i="7"/>
  <c r="B265" i="7"/>
  <c r="D265" i="7"/>
  <c r="A266" i="7"/>
  <c r="B266" i="7"/>
  <c r="D266" i="7"/>
  <c r="A267" i="7"/>
  <c r="B267" i="7"/>
  <c r="D267" i="7"/>
  <c r="A268" i="7"/>
  <c r="B268" i="7"/>
  <c r="D268" i="7"/>
  <c r="A269" i="7"/>
  <c r="B269" i="7"/>
  <c r="D269" i="7"/>
  <c r="D234" i="7"/>
  <c r="B234" i="7"/>
  <c r="A234" i="7"/>
  <c r="D233" i="7"/>
  <c r="B233" i="7"/>
  <c r="A233" i="7"/>
  <c r="D232" i="7"/>
  <c r="B232" i="7"/>
  <c r="A232" i="7"/>
  <c r="D231" i="7"/>
  <c r="B231" i="7"/>
  <c r="A231" i="7"/>
  <c r="D230" i="7"/>
  <c r="B230" i="7"/>
  <c r="A230" i="7"/>
  <c r="D229" i="7"/>
  <c r="B229" i="7"/>
  <c r="A229" i="7"/>
  <c r="D228" i="7"/>
  <c r="B228" i="7"/>
  <c r="A228" i="7"/>
  <c r="D227" i="7"/>
  <c r="B227" i="7"/>
  <c r="A227" i="7"/>
  <c r="D226" i="7"/>
  <c r="B226" i="7"/>
  <c r="A226" i="7"/>
  <c r="D225" i="7"/>
  <c r="B225" i="7"/>
  <c r="A225" i="7"/>
  <c r="D37" i="7"/>
  <c r="B37" i="7"/>
  <c r="A37" i="7"/>
  <c r="D36" i="7"/>
  <c r="B36" i="7"/>
  <c r="A36" i="7"/>
  <c r="D35" i="7"/>
  <c r="B35" i="7"/>
  <c r="A35" i="7"/>
  <c r="D34" i="7"/>
  <c r="B34" i="7"/>
  <c r="A34" i="7"/>
  <c r="D224" i="7"/>
  <c r="B224" i="7"/>
  <c r="A224" i="7"/>
  <c r="D223" i="7"/>
  <c r="B223" i="7"/>
  <c r="A223" i="7"/>
  <c r="D33" i="7"/>
  <c r="B33" i="7"/>
  <c r="A33" i="7"/>
  <c r="D32" i="7"/>
  <c r="B32" i="7"/>
  <c r="A32" i="7"/>
  <c r="D31" i="7"/>
  <c r="B31" i="7"/>
  <c r="A31" i="7"/>
  <c r="D222" i="7"/>
  <c r="B222" i="7"/>
  <c r="A222" i="7"/>
  <c r="D30" i="7"/>
  <c r="B30" i="7"/>
  <c r="A30" i="7"/>
  <c r="D29" i="7"/>
  <c r="B29" i="7"/>
  <c r="A29" i="7"/>
  <c r="D28" i="7"/>
  <c r="B28" i="7"/>
  <c r="A28" i="7"/>
  <c r="D27" i="7"/>
  <c r="B27" i="7"/>
  <c r="A27" i="7"/>
  <c r="D221" i="7"/>
  <c r="B221" i="7"/>
  <c r="A221" i="7"/>
  <c r="D26" i="7"/>
  <c r="B26" i="7"/>
  <c r="A26" i="7"/>
  <c r="D220" i="7"/>
  <c r="B220" i="7"/>
  <c r="A220" i="7"/>
  <c r="D219" i="7"/>
  <c r="B219" i="7"/>
  <c r="A219" i="7"/>
  <c r="D218" i="7"/>
  <c r="B218" i="7"/>
  <c r="A218" i="7"/>
  <c r="D217" i="7"/>
  <c r="B217" i="7"/>
  <c r="A217" i="7"/>
  <c r="D216" i="7"/>
  <c r="B216" i="7"/>
  <c r="A216" i="7"/>
  <c r="D215" i="7"/>
  <c r="B215" i="7"/>
  <c r="A215" i="7"/>
  <c r="D214" i="7"/>
  <c r="B214" i="7"/>
  <c r="A214" i="7"/>
  <c r="D25" i="7"/>
  <c r="B25" i="7"/>
  <c r="A25" i="7"/>
  <c r="D24" i="7"/>
  <c r="B24" i="7"/>
  <c r="A24" i="7"/>
  <c r="D23" i="7"/>
  <c r="B23" i="7"/>
  <c r="A23" i="7"/>
  <c r="D213" i="7"/>
  <c r="B213" i="7"/>
  <c r="A213" i="7"/>
  <c r="D212" i="7"/>
  <c r="B212" i="7"/>
  <c r="A212" i="7"/>
  <c r="D22" i="7"/>
  <c r="B22" i="7"/>
  <c r="A22" i="7"/>
  <c r="D211" i="7"/>
  <c r="B211" i="7"/>
  <c r="A211" i="7"/>
  <c r="D210" i="7"/>
  <c r="B210" i="7"/>
  <c r="A210" i="7"/>
  <c r="D21" i="7"/>
  <c r="B21" i="7"/>
  <c r="A21" i="7"/>
  <c r="D20" i="7"/>
  <c r="B20" i="7"/>
  <c r="A20" i="7"/>
  <c r="D19" i="7"/>
  <c r="B19" i="7"/>
  <c r="A19" i="7"/>
  <c r="D209" i="7"/>
  <c r="B209" i="7"/>
  <c r="A209" i="7"/>
  <c r="D18" i="7"/>
  <c r="B18" i="7"/>
  <c r="A18" i="7"/>
  <c r="D208" i="7"/>
  <c r="B208" i="7"/>
  <c r="A208" i="7"/>
  <c r="D17" i="7"/>
  <c r="B17" i="7"/>
  <c r="A17" i="7"/>
  <c r="D207" i="7"/>
  <c r="B207" i="7"/>
  <c r="A207" i="7"/>
  <c r="D16" i="7"/>
  <c r="B16" i="7"/>
  <c r="A16" i="7"/>
  <c r="D15" i="7"/>
  <c r="B15" i="7"/>
  <c r="A15" i="7"/>
  <c r="D206" i="7"/>
  <c r="B206" i="7"/>
  <c r="A206" i="7"/>
  <c r="D205" i="7"/>
  <c r="B205" i="7"/>
  <c r="A205" i="7"/>
  <c r="D204" i="7"/>
  <c r="B204" i="7"/>
  <c r="A204" i="7"/>
  <c r="D203" i="7"/>
  <c r="B203" i="7"/>
  <c r="A203" i="7"/>
  <c r="D14" i="7"/>
  <c r="B14" i="7"/>
  <c r="A14" i="7"/>
  <c r="D202" i="7"/>
  <c r="B202" i="7"/>
  <c r="A202" i="7"/>
  <c r="D201" i="7"/>
  <c r="B201" i="7"/>
  <c r="A201" i="7"/>
  <c r="D200" i="7"/>
  <c r="B200" i="7"/>
  <c r="A200" i="7"/>
  <c r="D199" i="7"/>
  <c r="B199" i="7"/>
  <c r="A199" i="7"/>
  <c r="D198" i="7"/>
  <c r="B198" i="7"/>
  <c r="A198" i="7"/>
  <c r="D197" i="7"/>
  <c r="B197" i="7"/>
  <c r="A197" i="7"/>
  <c r="D13" i="7"/>
  <c r="B13" i="7"/>
  <c r="A13" i="7"/>
  <c r="D196" i="7"/>
  <c r="B196" i="7"/>
  <c r="A196" i="7"/>
  <c r="D195" i="7"/>
  <c r="B195" i="7"/>
  <c r="A195" i="7"/>
  <c r="D12" i="7"/>
  <c r="B12" i="7"/>
  <c r="A12" i="7"/>
  <c r="D11" i="7"/>
  <c r="B11" i="7"/>
  <c r="A11" i="7"/>
  <c r="D194" i="7"/>
  <c r="B194" i="7"/>
  <c r="A194" i="7"/>
  <c r="D193" i="7"/>
  <c r="B193" i="7"/>
  <c r="A193" i="7"/>
  <c r="D192" i="7"/>
  <c r="B192" i="7"/>
  <c r="A192" i="7"/>
  <c r="D191" i="7"/>
  <c r="B191" i="7"/>
  <c r="A191" i="7"/>
  <c r="D190" i="7"/>
  <c r="B190" i="7"/>
  <c r="A190" i="7"/>
  <c r="D189" i="7"/>
  <c r="B189" i="7"/>
  <c r="A189" i="7"/>
  <c r="D188" i="7"/>
  <c r="B188" i="7"/>
  <c r="A188" i="7"/>
  <c r="D187" i="7"/>
  <c r="B187" i="7"/>
  <c r="A187" i="7"/>
  <c r="D186" i="7"/>
  <c r="B186" i="7"/>
  <c r="A186" i="7"/>
  <c r="D185" i="7"/>
  <c r="B185" i="7"/>
  <c r="A185" i="7"/>
  <c r="D184" i="7"/>
  <c r="B184" i="7"/>
  <c r="A184" i="7"/>
  <c r="D183" i="7"/>
  <c r="B183" i="7"/>
  <c r="A183" i="7"/>
  <c r="D182" i="7"/>
  <c r="B182" i="7"/>
  <c r="A182" i="7"/>
  <c r="D181" i="7"/>
  <c r="B181" i="7"/>
  <c r="A181" i="7"/>
  <c r="D180" i="7"/>
  <c r="B180" i="7"/>
  <c r="A180" i="7"/>
  <c r="D179" i="7"/>
  <c r="B179" i="7"/>
  <c r="A179" i="7"/>
  <c r="D178" i="7"/>
  <c r="B178" i="7"/>
  <c r="A178" i="7"/>
  <c r="D177" i="7"/>
  <c r="B177" i="7"/>
  <c r="A177" i="7"/>
  <c r="D176" i="7"/>
  <c r="B176" i="7"/>
  <c r="A176" i="7"/>
  <c r="D175" i="7"/>
  <c r="B175" i="7"/>
  <c r="A175" i="7"/>
  <c r="D174" i="7"/>
  <c r="B174" i="7"/>
  <c r="A174" i="7"/>
  <c r="D173" i="7"/>
  <c r="B173" i="7"/>
  <c r="A173" i="7"/>
  <c r="D172" i="7"/>
  <c r="B172" i="7"/>
  <c r="A172" i="7"/>
  <c r="D171" i="7"/>
  <c r="B171" i="7"/>
  <c r="A171" i="7"/>
  <c r="D170" i="7"/>
  <c r="B170" i="7"/>
  <c r="A170" i="7"/>
  <c r="D169" i="7"/>
  <c r="B169" i="7"/>
  <c r="A169" i="7"/>
  <c r="D168" i="7"/>
  <c r="B168" i="7"/>
  <c r="A168" i="7"/>
  <c r="D167" i="7"/>
  <c r="B167" i="7"/>
  <c r="A167" i="7"/>
  <c r="D166" i="7"/>
  <c r="B166" i="7"/>
  <c r="A166" i="7"/>
  <c r="D165" i="7"/>
  <c r="B165" i="7"/>
  <c r="A165" i="7"/>
  <c r="D164" i="7"/>
  <c r="B164" i="7"/>
  <c r="A164" i="7"/>
  <c r="D163" i="7"/>
  <c r="B163" i="7"/>
  <c r="A163" i="7"/>
  <c r="D162" i="7"/>
  <c r="B162" i="7"/>
  <c r="A162" i="7"/>
  <c r="D161" i="7"/>
  <c r="B161" i="7"/>
  <c r="A161" i="7"/>
  <c r="D160" i="7"/>
  <c r="B160" i="7"/>
  <c r="A160" i="7"/>
  <c r="D159" i="7"/>
  <c r="B159" i="7"/>
  <c r="A159" i="7"/>
  <c r="D158" i="7"/>
  <c r="B158" i="7"/>
  <c r="A158" i="7"/>
  <c r="D157" i="7"/>
  <c r="B157" i="7"/>
  <c r="A157" i="7"/>
  <c r="D156" i="7"/>
  <c r="B156" i="7"/>
  <c r="A156" i="7"/>
  <c r="D155" i="7"/>
  <c r="B155" i="7"/>
  <c r="A155" i="7"/>
  <c r="D154" i="7"/>
  <c r="B154" i="7"/>
  <c r="A154" i="7"/>
  <c r="D153" i="7"/>
  <c r="B153" i="7"/>
  <c r="A153" i="7"/>
  <c r="D152" i="7"/>
  <c r="B152" i="7"/>
  <c r="A152" i="7"/>
  <c r="D151" i="7"/>
  <c r="B151" i="7"/>
  <c r="A151" i="7"/>
  <c r="D150" i="7"/>
  <c r="B150" i="7"/>
  <c r="A150" i="7"/>
  <c r="D149" i="7"/>
  <c r="B149" i="7"/>
  <c r="A149" i="7"/>
  <c r="D148" i="7"/>
  <c r="B148" i="7"/>
  <c r="A148" i="7"/>
  <c r="D147" i="7"/>
  <c r="B147" i="7"/>
  <c r="A147" i="7"/>
  <c r="D146" i="7"/>
  <c r="B146" i="7"/>
  <c r="A146" i="7"/>
  <c r="D145" i="7"/>
  <c r="B145" i="7"/>
  <c r="A145" i="7"/>
  <c r="D144" i="7"/>
  <c r="B144" i="7"/>
  <c r="A144" i="7"/>
  <c r="D143" i="7"/>
  <c r="B143" i="7"/>
  <c r="A143" i="7"/>
  <c r="D142" i="7"/>
  <c r="B142" i="7"/>
  <c r="A142" i="7"/>
  <c r="D141" i="7"/>
  <c r="B141" i="7"/>
  <c r="A141" i="7"/>
  <c r="D140" i="7"/>
  <c r="B140" i="7"/>
  <c r="A140" i="7"/>
  <c r="D139" i="7"/>
  <c r="B139" i="7"/>
  <c r="A139" i="7"/>
  <c r="D138" i="7"/>
  <c r="B138" i="7"/>
  <c r="A138" i="7"/>
  <c r="D137" i="7"/>
  <c r="B137" i="7"/>
  <c r="A137" i="7"/>
  <c r="D136" i="7"/>
  <c r="B136" i="7"/>
  <c r="A136" i="7"/>
  <c r="D135" i="7"/>
  <c r="B135" i="7"/>
  <c r="A135" i="7"/>
  <c r="D134" i="7"/>
  <c r="B134" i="7"/>
  <c r="A134" i="7"/>
  <c r="D133" i="7"/>
  <c r="B133" i="7"/>
  <c r="A133" i="7"/>
  <c r="D132" i="7"/>
  <c r="B132" i="7"/>
  <c r="A132" i="7"/>
  <c r="D131" i="7"/>
  <c r="B131" i="7"/>
  <c r="A131" i="7"/>
  <c r="D130" i="7"/>
  <c r="B130" i="7"/>
  <c r="A130" i="7"/>
  <c r="D129" i="7"/>
  <c r="B129" i="7"/>
  <c r="A129" i="7"/>
  <c r="D128" i="7"/>
  <c r="B128" i="7"/>
  <c r="A128" i="7"/>
  <c r="D127" i="7"/>
  <c r="B127" i="7"/>
  <c r="A127" i="7"/>
  <c r="D126" i="7"/>
  <c r="B126" i="7"/>
  <c r="A126" i="7"/>
  <c r="D125" i="7"/>
  <c r="B125" i="7"/>
  <c r="A125" i="7"/>
  <c r="Q16" i="2"/>
  <c r="Q15" i="2"/>
  <c r="N16" i="2"/>
  <c r="N15" i="2"/>
  <c r="N12" i="2" s="1"/>
  <c r="G6" i="2"/>
  <c r="B10" i="2"/>
  <c r="W11" i="6"/>
  <c r="AA8" i="6" s="1"/>
  <c r="W12" i="6"/>
  <c r="AA23" i="6"/>
  <c r="W13" i="6"/>
  <c r="X206" i="6"/>
  <c r="X226" i="6"/>
  <c r="X14" i="6"/>
  <c r="C2" i="6"/>
  <c r="D13" i="6"/>
  <c r="R4" i="6"/>
  <c r="C7" i="6"/>
  <c r="E206" i="6" s="1"/>
  <c r="F206" i="6" s="1"/>
  <c r="C8" i="6"/>
  <c r="E226" i="6"/>
  <c r="F226" i="6" s="1"/>
  <c r="D9" i="6"/>
  <c r="E9" i="6"/>
  <c r="R13" i="6"/>
  <c r="C17" i="6"/>
  <c r="P94" i="6"/>
  <c r="P95" i="6"/>
  <c r="P96" i="6"/>
  <c r="P97" i="6"/>
  <c r="P98" i="6"/>
  <c r="P99" i="6"/>
  <c r="P100" i="6"/>
  <c r="P101" i="6"/>
  <c r="P102" i="6"/>
  <c r="P104" i="6"/>
  <c r="P106" i="6"/>
  <c r="P108" i="6"/>
  <c r="P109" i="6"/>
  <c r="P110" i="6"/>
  <c r="P113" i="6"/>
  <c r="P116" i="6"/>
  <c r="P117" i="6"/>
  <c r="P118" i="6"/>
  <c r="P126" i="6"/>
  <c r="P128" i="6"/>
  <c r="P129" i="6"/>
  <c r="P130" i="6"/>
  <c r="P131" i="6"/>
  <c r="P133" i="6"/>
  <c r="P134" i="6"/>
  <c r="P135" i="6"/>
  <c r="P138" i="6"/>
  <c r="P139" i="6"/>
  <c r="P140" i="6"/>
  <c r="P141" i="6"/>
  <c r="P165" i="6"/>
  <c r="P166" i="6"/>
  <c r="P167" i="6"/>
  <c r="P168" i="6"/>
  <c r="P169" i="6"/>
  <c r="P170" i="6"/>
  <c r="P171" i="6"/>
  <c r="P172" i="6"/>
  <c r="P173" i="6"/>
  <c r="P174" i="6"/>
  <c r="P175" i="6"/>
  <c r="P176" i="6"/>
  <c r="P178" i="6"/>
  <c r="P179" i="6"/>
  <c r="P180" i="6"/>
  <c r="P181" i="6"/>
  <c r="P182" i="6"/>
  <c r="P183" i="6"/>
  <c r="P184" i="6"/>
  <c r="P185" i="6"/>
  <c r="P186" i="6"/>
  <c r="P187" i="6"/>
  <c r="P188" i="6"/>
  <c r="P189" i="6"/>
  <c r="P190" i="6"/>
  <c r="P191" i="6"/>
  <c r="P192" i="6"/>
  <c r="P193" i="6"/>
  <c r="P194" i="6"/>
  <c r="P195" i="6"/>
  <c r="P196" i="6"/>
  <c r="P197" i="6"/>
  <c r="P198" i="6"/>
  <c r="P199" i="6"/>
  <c r="P200" i="6"/>
  <c r="P201" i="6"/>
  <c r="P202" i="6"/>
  <c r="P203" i="6"/>
  <c r="P204" i="6"/>
  <c r="P205" i="6"/>
  <c r="P206" i="6"/>
  <c r="P208" i="6"/>
  <c r="P209" i="6"/>
  <c r="P210" i="6"/>
  <c r="P211" i="6"/>
  <c r="P212" i="6"/>
  <c r="P213" i="6"/>
  <c r="P215" i="6"/>
  <c r="P216" i="6"/>
  <c r="P217" i="6"/>
  <c r="P218" i="6"/>
  <c r="P219" i="6"/>
  <c r="P220" i="6"/>
  <c r="P221" i="6"/>
  <c r="P222" i="6"/>
  <c r="P223" i="6"/>
  <c r="P224" i="6"/>
  <c r="P225" i="6"/>
  <c r="P226" i="6"/>
  <c r="P227" i="6"/>
  <c r="P229" i="6"/>
  <c r="P230" i="6"/>
  <c r="P232" i="6"/>
  <c r="P233" i="6"/>
  <c r="P234" i="6"/>
  <c r="P235" i="6"/>
  <c r="P236" i="6"/>
  <c r="P237" i="6"/>
  <c r="P239" i="6"/>
  <c r="P240" i="6"/>
  <c r="P241" i="6"/>
  <c r="P242" i="6"/>
  <c r="P243" i="6"/>
  <c r="P244" i="6"/>
  <c r="P245" i="6"/>
  <c r="P246" i="6"/>
  <c r="P247" i="6"/>
  <c r="P249" i="6"/>
  <c r="P250" i="6"/>
  <c r="P251" i="6"/>
  <c r="P252" i="6"/>
  <c r="P253" i="6"/>
  <c r="P254" i="6"/>
  <c r="P255" i="6"/>
  <c r="P256" i="6"/>
  <c r="P257" i="6"/>
  <c r="P258" i="6"/>
  <c r="P259" i="6"/>
  <c r="P260" i="6"/>
  <c r="P261" i="6"/>
  <c r="P263" i="6"/>
  <c r="P264" i="6"/>
  <c r="P265" i="6"/>
  <c r="P266" i="6"/>
  <c r="P268" i="6"/>
  <c r="P269" i="6"/>
  <c r="P270" i="6"/>
  <c r="P271" i="6"/>
  <c r="P272" i="6"/>
  <c r="P273" i="6"/>
  <c r="P274" i="6"/>
  <c r="P276" i="6"/>
  <c r="P277" i="6"/>
  <c r="P282" i="6"/>
  <c r="P283" i="6"/>
  <c r="D11" i="3"/>
  <c r="D12" i="3"/>
  <c r="D13" i="3"/>
  <c r="P124" i="3"/>
  <c r="P125" i="3"/>
  <c r="P126" i="3"/>
  <c r="P127" i="3"/>
  <c r="P128" i="3"/>
  <c r="P129" i="3"/>
  <c r="P130" i="3"/>
  <c r="P131" i="3"/>
  <c r="E150" i="3"/>
  <c r="F150" i="3"/>
  <c r="G150" i="3" s="1"/>
  <c r="I150" i="3" s="1"/>
  <c r="E149" i="3"/>
  <c r="F149" i="3"/>
  <c r="G149" i="3" s="1"/>
  <c r="I149" i="3" s="1"/>
  <c r="E148" i="3"/>
  <c r="F148" i="3"/>
  <c r="G148" i="3" s="1"/>
  <c r="I148" i="3"/>
  <c r="E147" i="3"/>
  <c r="F147" i="3"/>
  <c r="G147" i="3" s="1"/>
  <c r="I147" i="3" s="1"/>
  <c r="E140" i="3"/>
  <c r="F140" i="3"/>
  <c r="G140" i="3" s="1"/>
  <c r="I140" i="3" s="1"/>
  <c r="E139" i="3"/>
  <c r="F139" i="3"/>
  <c r="G139" i="3" s="1"/>
  <c r="I139" i="3" s="1"/>
  <c r="E135" i="3"/>
  <c r="F135" i="3"/>
  <c r="G135" i="3" s="1"/>
  <c r="I135" i="3"/>
  <c r="E134" i="3"/>
  <c r="F134" i="3"/>
  <c r="G134" i="3" s="1"/>
  <c r="I134" i="3" s="1"/>
  <c r="E133" i="3"/>
  <c r="F133" i="3"/>
  <c r="G133" i="3" s="1"/>
  <c r="I133" i="3"/>
  <c r="I132" i="3"/>
  <c r="E131" i="3"/>
  <c r="F131" i="3" s="1"/>
  <c r="G131" i="3" s="1"/>
  <c r="I131" i="3" s="1"/>
  <c r="E130" i="3"/>
  <c r="F130" i="3" s="1"/>
  <c r="E129" i="3"/>
  <c r="F129" i="3" s="1"/>
  <c r="G129" i="3" s="1"/>
  <c r="I129" i="3" s="1"/>
  <c r="E128" i="3"/>
  <c r="F128" i="3"/>
  <c r="E127" i="3"/>
  <c r="F127" i="3" s="1"/>
  <c r="G127" i="3"/>
  <c r="I127" i="3" s="1"/>
  <c r="E126" i="3"/>
  <c r="F126" i="3" s="1"/>
  <c r="E125" i="3"/>
  <c r="F125" i="3"/>
  <c r="G125" i="3"/>
  <c r="I125" i="3" s="1"/>
  <c r="E124" i="3"/>
  <c r="F124" i="3" s="1"/>
  <c r="E146" i="3"/>
  <c r="F146" i="3" s="1"/>
  <c r="G146" i="3" s="1"/>
  <c r="I146" i="3" s="1"/>
  <c r="E145" i="3"/>
  <c r="F145" i="3" s="1"/>
  <c r="G145" i="3"/>
  <c r="I145" i="3" s="1"/>
  <c r="E144" i="3"/>
  <c r="F144" i="3" s="1"/>
  <c r="G144" i="3" s="1"/>
  <c r="I144" i="3" s="1"/>
  <c r="E143" i="3"/>
  <c r="F143" i="3" s="1"/>
  <c r="G143" i="3"/>
  <c r="I143" i="3" s="1"/>
  <c r="E142" i="3"/>
  <c r="F142" i="3" s="1"/>
  <c r="G142" i="3" s="1"/>
  <c r="I142" i="3" s="1"/>
  <c r="E141" i="3"/>
  <c r="F141" i="3" s="1"/>
  <c r="G141" i="3" s="1"/>
  <c r="I141" i="3" s="1"/>
  <c r="E138" i="3"/>
  <c r="F138" i="3" s="1"/>
  <c r="G138" i="3" s="1"/>
  <c r="I138" i="3" s="1"/>
  <c r="E137" i="3"/>
  <c r="F137" i="3" s="1"/>
  <c r="G137" i="3"/>
  <c r="I137" i="3" s="1"/>
  <c r="E136" i="3"/>
  <c r="F136" i="3" s="1"/>
  <c r="G136" i="3" s="1"/>
  <c r="I136" i="3" s="1"/>
  <c r="E132" i="3"/>
  <c r="F132" i="3" s="1"/>
  <c r="P291" i="1"/>
  <c r="P309" i="1"/>
  <c r="P312" i="1"/>
  <c r="D59" i="4"/>
  <c r="D60" i="4"/>
  <c r="F60" i="4" s="1"/>
  <c r="D61" i="4"/>
  <c r="D62" i="4"/>
  <c r="F62" i="4" s="1"/>
  <c r="H62" i="4" s="1"/>
  <c r="D63" i="4"/>
  <c r="D64" i="4"/>
  <c r="F64" i="4" s="1"/>
  <c r="D65" i="4"/>
  <c r="F65" i="4" s="1"/>
  <c r="D66" i="4"/>
  <c r="D67" i="4"/>
  <c r="I67" i="4" s="1"/>
  <c r="J67" i="4" s="1"/>
  <c r="D68" i="4"/>
  <c r="F68" i="4"/>
  <c r="H68" i="4" s="1"/>
  <c r="D69" i="4"/>
  <c r="F69" i="4" s="1"/>
  <c r="H69" i="4" s="1"/>
  <c r="D70" i="4"/>
  <c r="D71" i="4"/>
  <c r="D72" i="4"/>
  <c r="D73" i="4"/>
  <c r="D74" i="4"/>
  <c r="F74" i="4" s="1"/>
  <c r="D75" i="4"/>
  <c r="D76" i="4"/>
  <c r="D77" i="4"/>
  <c r="D78" i="4"/>
  <c r="D79" i="4"/>
  <c r="D80" i="4"/>
  <c r="F80" i="4" s="1"/>
  <c r="D81" i="4"/>
  <c r="F81" i="4" s="1"/>
  <c r="H81" i="4" s="1"/>
  <c r="D82" i="4"/>
  <c r="F82" i="4" s="1"/>
  <c r="D83" i="4"/>
  <c r="D84" i="4"/>
  <c r="F84" i="4" s="1"/>
  <c r="H84" i="4" s="1"/>
  <c r="D85" i="4"/>
  <c r="F85" i="4"/>
  <c r="D86" i="4"/>
  <c r="D87" i="4"/>
  <c r="D88" i="4"/>
  <c r="F88" i="4"/>
  <c r="D89" i="4"/>
  <c r="F89" i="4" s="1"/>
  <c r="D90" i="4"/>
  <c r="D91" i="4"/>
  <c r="F91" i="4" s="1"/>
  <c r="D92" i="4"/>
  <c r="D93" i="4"/>
  <c r="F93" i="4"/>
  <c r="D94" i="4"/>
  <c r="D95" i="4"/>
  <c r="F95" i="4" s="1"/>
  <c r="D96" i="4"/>
  <c r="D97" i="4"/>
  <c r="D98" i="4"/>
  <c r="D99" i="4"/>
  <c r="D100" i="4"/>
  <c r="D101" i="4"/>
  <c r="D102" i="4"/>
  <c r="I102" i="4" s="1"/>
  <c r="J102" i="4" s="1"/>
  <c r="D103" i="4"/>
  <c r="D104" i="4"/>
  <c r="F104" i="4" s="1"/>
  <c r="D105" i="4"/>
  <c r="D106" i="4"/>
  <c r="D107" i="4"/>
  <c r="D108" i="4"/>
  <c r="D109" i="4"/>
  <c r="F109" i="4" s="1"/>
  <c r="H109" i="4" s="1"/>
  <c r="D110" i="4"/>
  <c r="D111" i="4"/>
  <c r="F111" i="4" s="1"/>
  <c r="H111" i="4" s="1"/>
  <c r="D112" i="4"/>
  <c r="G112" i="4" s="1"/>
  <c r="D113" i="4"/>
  <c r="D114" i="4"/>
  <c r="D115" i="4"/>
  <c r="D116" i="4"/>
  <c r="F116" i="4" s="1"/>
  <c r="H116" i="4" s="1"/>
  <c r="D117" i="4"/>
  <c r="F117" i="4" s="1"/>
  <c r="D118" i="4"/>
  <c r="D119" i="4"/>
  <c r="F119" i="4" s="1"/>
  <c r="D120" i="4"/>
  <c r="F120" i="4" s="1"/>
  <c r="D121" i="4"/>
  <c r="D122" i="4"/>
  <c r="D123" i="4"/>
  <c r="F123" i="4"/>
  <c r="H123" i="4" s="1"/>
  <c r="D124" i="4"/>
  <c r="F124" i="4" s="1"/>
  <c r="H124" i="4" s="1"/>
  <c r="D125" i="4"/>
  <c r="F125" i="4"/>
  <c r="H125" i="4" s="1"/>
  <c r="D126" i="4"/>
  <c r="D127" i="4"/>
  <c r="D128" i="4"/>
  <c r="G128" i="4"/>
  <c r="D129" i="4"/>
  <c r="I129" i="4" s="1"/>
  <c r="J129" i="4" s="1"/>
  <c r="D130" i="4"/>
  <c r="D131" i="4"/>
  <c r="F66" i="4"/>
  <c r="G66" i="4" s="1"/>
  <c r="F78" i="4"/>
  <c r="H78" i="4" s="1"/>
  <c r="F87" i="4"/>
  <c r="G93" i="4"/>
  <c r="F96" i="4"/>
  <c r="G96" i="4"/>
  <c r="F99" i="4"/>
  <c r="F100" i="4"/>
  <c r="H100" i="4" s="1"/>
  <c r="F101" i="4"/>
  <c r="H101" i="4" s="1"/>
  <c r="F103" i="4"/>
  <c r="F105" i="4"/>
  <c r="G105" i="4"/>
  <c r="F107" i="4"/>
  <c r="F108" i="4"/>
  <c r="H108" i="4" s="1"/>
  <c r="F112" i="4"/>
  <c r="F113" i="4"/>
  <c r="G113" i="4"/>
  <c r="F115" i="4"/>
  <c r="F121" i="4"/>
  <c r="F127" i="4"/>
  <c r="H127" i="4"/>
  <c r="G127" i="4"/>
  <c r="F128" i="4"/>
  <c r="F131" i="4"/>
  <c r="E59" i="4"/>
  <c r="E60" i="4"/>
  <c r="E61" i="4"/>
  <c r="E62" i="4"/>
  <c r="I62" i="4" s="1"/>
  <c r="J62" i="4" s="1"/>
  <c r="E63" i="4"/>
  <c r="E64" i="4"/>
  <c r="I64" i="4" s="1"/>
  <c r="J64" i="4" s="1"/>
  <c r="E65" i="4"/>
  <c r="E66" i="4"/>
  <c r="I66" i="4"/>
  <c r="J66" i="4" s="1"/>
  <c r="E67" i="4"/>
  <c r="E68" i="4"/>
  <c r="E69" i="4"/>
  <c r="E70" i="4"/>
  <c r="E71" i="4"/>
  <c r="E72" i="4"/>
  <c r="E73" i="4"/>
  <c r="E74" i="4"/>
  <c r="E75" i="4"/>
  <c r="E76" i="4"/>
  <c r="I76" i="4" s="1"/>
  <c r="J76" i="4" s="1"/>
  <c r="E77" i="4"/>
  <c r="I77" i="4" s="1"/>
  <c r="J77" i="4" s="1"/>
  <c r="E78" i="4"/>
  <c r="I78" i="4" s="1"/>
  <c r="J78" i="4" s="1"/>
  <c r="E79" i="4"/>
  <c r="E80" i="4"/>
  <c r="E81" i="4"/>
  <c r="E82" i="4"/>
  <c r="E83" i="4"/>
  <c r="E84" i="4"/>
  <c r="I84" i="4" s="1"/>
  <c r="J84" i="4" s="1"/>
  <c r="E85" i="4"/>
  <c r="E86" i="4"/>
  <c r="I86" i="4"/>
  <c r="J86" i="4"/>
  <c r="E87" i="4"/>
  <c r="I87" i="4"/>
  <c r="J87" i="4" s="1"/>
  <c r="E88" i="4"/>
  <c r="I88" i="4" s="1"/>
  <c r="J88" i="4" s="1"/>
  <c r="E89" i="4"/>
  <c r="E90" i="4"/>
  <c r="I90" i="4" s="1"/>
  <c r="J90" i="4" s="1"/>
  <c r="E91" i="4"/>
  <c r="E92" i="4"/>
  <c r="E93" i="4"/>
  <c r="E94" i="4"/>
  <c r="I94" i="4" s="1"/>
  <c r="J94" i="4" s="1"/>
  <c r="E95" i="4"/>
  <c r="I95" i="4"/>
  <c r="J95" i="4" s="1"/>
  <c r="E96" i="4"/>
  <c r="I96" i="4" s="1"/>
  <c r="J96" i="4" s="1"/>
  <c r="E97" i="4"/>
  <c r="E98" i="4"/>
  <c r="I98" i="4"/>
  <c r="J98" i="4"/>
  <c r="E99" i="4"/>
  <c r="I99" i="4"/>
  <c r="J99" i="4" s="1"/>
  <c r="E100" i="4"/>
  <c r="I100" i="4" s="1"/>
  <c r="E101" i="4"/>
  <c r="E102" i="4"/>
  <c r="E103" i="4"/>
  <c r="I103" i="4"/>
  <c r="J103" i="4" s="1"/>
  <c r="E104" i="4"/>
  <c r="I104" i="4" s="1"/>
  <c r="J104" i="4" s="1"/>
  <c r="E105" i="4"/>
  <c r="I105" i="4" s="1"/>
  <c r="J105" i="4" s="1"/>
  <c r="E106" i="4"/>
  <c r="I106" i="4"/>
  <c r="J106" i="4" s="1"/>
  <c r="E107" i="4"/>
  <c r="I107" i="4" s="1"/>
  <c r="J107" i="4" s="1"/>
  <c r="E108" i="4"/>
  <c r="E109" i="4"/>
  <c r="E110" i="4"/>
  <c r="E111" i="4"/>
  <c r="I111" i="4" s="1"/>
  <c r="J111" i="4" s="1"/>
  <c r="E112" i="4"/>
  <c r="I112" i="4"/>
  <c r="E113" i="4"/>
  <c r="I113" i="4" s="1"/>
  <c r="J113" i="4" s="1"/>
  <c r="E114" i="4"/>
  <c r="I114" i="4" s="1"/>
  <c r="J114" i="4" s="1"/>
  <c r="E115" i="4"/>
  <c r="I115" i="4"/>
  <c r="J115" i="4" s="1"/>
  <c r="E116" i="4"/>
  <c r="E117" i="4"/>
  <c r="E118" i="4"/>
  <c r="E119" i="4"/>
  <c r="I119" i="4"/>
  <c r="J119" i="4" s="1"/>
  <c r="E120" i="4"/>
  <c r="E121" i="4"/>
  <c r="I121" i="4"/>
  <c r="J121" i="4" s="1"/>
  <c r="E122" i="4"/>
  <c r="I122" i="4"/>
  <c r="J122" i="4"/>
  <c r="E123" i="4"/>
  <c r="I123" i="4"/>
  <c r="J123" i="4" s="1"/>
  <c r="E124" i="4"/>
  <c r="I124" i="4" s="1"/>
  <c r="J124" i="4" s="1"/>
  <c r="E125" i="4"/>
  <c r="E126" i="4"/>
  <c r="E127" i="4"/>
  <c r="I127" i="4"/>
  <c r="J127" i="4" s="1"/>
  <c r="E128" i="4"/>
  <c r="E129" i="4"/>
  <c r="E130" i="4"/>
  <c r="I130" i="4"/>
  <c r="J130" i="4"/>
  <c r="E131" i="4"/>
  <c r="I131" i="4"/>
  <c r="J131" i="4" s="1"/>
  <c r="H93" i="4"/>
  <c r="H96" i="4"/>
  <c r="H112" i="4"/>
  <c r="H128" i="4"/>
  <c r="I65" i="4"/>
  <c r="J65" i="4" s="1"/>
  <c r="I69" i="4"/>
  <c r="J69" i="4" s="1"/>
  <c r="I89" i="4"/>
  <c r="J89" i="4" s="1"/>
  <c r="I92" i="4"/>
  <c r="J92" i="4" s="1"/>
  <c r="I93" i="4"/>
  <c r="J93" i="4" s="1"/>
  <c r="J100" i="4"/>
  <c r="I108" i="4"/>
  <c r="J108" i="4"/>
  <c r="I109" i="4"/>
  <c r="J109" i="4" s="1"/>
  <c r="I110" i="4"/>
  <c r="J110" i="4" s="1"/>
  <c r="I117" i="4"/>
  <c r="J117" i="4" s="1"/>
  <c r="I118" i="4"/>
  <c r="J118" i="4"/>
  <c r="I128" i="4"/>
  <c r="J128" i="4" s="1"/>
  <c r="J112" i="4"/>
  <c r="B10" i="4"/>
  <c r="D14" i="3"/>
  <c r="E8" i="3"/>
  <c r="E7" i="3"/>
  <c r="P302" i="1"/>
  <c r="P292" i="1"/>
  <c r="P280" i="1"/>
  <c r="E81" i="3"/>
  <c r="F81" i="3" s="1"/>
  <c r="E82" i="3"/>
  <c r="F82" i="3"/>
  <c r="G82" i="3"/>
  <c r="I82" i="3" s="1"/>
  <c r="E83" i="3"/>
  <c r="F83" i="3" s="1"/>
  <c r="G83" i="3" s="1"/>
  <c r="I83" i="3" s="1"/>
  <c r="E84" i="3"/>
  <c r="F84" i="3" s="1"/>
  <c r="E85" i="3"/>
  <c r="F85" i="3"/>
  <c r="G85" i="3" s="1"/>
  <c r="I85" i="3"/>
  <c r="E86" i="3"/>
  <c r="F86" i="3"/>
  <c r="E87" i="3"/>
  <c r="F87" i="3" s="1"/>
  <c r="E88" i="3"/>
  <c r="F88" i="3" s="1"/>
  <c r="E89" i="3"/>
  <c r="F89" i="3" s="1"/>
  <c r="E90" i="3"/>
  <c r="F90" i="3"/>
  <c r="G90" i="3"/>
  <c r="I90" i="3" s="1"/>
  <c r="E91" i="3"/>
  <c r="F91" i="3" s="1"/>
  <c r="G91" i="3" s="1"/>
  <c r="I91" i="3" s="1"/>
  <c r="E92" i="3"/>
  <c r="F92" i="3" s="1"/>
  <c r="E93" i="3"/>
  <c r="F93" i="3" s="1"/>
  <c r="G93" i="3" s="1"/>
  <c r="E94" i="3"/>
  <c r="F94" i="3" s="1"/>
  <c r="E95" i="3"/>
  <c r="F95" i="3"/>
  <c r="E96" i="3"/>
  <c r="F96" i="3"/>
  <c r="E97" i="3"/>
  <c r="F97" i="3" s="1"/>
  <c r="G97" i="3" s="1"/>
  <c r="I97" i="3" s="1"/>
  <c r="E98" i="3"/>
  <c r="F98" i="3" s="1"/>
  <c r="G98" i="3" s="1"/>
  <c r="I98" i="3" s="1"/>
  <c r="E99" i="3"/>
  <c r="F99" i="3" s="1"/>
  <c r="G99" i="3" s="1"/>
  <c r="I99" i="3" s="1"/>
  <c r="E100" i="3"/>
  <c r="F100" i="3"/>
  <c r="E101" i="3"/>
  <c r="F101" i="3"/>
  <c r="E102" i="3"/>
  <c r="F102" i="3" s="1"/>
  <c r="E103" i="3"/>
  <c r="F103" i="3"/>
  <c r="E104" i="3"/>
  <c r="F104" i="3"/>
  <c r="E105" i="3"/>
  <c r="F105" i="3" s="1"/>
  <c r="E106" i="3"/>
  <c r="F106" i="3" s="1"/>
  <c r="E107" i="3"/>
  <c r="F107" i="3" s="1"/>
  <c r="G107" i="3" s="1"/>
  <c r="E108" i="3"/>
  <c r="F108" i="3" s="1"/>
  <c r="E109" i="3"/>
  <c r="F109" i="3" s="1"/>
  <c r="G109" i="3" s="1"/>
  <c r="E110" i="3"/>
  <c r="F110" i="3" s="1"/>
  <c r="G110" i="3" s="1"/>
  <c r="I110" i="3" s="1"/>
  <c r="E111" i="3"/>
  <c r="F111" i="3"/>
  <c r="E112" i="3"/>
  <c r="F112" i="3"/>
  <c r="E113" i="3"/>
  <c r="F113" i="3"/>
  <c r="G113" i="3"/>
  <c r="E114" i="3"/>
  <c r="F114" i="3"/>
  <c r="G114" i="3" s="1"/>
  <c r="I114" i="3" s="1"/>
  <c r="E115" i="3"/>
  <c r="F115" i="3" s="1"/>
  <c r="G115" i="3" s="1"/>
  <c r="E116" i="3"/>
  <c r="F116" i="3" s="1"/>
  <c r="E117" i="3"/>
  <c r="F117" i="3" s="1"/>
  <c r="G117" i="3" s="1"/>
  <c r="I117" i="3" s="1"/>
  <c r="E118" i="3"/>
  <c r="F118" i="3"/>
  <c r="G118" i="3"/>
  <c r="I118" i="3" s="1"/>
  <c r="E119" i="3"/>
  <c r="F119" i="3" s="1"/>
  <c r="E120" i="3"/>
  <c r="F120" i="3"/>
  <c r="E121" i="3"/>
  <c r="F121" i="3" s="1"/>
  <c r="G121" i="3" s="1"/>
  <c r="I121" i="3" s="1"/>
  <c r="E122" i="3"/>
  <c r="F122" i="3"/>
  <c r="E123" i="3"/>
  <c r="F123" i="3" s="1"/>
  <c r="G123" i="3"/>
  <c r="I123" i="3" s="1"/>
  <c r="V8" i="3"/>
  <c r="E59" i="3"/>
  <c r="F59" i="3" s="1"/>
  <c r="G59" i="3" s="1"/>
  <c r="O59" i="3"/>
  <c r="Q59" i="3" s="1"/>
  <c r="E60" i="3"/>
  <c r="F60" i="3"/>
  <c r="G60" i="3" s="1"/>
  <c r="I60" i="3" s="1"/>
  <c r="E61" i="3"/>
  <c r="F61" i="3" s="1"/>
  <c r="E62" i="3"/>
  <c r="F62" i="3"/>
  <c r="E63" i="3"/>
  <c r="F63" i="3"/>
  <c r="E64" i="3"/>
  <c r="F64" i="3"/>
  <c r="G64" i="3"/>
  <c r="E65" i="3"/>
  <c r="F65" i="3"/>
  <c r="E66" i="3"/>
  <c r="F66" i="3" s="1"/>
  <c r="E67" i="3"/>
  <c r="F67" i="3"/>
  <c r="E68" i="3"/>
  <c r="F68" i="3" s="1"/>
  <c r="G68" i="3" s="1"/>
  <c r="I68" i="3" s="1"/>
  <c r="E69" i="3"/>
  <c r="F69" i="3" s="1"/>
  <c r="E70" i="3"/>
  <c r="F70" i="3"/>
  <c r="E71" i="3"/>
  <c r="F71" i="3"/>
  <c r="G71" i="3"/>
  <c r="I71" i="3" s="1"/>
  <c r="E72" i="3"/>
  <c r="F72" i="3" s="1"/>
  <c r="G72" i="3" s="1"/>
  <c r="E73" i="3"/>
  <c r="F73" i="3" s="1"/>
  <c r="E74" i="3"/>
  <c r="F74" i="3"/>
  <c r="E75" i="3"/>
  <c r="F75" i="3" s="1"/>
  <c r="E76" i="3"/>
  <c r="F76" i="3"/>
  <c r="G76" i="3" s="1"/>
  <c r="I76" i="3"/>
  <c r="E77" i="3"/>
  <c r="F77" i="3"/>
  <c r="O77" i="3" s="1"/>
  <c r="Q77" i="3" s="1"/>
  <c r="E78" i="3"/>
  <c r="F78" i="3"/>
  <c r="E79" i="3"/>
  <c r="F79" i="3"/>
  <c r="G79" i="3" s="1"/>
  <c r="E80" i="3"/>
  <c r="F80" i="3" s="1"/>
  <c r="G80" i="3" s="1"/>
  <c r="P16" i="2"/>
  <c r="P15" i="2"/>
  <c r="O16" i="2"/>
  <c r="O15" i="2"/>
  <c r="O12" i="2"/>
  <c r="E16" i="2"/>
  <c r="E15" i="2" s="1"/>
  <c r="D16" i="2"/>
  <c r="D15" i="2" s="1"/>
  <c r="M16" i="2"/>
  <c r="M15" i="2" s="1"/>
  <c r="G7" i="2"/>
  <c r="G5" i="2"/>
  <c r="G4" i="2"/>
  <c r="D17" i="4"/>
  <c r="D21" i="4"/>
  <c r="D22" i="4"/>
  <c r="D23" i="4"/>
  <c r="F23" i="4" s="1"/>
  <c r="D24" i="4"/>
  <c r="D25" i="4"/>
  <c r="F25" i="4" s="1"/>
  <c r="H25" i="4" s="1"/>
  <c r="D26" i="4"/>
  <c r="D27" i="4"/>
  <c r="F27" i="4" s="1"/>
  <c r="H27" i="4" s="1"/>
  <c r="D28" i="4"/>
  <c r="I28" i="4" s="1"/>
  <c r="J28" i="4" s="1"/>
  <c r="D29" i="4"/>
  <c r="D30" i="4"/>
  <c r="I30" i="4" s="1"/>
  <c r="J30" i="4" s="1"/>
  <c r="D31" i="4"/>
  <c r="D32" i="4"/>
  <c r="D33" i="4"/>
  <c r="F33" i="4" s="1"/>
  <c r="D34" i="4"/>
  <c r="F34" i="4" s="1"/>
  <c r="D35" i="4"/>
  <c r="F35" i="4" s="1"/>
  <c r="D36" i="4"/>
  <c r="D37" i="4"/>
  <c r="D38" i="4"/>
  <c r="I38" i="4" s="1"/>
  <c r="J38" i="4" s="1"/>
  <c r="D39" i="4"/>
  <c r="D40" i="4"/>
  <c r="I40" i="4" s="1"/>
  <c r="J40" i="4" s="1"/>
  <c r="D41" i="4"/>
  <c r="F41" i="4" s="1"/>
  <c r="H41" i="4" s="1"/>
  <c r="D42" i="4"/>
  <c r="D43" i="4"/>
  <c r="D44" i="4"/>
  <c r="F44" i="4" s="1"/>
  <c r="H44" i="4" s="1"/>
  <c r="D45" i="4"/>
  <c r="D46" i="4"/>
  <c r="D47" i="4"/>
  <c r="D48" i="4"/>
  <c r="D49" i="4"/>
  <c r="F49" i="4" s="1"/>
  <c r="H49" i="4" s="1"/>
  <c r="D50" i="4"/>
  <c r="D51" i="4"/>
  <c r="F51" i="4" s="1"/>
  <c r="D52" i="4"/>
  <c r="F52" i="4" s="1"/>
  <c r="H52" i="4" s="1"/>
  <c r="D53" i="4"/>
  <c r="F53" i="4" s="1"/>
  <c r="H53" i="4" s="1"/>
  <c r="D54" i="4"/>
  <c r="D55" i="4"/>
  <c r="F55" i="4" s="1"/>
  <c r="D56" i="4"/>
  <c r="D57" i="4"/>
  <c r="I57" i="4" s="1"/>
  <c r="J57" i="4" s="1"/>
  <c r="D58" i="4"/>
  <c r="E21" i="4"/>
  <c r="I21" i="4"/>
  <c r="J21" i="4" s="1"/>
  <c r="E22" i="4"/>
  <c r="I22" i="4" s="1"/>
  <c r="J22" i="4" s="1"/>
  <c r="E23" i="4"/>
  <c r="E24" i="4"/>
  <c r="E25" i="4"/>
  <c r="I25" i="4"/>
  <c r="J25" i="4" s="1"/>
  <c r="E26" i="4"/>
  <c r="I26" i="4" s="1"/>
  <c r="E27" i="4"/>
  <c r="E28" i="4"/>
  <c r="E29" i="4"/>
  <c r="E30" i="4"/>
  <c r="E31" i="4"/>
  <c r="E32" i="4"/>
  <c r="E33" i="4"/>
  <c r="I33" i="4" s="1"/>
  <c r="J33" i="4" s="1"/>
  <c r="E34" i="4"/>
  <c r="E35" i="4"/>
  <c r="E36" i="4"/>
  <c r="E37" i="4"/>
  <c r="I37" i="4"/>
  <c r="J37" i="4" s="1"/>
  <c r="E38" i="4"/>
  <c r="E39" i="4"/>
  <c r="E40" i="4"/>
  <c r="E41" i="4"/>
  <c r="E42" i="4"/>
  <c r="I42" i="4"/>
  <c r="J42" i="4" s="1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I56" i="4" s="1"/>
  <c r="J56" i="4" s="1"/>
  <c r="E57" i="4"/>
  <c r="E58" i="4"/>
  <c r="I58" i="4" s="1"/>
  <c r="J58" i="4" s="1"/>
  <c r="J26" i="4"/>
  <c r="I50" i="4"/>
  <c r="J50" i="4" s="1"/>
  <c r="G4" i="4"/>
  <c r="G5" i="4"/>
  <c r="G6" i="4"/>
  <c r="G7" i="4"/>
  <c r="A13" i="4"/>
  <c r="J15" i="4"/>
  <c r="J12" i="4" s="1"/>
  <c r="D16" i="4"/>
  <c r="D15" i="4" s="1"/>
  <c r="E16" i="4"/>
  <c r="E15" i="4" s="1"/>
  <c r="E12" i="4" s="1"/>
  <c r="F16" i="4"/>
  <c r="F15" i="4"/>
  <c r="F12" i="4" s="1"/>
  <c r="G16" i="4"/>
  <c r="G15" i="4" s="1"/>
  <c r="G12" i="4" s="1"/>
  <c r="H16" i="4"/>
  <c r="H15" i="4" s="1"/>
  <c r="I16" i="4"/>
  <c r="I15" i="4"/>
  <c r="I13" i="4" s="1"/>
  <c r="J16" i="4"/>
  <c r="K16" i="4"/>
  <c r="K15" i="4"/>
  <c r="K13" i="4" s="1"/>
  <c r="L16" i="4"/>
  <c r="L15" i="4"/>
  <c r="M16" i="4"/>
  <c r="M15" i="4" s="1"/>
  <c r="N16" i="4"/>
  <c r="N15" i="4" s="1"/>
  <c r="O16" i="4"/>
  <c r="O15" i="4" s="1"/>
  <c r="O12" i="4" s="1"/>
  <c r="D132" i="4"/>
  <c r="I132" i="4" s="1"/>
  <c r="J132" i="4" s="1"/>
  <c r="E132" i="4"/>
  <c r="D133" i="4"/>
  <c r="E133" i="4"/>
  <c r="D134" i="4"/>
  <c r="E134" i="4"/>
  <c r="I134" i="4"/>
  <c r="J134" i="4" s="1"/>
  <c r="D135" i="4"/>
  <c r="E135" i="4"/>
  <c r="D136" i="4"/>
  <c r="I136" i="4"/>
  <c r="J136" i="4" s="1"/>
  <c r="E136" i="4"/>
  <c r="D137" i="4"/>
  <c r="F137" i="4" s="1"/>
  <c r="H137" i="4" s="1"/>
  <c r="E137" i="4"/>
  <c r="I137" i="4" s="1"/>
  <c r="D138" i="4"/>
  <c r="E138" i="4"/>
  <c r="I138" i="4" s="1"/>
  <c r="J138" i="4" s="1"/>
  <c r="F138" i="4"/>
  <c r="H138" i="4" s="1"/>
  <c r="D139" i="4"/>
  <c r="F139" i="4" s="1"/>
  <c r="H139" i="4"/>
  <c r="E139" i="4"/>
  <c r="D140" i="4"/>
  <c r="F140" i="4"/>
  <c r="H140" i="4" s="1"/>
  <c r="E140" i="4"/>
  <c r="D141" i="4"/>
  <c r="F141" i="4" s="1"/>
  <c r="H141" i="4" s="1"/>
  <c r="E141" i="4"/>
  <c r="D142" i="4"/>
  <c r="E142" i="4"/>
  <c r="I142" i="4"/>
  <c r="J142" i="4" s="1"/>
  <c r="D143" i="4"/>
  <c r="E143" i="4"/>
  <c r="F143" i="4"/>
  <c r="H143" i="4" s="1"/>
  <c r="D144" i="4"/>
  <c r="F144" i="4" s="1"/>
  <c r="H144" i="4" s="1"/>
  <c r="E144" i="4"/>
  <c r="D145" i="4"/>
  <c r="F145" i="4"/>
  <c r="H145" i="4" s="1"/>
  <c r="E145" i="4"/>
  <c r="D146" i="4"/>
  <c r="E146" i="4"/>
  <c r="I146" i="4"/>
  <c r="J146" i="4" s="1"/>
  <c r="F146" i="4"/>
  <c r="H146" i="4"/>
  <c r="D147" i="4"/>
  <c r="F147" i="4"/>
  <c r="H147" i="4" s="1"/>
  <c r="E147" i="4"/>
  <c r="D148" i="4"/>
  <c r="F148" i="4" s="1"/>
  <c r="E148" i="4"/>
  <c r="I148" i="4" s="1"/>
  <c r="J148" i="4" s="1"/>
  <c r="D149" i="4"/>
  <c r="E149" i="4"/>
  <c r="D150" i="4"/>
  <c r="F150" i="4"/>
  <c r="H150" i="4" s="1"/>
  <c r="E150" i="4"/>
  <c r="D151" i="4"/>
  <c r="E151" i="4"/>
  <c r="D152" i="4"/>
  <c r="F152" i="4" s="1"/>
  <c r="H152" i="4" s="1"/>
  <c r="E152" i="4"/>
  <c r="I152" i="4" s="1"/>
  <c r="J152" i="4"/>
  <c r="D153" i="4"/>
  <c r="E153" i="4"/>
  <c r="F153" i="4"/>
  <c r="H153" i="4"/>
  <c r="D154" i="4"/>
  <c r="E154" i="4"/>
  <c r="I154" i="4" s="1"/>
  <c r="J154" i="4"/>
  <c r="F154" i="4"/>
  <c r="H154" i="4" s="1"/>
  <c r="G154" i="4"/>
  <c r="D155" i="4"/>
  <c r="F155" i="4" s="1"/>
  <c r="H155" i="4" s="1"/>
  <c r="E155" i="4"/>
  <c r="D156" i="4"/>
  <c r="F156" i="4" s="1"/>
  <c r="E156" i="4"/>
  <c r="D157" i="4"/>
  <c r="F157" i="4" s="1"/>
  <c r="H157" i="4" s="1"/>
  <c r="E157" i="4"/>
  <c r="D158" i="4"/>
  <c r="F158" i="4"/>
  <c r="H158" i="4" s="1"/>
  <c r="E158" i="4"/>
  <c r="I158" i="4"/>
  <c r="J158" i="4" s="1"/>
  <c r="D159" i="4"/>
  <c r="F159" i="4" s="1"/>
  <c r="H159" i="4" s="1"/>
  <c r="E159" i="4"/>
  <c r="D160" i="4"/>
  <c r="F160" i="4" s="1"/>
  <c r="H160" i="4"/>
  <c r="E160" i="4"/>
  <c r="I160" i="4" s="1"/>
  <c r="J160" i="4" s="1"/>
  <c r="G160" i="4"/>
  <c r="D161" i="4"/>
  <c r="F161" i="4" s="1"/>
  <c r="E161" i="4"/>
  <c r="D162" i="4"/>
  <c r="E162" i="4"/>
  <c r="I162" i="4"/>
  <c r="J162" i="4"/>
  <c r="D163" i="4"/>
  <c r="F163" i="4" s="1"/>
  <c r="H163" i="4" s="1"/>
  <c r="E163" i="4"/>
  <c r="D164" i="4"/>
  <c r="F164" i="4" s="1"/>
  <c r="E164" i="4"/>
  <c r="I164" i="4" s="1"/>
  <c r="J164" i="4" s="1"/>
  <c r="D165" i="4"/>
  <c r="E165" i="4"/>
  <c r="D166" i="4"/>
  <c r="F166" i="4" s="1"/>
  <c r="H166" i="4" s="1"/>
  <c r="E166" i="4"/>
  <c r="I166" i="4" s="1"/>
  <c r="J166" i="4" s="1"/>
  <c r="D167" i="4"/>
  <c r="E167" i="4"/>
  <c r="I167" i="4" s="1"/>
  <c r="J167" i="4" s="1"/>
  <c r="D168" i="4"/>
  <c r="F168" i="4"/>
  <c r="H168" i="4" s="1"/>
  <c r="E168" i="4"/>
  <c r="I168" i="4" s="1"/>
  <c r="J168" i="4"/>
  <c r="D169" i="4"/>
  <c r="E169" i="4"/>
  <c r="F169" i="4"/>
  <c r="H169" i="4"/>
  <c r="D170" i="4"/>
  <c r="F170" i="4" s="1"/>
  <c r="H170" i="4" s="1"/>
  <c r="E170" i="4"/>
  <c r="I170" i="4" s="1"/>
  <c r="J170" i="4" s="1"/>
  <c r="D171" i="4"/>
  <c r="F171" i="4"/>
  <c r="E171" i="4"/>
  <c r="D172" i="4"/>
  <c r="F172" i="4"/>
  <c r="H172" i="4" s="1"/>
  <c r="E172" i="4"/>
  <c r="D173" i="4"/>
  <c r="F173" i="4" s="1"/>
  <c r="E173" i="4"/>
  <c r="D174" i="4"/>
  <c r="E174" i="4"/>
  <c r="I174" i="4" s="1"/>
  <c r="J174" i="4" s="1"/>
  <c r="F174" i="4"/>
  <c r="D175" i="4"/>
  <c r="F175" i="4" s="1"/>
  <c r="H175" i="4" s="1"/>
  <c r="E175" i="4"/>
  <c r="D176" i="4"/>
  <c r="E176" i="4"/>
  <c r="D177" i="4"/>
  <c r="F177" i="4" s="1"/>
  <c r="H177" i="4" s="1"/>
  <c r="E177" i="4"/>
  <c r="D178" i="4"/>
  <c r="E178" i="4"/>
  <c r="I178" i="4"/>
  <c r="J178" i="4"/>
  <c r="F178" i="4"/>
  <c r="H178" i="4" s="1"/>
  <c r="D179" i="4"/>
  <c r="F179" i="4"/>
  <c r="H179" i="4" s="1"/>
  <c r="E179" i="4"/>
  <c r="D180" i="4"/>
  <c r="F180" i="4" s="1"/>
  <c r="H180" i="4" s="1"/>
  <c r="I180" i="4"/>
  <c r="J180" i="4" s="1"/>
  <c r="E180" i="4"/>
  <c r="D181" i="4"/>
  <c r="E181" i="4"/>
  <c r="D182" i="4"/>
  <c r="E182" i="4"/>
  <c r="I182" i="4" s="1"/>
  <c r="J182" i="4" s="1"/>
  <c r="D183" i="4"/>
  <c r="E183" i="4"/>
  <c r="I183" i="4" s="1"/>
  <c r="D184" i="4"/>
  <c r="F184" i="4" s="1"/>
  <c r="H184" i="4" s="1"/>
  <c r="E184" i="4"/>
  <c r="D185" i="4"/>
  <c r="F185" i="4" s="1"/>
  <c r="E185" i="4"/>
  <c r="D186" i="4"/>
  <c r="F186" i="4" s="1"/>
  <c r="H186" i="4" s="1"/>
  <c r="E186" i="4"/>
  <c r="D187" i="4"/>
  <c r="F187" i="4" s="1"/>
  <c r="H187" i="4"/>
  <c r="E187" i="4"/>
  <c r="D188" i="4"/>
  <c r="F188" i="4"/>
  <c r="H188" i="4"/>
  <c r="E188" i="4"/>
  <c r="D189" i="4"/>
  <c r="E189" i="4"/>
  <c r="F189" i="4"/>
  <c r="H189" i="4" s="1"/>
  <c r="D190" i="4"/>
  <c r="E190" i="4"/>
  <c r="I190" i="4"/>
  <c r="J190" i="4" s="1"/>
  <c r="F190" i="4"/>
  <c r="D191" i="4"/>
  <c r="F191" i="4"/>
  <c r="H191" i="4" s="1"/>
  <c r="E191" i="4"/>
  <c r="D192" i="4"/>
  <c r="F192" i="4"/>
  <c r="E192" i="4"/>
  <c r="I192" i="4" s="1"/>
  <c r="J192" i="4" s="1"/>
  <c r="D193" i="4"/>
  <c r="E193" i="4"/>
  <c r="D194" i="4"/>
  <c r="E194" i="4"/>
  <c r="I194" i="4" s="1"/>
  <c r="J194" i="4" s="1"/>
  <c r="F194" i="4"/>
  <c r="H194" i="4" s="1"/>
  <c r="D195" i="4"/>
  <c r="F195" i="4"/>
  <c r="H195" i="4"/>
  <c r="E195" i="4"/>
  <c r="D196" i="4"/>
  <c r="F196" i="4" s="1"/>
  <c r="H196" i="4" s="1"/>
  <c r="E196" i="4"/>
  <c r="I196" i="4" s="1"/>
  <c r="J196" i="4" s="1"/>
  <c r="D197" i="4"/>
  <c r="E197" i="4"/>
  <c r="D198" i="4"/>
  <c r="E198" i="4"/>
  <c r="I198" i="4"/>
  <c r="J198" i="4" s="1"/>
  <c r="D199" i="4"/>
  <c r="E199" i="4"/>
  <c r="D200" i="4"/>
  <c r="F200" i="4" s="1"/>
  <c r="H200" i="4" s="1"/>
  <c r="E200" i="4"/>
  <c r="D201" i="4"/>
  <c r="E201" i="4"/>
  <c r="D202" i="4"/>
  <c r="F202" i="4" s="1"/>
  <c r="H202" i="4" s="1"/>
  <c r="E202" i="4"/>
  <c r="I202" i="4"/>
  <c r="J202" i="4" s="1"/>
  <c r="D203" i="4"/>
  <c r="F203" i="4"/>
  <c r="H203" i="4"/>
  <c r="E203" i="4"/>
  <c r="D204" i="4"/>
  <c r="F204" i="4" s="1"/>
  <c r="H204" i="4"/>
  <c r="E204" i="4"/>
  <c r="D205" i="4"/>
  <c r="E205" i="4"/>
  <c r="F205" i="4"/>
  <c r="H205" i="4" s="1"/>
  <c r="D206" i="4"/>
  <c r="F206" i="4" s="1"/>
  <c r="E206" i="4"/>
  <c r="I206" i="4"/>
  <c r="J206" i="4" s="1"/>
  <c r="D207" i="4"/>
  <c r="F207" i="4"/>
  <c r="H207" i="4" s="1"/>
  <c r="E207" i="4"/>
  <c r="D208" i="4"/>
  <c r="F208" i="4"/>
  <c r="E208" i="4"/>
  <c r="I208" i="4" s="1"/>
  <c r="J208" i="4" s="1"/>
  <c r="D209" i="4"/>
  <c r="F209" i="4" s="1"/>
  <c r="H209" i="4" s="1"/>
  <c r="E209" i="4"/>
  <c r="D210" i="4"/>
  <c r="E210" i="4"/>
  <c r="I210" i="4" s="1"/>
  <c r="J210" i="4" s="1"/>
  <c r="F210" i="4"/>
  <c r="H210" i="4" s="1"/>
  <c r="D211" i="4"/>
  <c r="F211" i="4" s="1"/>
  <c r="H211" i="4"/>
  <c r="E211" i="4"/>
  <c r="D212" i="4"/>
  <c r="I212" i="4"/>
  <c r="J212" i="4"/>
  <c r="F212" i="4"/>
  <c r="E212" i="4"/>
  <c r="D213" i="4"/>
  <c r="E213" i="4"/>
  <c r="I213" i="4" s="1"/>
  <c r="J213" i="4" s="1"/>
  <c r="D214" i="4"/>
  <c r="E214" i="4"/>
  <c r="I214" i="4"/>
  <c r="J214" i="4"/>
  <c r="D215" i="4"/>
  <c r="E215" i="4"/>
  <c r="D216" i="4"/>
  <c r="F216" i="4"/>
  <c r="H216" i="4" s="1"/>
  <c r="E216" i="4"/>
  <c r="D217" i="4"/>
  <c r="F217" i="4" s="1"/>
  <c r="E217" i="4"/>
  <c r="D218" i="4"/>
  <c r="F218" i="4" s="1"/>
  <c r="H218" i="4"/>
  <c r="E218" i="4"/>
  <c r="I218" i="4" s="1"/>
  <c r="J218" i="4" s="1"/>
  <c r="D219" i="4"/>
  <c r="E219" i="4"/>
  <c r="D220" i="4"/>
  <c r="F220" i="4" s="1"/>
  <c r="H220" i="4" s="1"/>
  <c r="E220" i="4"/>
  <c r="D221" i="4"/>
  <c r="F221" i="4" s="1"/>
  <c r="H221" i="4" s="1"/>
  <c r="E221" i="4"/>
  <c r="D222" i="4"/>
  <c r="F222" i="4" s="1"/>
  <c r="E222" i="4"/>
  <c r="D223" i="4"/>
  <c r="F223" i="4" s="1"/>
  <c r="H223" i="4" s="1"/>
  <c r="E223" i="4"/>
  <c r="D224" i="4"/>
  <c r="F224" i="4" s="1"/>
  <c r="E224" i="4"/>
  <c r="I224" i="4"/>
  <c r="J224" i="4" s="1"/>
  <c r="D225" i="4"/>
  <c r="F225" i="4" s="1"/>
  <c r="E225" i="4"/>
  <c r="D226" i="4"/>
  <c r="E226" i="4"/>
  <c r="I226" i="4"/>
  <c r="J226" i="4" s="1"/>
  <c r="F226" i="4"/>
  <c r="H226" i="4" s="1"/>
  <c r="D227" i="4"/>
  <c r="F227" i="4" s="1"/>
  <c r="H227" i="4" s="1"/>
  <c r="E227" i="4"/>
  <c r="D228" i="4"/>
  <c r="E228" i="4"/>
  <c r="D229" i="4"/>
  <c r="E229" i="4"/>
  <c r="D230" i="4"/>
  <c r="E230" i="4"/>
  <c r="I230" i="4" s="1"/>
  <c r="J230" i="4" s="1"/>
  <c r="D231" i="4"/>
  <c r="E231" i="4"/>
  <c r="D232" i="4"/>
  <c r="F232" i="4"/>
  <c r="H232" i="4"/>
  <c r="E232" i="4"/>
  <c r="D233" i="4"/>
  <c r="E233" i="4"/>
  <c r="F233" i="4"/>
  <c r="D234" i="4"/>
  <c r="F234" i="4"/>
  <c r="H234" i="4"/>
  <c r="E234" i="4"/>
  <c r="I234" i="4" s="1"/>
  <c r="J234" i="4" s="1"/>
  <c r="D235" i="4"/>
  <c r="E235" i="4"/>
  <c r="D236" i="4"/>
  <c r="F236" i="4" s="1"/>
  <c r="H236" i="4" s="1"/>
  <c r="E236" i="4"/>
  <c r="D237" i="4"/>
  <c r="F237" i="4" s="1"/>
  <c r="H237" i="4" s="1"/>
  <c r="E237" i="4"/>
  <c r="D238" i="4"/>
  <c r="E238" i="4"/>
  <c r="F238" i="4"/>
  <c r="D239" i="4"/>
  <c r="F239" i="4" s="1"/>
  <c r="H239" i="4" s="1"/>
  <c r="E239" i="4"/>
  <c r="D240" i="4"/>
  <c r="F240" i="4" s="1"/>
  <c r="E240" i="4"/>
  <c r="I240" i="4"/>
  <c r="J240" i="4" s="1"/>
  <c r="D241" i="4"/>
  <c r="F241" i="4"/>
  <c r="H241" i="4"/>
  <c r="E241" i="4"/>
  <c r="D242" i="4"/>
  <c r="F242" i="4" s="1"/>
  <c r="H242" i="4" s="1"/>
  <c r="E242" i="4"/>
  <c r="I242" i="4"/>
  <c r="J242" i="4" s="1"/>
  <c r="D243" i="4"/>
  <c r="F243" i="4" s="1"/>
  <c r="H243" i="4" s="1"/>
  <c r="E243" i="4"/>
  <c r="D244" i="4"/>
  <c r="E244" i="4"/>
  <c r="D245" i="4"/>
  <c r="E245" i="4"/>
  <c r="D246" i="4"/>
  <c r="E246" i="4"/>
  <c r="D247" i="4"/>
  <c r="I247" i="4" s="1"/>
  <c r="J247" i="4" s="1"/>
  <c r="E247" i="4"/>
  <c r="D248" i="4"/>
  <c r="F248" i="4" s="1"/>
  <c r="H248" i="4" s="1"/>
  <c r="E248" i="4"/>
  <c r="D249" i="4"/>
  <c r="E249" i="4"/>
  <c r="F249" i="4"/>
  <c r="D250" i="4"/>
  <c r="F250" i="4" s="1"/>
  <c r="H250" i="4" s="1"/>
  <c r="E250" i="4"/>
  <c r="I250" i="4" s="1"/>
  <c r="J250" i="4" s="1"/>
  <c r="D251" i="4"/>
  <c r="F251" i="4"/>
  <c r="E251" i="4"/>
  <c r="D252" i="4"/>
  <c r="E252" i="4"/>
  <c r="D253" i="4"/>
  <c r="E253" i="4"/>
  <c r="F253" i="4"/>
  <c r="H253" i="4"/>
  <c r="D254" i="4"/>
  <c r="F254" i="4" s="1"/>
  <c r="E254" i="4"/>
  <c r="I254" i="4" s="1"/>
  <c r="J254" i="4"/>
  <c r="D255" i="4"/>
  <c r="F255" i="4"/>
  <c r="H255" i="4" s="1"/>
  <c r="E255" i="4"/>
  <c r="D256" i="4"/>
  <c r="F256" i="4" s="1"/>
  <c r="H256" i="4"/>
  <c r="E256" i="4"/>
  <c r="I256" i="4" s="1"/>
  <c r="J256" i="4" s="1"/>
  <c r="G256" i="4"/>
  <c r="D257" i="4"/>
  <c r="F257" i="4" s="1"/>
  <c r="E257" i="4"/>
  <c r="D258" i="4"/>
  <c r="E258" i="4"/>
  <c r="I258" i="4"/>
  <c r="J258" i="4"/>
  <c r="F258" i="4"/>
  <c r="H258" i="4" s="1"/>
  <c r="D259" i="4"/>
  <c r="F259" i="4"/>
  <c r="E259" i="4"/>
  <c r="D260" i="4"/>
  <c r="F260" i="4" s="1"/>
  <c r="H260" i="4" s="1"/>
  <c r="I260" i="4"/>
  <c r="J260" i="4" s="1"/>
  <c r="E260" i="4"/>
  <c r="D261" i="4"/>
  <c r="E261" i="4"/>
  <c r="D262" i="4"/>
  <c r="E262" i="4"/>
  <c r="I262" i="4" s="1"/>
  <c r="J262" i="4" s="1"/>
  <c r="D263" i="4"/>
  <c r="E263" i="4"/>
  <c r="I263" i="4" s="1"/>
  <c r="D264" i="4"/>
  <c r="F264" i="4" s="1"/>
  <c r="H264" i="4" s="1"/>
  <c r="E264" i="4"/>
  <c r="I264" i="4" s="1"/>
  <c r="J264" i="4" s="1"/>
  <c r="D265" i="4"/>
  <c r="E265" i="4"/>
  <c r="F265" i="4"/>
  <c r="H265" i="4" s="1"/>
  <c r="D266" i="4"/>
  <c r="F266" i="4"/>
  <c r="H266" i="4" s="1"/>
  <c r="E266" i="4"/>
  <c r="I266" i="4" s="1"/>
  <c r="J266" i="4"/>
  <c r="D267" i="4"/>
  <c r="F267" i="4" s="1"/>
  <c r="H267" i="4" s="1"/>
  <c r="E267" i="4"/>
  <c r="I267" i="4" s="1"/>
  <c r="J267" i="4" s="1"/>
  <c r="D268" i="4"/>
  <c r="E268" i="4"/>
  <c r="D269" i="4"/>
  <c r="E269" i="4"/>
  <c r="F269" i="4"/>
  <c r="H269" i="4" s="1"/>
  <c r="D270" i="4"/>
  <c r="F270" i="4" s="1"/>
  <c r="E270" i="4"/>
  <c r="I270" i="4" s="1"/>
  <c r="J270" i="4" s="1"/>
  <c r="D271" i="4"/>
  <c r="F271" i="4" s="1"/>
  <c r="H271" i="4" s="1"/>
  <c r="E271" i="4"/>
  <c r="D272" i="4"/>
  <c r="E272" i="4"/>
  <c r="I272" i="4"/>
  <c r="J272" i="4" s="1"/>
  <c r="D273" i="4"/>
  <c r="F273" i="4"/>
  <c r="H273" i="4" s="1"/>
  <c r="E273" i="4"/>
  <c r="D274" i="4"/>
  <c r="E274" i="4"/>
  <c r="I274" i="4" s="1"/>
  <c r="J274" i="4" s="1"/>
  <c r="F274" i="4"/>
  <c r="D275" i="4"/>
  <c r="F275" i="4" s="1"/>
  <c r="H275" i="4" s="1"/>
  <c r="E275" i="4"/>
  <c r="D276" i="4"/>
  <c r="I276" i="4"/>
  <c r="J276" i="4"/>
  <c r="F276" i="4"/>
  <c r="H276" i="4" s="1"/>
  <c r="E276" i="4"/>
  <c r="D277" i="4"/>
  <c r="I277" i="4" s="1"/>
  <c r="J277" i="4" s="1"/>
  <c r="E277" i="4"/>
  <c r="D278" i="4"/>
  <c r="E278" i="4"/>
  <c r="I278" i="4"/>
  <c r="J278" i="4" s="1"/>
  <c r="D279" i="4"/>
  <c r="E279" i="4"/>
  <c r="I279" i="4"/>
  <c r="J279" i="4" s="1"/>
  <c r="D280" i="4"/>
  <c r="F280" i="4"/>
  <c r="H280" i="4"/>
  <c r="E280" i="4"/>
  <c r="I280" i="4" s="1"/>
  <c r="J280" i="4" s="1"/>
  <c r="D281" i="4"/>
  <c r="E281" i="4"/>
  <c r="D282" i="4"/>
  <c r="F282" i="4"/>
  <c r="H282" i="4" s="1"/>
  <c r="E282" i="4"/>
  <c r="I282" i="4" s="1"/>
  <c r="J282" i="4" s="1"/>
  <c r="D283" i="4"/>
  <c r="F283" i="4"/>
  <c r="H283" i="4"/>
  <c r="E283" i="4"/>
  <c r="D284" i="4"/>
  <c r="E284" i="4"/>
  <c r="D285" i="4"/>
  <c r="F285" i="4" s="1"/>
  <c r="H285" i="4" s="1"/>
  <c r="E285" i="4"/>
  <c r="D286" i="4"/>
  <c r="E286" i="4"/>
  <c r="F286" i="4"/>
  <c r="D287" i="4"/>
  <c r="E287" i="4"/>
  <c r="D288" i="4"/>
  <c r="G288" i="4" s="1"/>
  <c r="F288" i="4"/>
  <c r="H288" i="4" s="1"/>
  <c r="E288" i="4"/>
  <c r="I288" i="4" s="1"/>
  <c r="J288" i="4"/>
  <c r="D289" i="4"/>
  <c r="F289" i="4"/>
  <c r="H289" i="4"/>
  <c r="E289" i="4"/>
  <c r="D290" i="4"/>
  <c r="F290" i="4" s="1"/>
  <c r="H290" i="4" s="1"/>
  <c r="E290" i="4"/>
  <c r="I290" i="4"/>
  <c r="J290" i="4" s="1"/>
  <c r="D291" i="4"/>
  <c r="F291" i="4" s="1"/>
  <c r="H291" i="4" s="1"/>
  <c r="E291" i="4"/>
  <c r="D292" i="4"/>
  <c r="F292" i="4" s="1"/>
  <c r="H292" i="4" s="1"/>
  <c r="E292" i="4"/>
  <c r="D293" i="4"/>
  <c r="E293" i="4"/>
  <c r="D294" i="4"/>
  <c r="E294" i="4"/>
  <c r="D295" i="4"/>
  <c r="E295" i="4"/>
  <c r="I295" i="4"/>
  <c r="J295" i="4" s="1"/>
  <c r="D296" i="4"/>
  <c r="F296" i="4" s="1"/>
  <c r="H296" i="4"/>
  <c r="E296" i="4"/>
  <c r="I296" i="4" s="1"/>
  <c r="J296" i="4" s="1"/>
  <c r="D297" i="4"/>
  <c r="E297" i="4"/>
  <c r="D298" i="4"/>
  <c r="E298" i="4"/>
  <c r="D299" i="4"/>
  <c r="F299" i="4"/>
  <c r="E299" i="4"/>
  <c r="D300" i="4"/>
  <c r="F300" i="4"/>
  <c r="H300" i="4" s="1"/>
  <c r="E300" i="4"/>
  <c r="D301" i="4"/>
  <c r="E301" i="4"/>
  <c r="F301" i="4"/>
  <c r="H301" i="4" s="1"/>
  <c r="D302" i="4"/>
  <c r="F302" i="4" s="1"/>
  <c r="G302" i="4" s="1"/>
  <c r="E302" i="4"/>
  <c r="I302" i="4" s="1"/>
  <c r="J302" i="4" s="1"/>
  <c r="D303" i="4"/>
  <c r="E303" i="4"/>
  <c r="F303" i="4"/>
  <c r="H303" i="4"/>
  <c r="D304" i="4"/>
  <c r="F304" i="4" s="1"/>
  <c r="H304" i="4" s="1"/>
  <c r="E304" i="4"/>
  <c r="D305" i="4"/>
  <c r="F305" i="4" s="1"/>
  <c r="H305" i="4" s="1"/>
  <c r="E305" i="4"/>
  <c r="D306" i="4"/>
  <c r="E306" i="4"/>
  <c r="I306" i="4"/>
  <c r="J306" i="4" s="1"/>
  <c r="D307" i="4"/>
  <c r="F307" i="4" s="1"/>
  <c r="H307" i="4" s="1"/>
  <c r="E307" i="4"/>
  <c r="D308" i="4"/>
  <c r="E308" i="4"/>
  <c r="D309" i="4"/>
  <c r="E309" i="4"/>
  <c r="D310" i="4"/>
  <c r="E310" i="4"/>
  <c r="I310" i="4"/>
  <c r="J310" i="4" s="1"/>
  <c r="F310" i="4"/>
  <c r="H310" i="4"/>
  <c r="G310" i="4"/>
  <c r="D311" i="4"/>
  <c r="E311" i="4"/>
  <c r="D312" i="4"/>
  <c r="F312" i="4"/>
  <c r="E312" i="4"/>
  <c r="I312" i="4" s="1"/>
  <c r="J312" i="4" s="1"/>
  <c r="D313" i="4"/>
  <c r="E313" i="4"/>
  <c r="D314" i="4"/>
  <c r="E314" i="4"/>
  <c r="I314" i="4" s="1"/>
  <c r="J314" i="4" s="1"/>
  <c r="D315" i="4"/>
  <c r="F315" i="4" s="1"/>
  <c r="H315" i="4" s="1"/>
  <c r="E315" i="4"/>
  <c r="D316" i="4"/>
  <c r="F316" i="4" s="1"/>
  <c r="H316" i="4" s="1"/>
  <c r="E316" i="4"/>
  <c r="D317" i="4"/>
  <c r="E317" i="4"/>
  <c r="D318" i="4"/>
  <c r="E318" i="4"/>
  <c r="I318" i="4"/>
  <c r="J318" i="4" s="1"/>
  <c r="D319" i="4"/>
  <c r="E319" i="4"/>
  <c r="F319" i="4"/>
  <c r="H319" i="4" s="1"/>
  <c r="D320" i="4"/>
  <c r="F320" i="4" s="1"/>
  <c r="E320" i="4"/>
  <c r="I320" i="4" s="1"/>
  <c r="J320" i="4" s="1"/>
  <c r="D321" i="4"/>
  <c r="F321" i="4"/>
  <c r="H321" i="4" s="1"/>
  <c r="E321" i="4"/>
  <c r="D322" i="4"/>
  <c r="E322" i="4"/>
  <c r="I322" i="4"/>
  <c r="J322" i="4"/>
  <c r="F322" i="4"/>
  <c r="H322" i="4" s="1"/>
  <c r="D323" i="4"/>
  <c r="F323" i="4"/>
  <c r="H323" i="4" s="1"/>
  <c r="E323" i="4"/>
  <c r="D324" i="4"/>
  <c r="F324" i="4" s="1"/>
  <c r="I324" i="4"/>
  <c r="J324" i="4" s="1"/>
  <c r="E324" i="4"/>
  <c r="D325" i="4"/>
  <c r="E325" i="4"/>
  <c r="D326" i="4"/>
  <c r="F326" i="4" s="1"/>
  <c r="H326" i="4" s="1"/>
  <c r="G326" i="4"/>
  <c r="E326" i="4"/>
  <c r="D327" i="4"/>
  <c r="E327" i="4"/>
  <c r="D328" i="4"/>
  <c r="F328" i="4"/>
  <c r="H328" i="4"/>
  <c r="E328" i="4"/>
  <c r="D329" i="4"/>
  <c r="E329" i="4"/>
  <c r="F329" i="4"/>
  <c r="H329" i="4" s="1"/>
  <c r="D330" i="4"/>
  <c r="F330" i="4"/>
  <c r="H330" i="4"/>
  <c r="E330" i="4"/>
  <c r="I330" i="4" s="1"/>
  <c r="J330" i="4" s="1"/>
  <c r="D331" i="4"/>
  <c r="E331" i="4"/>
  <c r="D332" i="4"/>
  <c r="F332" i="4" s="1"/>
  <c r="H332" i="4" s="1"/>
  <c r="E332" i="4"/>
  <c r="D333" i="4"/>
  <c r="E333" i="4"/>
  <c r="D334" i="4"/>
  <c r="E334" i="4"/>
  <c r="I334" i="4"/>
  <c r="J334" i="4" s="1"/>
  <c r="F334" i="4"/>
  <c r="G334" i="4"/>
  <c r="H334" i="4"/>
  <c r="D335" i="4"/>
  <c r="F335" i="4" s="1"/>
  <c r="E335" i="4"/>
  <c r="D336" i="4"/>
  <c r="F336" i="4" s="1"/>
  <c r="H336" i="4" s="1"/>
  <c r="E336" i="4"/>
  <c r="I336" i="4"/>
  <c r="J336" i="4" s="1"/>
  <c r="D337" i="4"/>
  <c r="F337" i="4" s="1"/>
  <c r="H337" i="4"/>
  <c r="E337" i="4"/>
  <c r="D338" i="4"/>
  <c r="F338" i="4" s="1"/>
  <c r="G338" i="4" s="1"/>
  <c r="E338" i="4"/>
  <c r="I338" i="4" s="1"/>
  <c r="J338" i="4" s="1"/>
  <c r="D339" i="4"/>
  <c r="F339" i="4"/>
  <c r="H339" i="4"/>
  <c r="E339" i="4"/>
  <c r="D340" i="4"/>
  <c r="F340" i="4"/>
  <c r="H340" i="4" s="1"/>
  <c r="E340" i="4"/>
  <c r="E21" i="3"/>
  <c r="F21" i="3"/>
  <c r="E22" i="3"/>
  <c r="F22" i="3"/>
  <c r="E23" i="3"/>
  <c r="F23" i="3" s="1"/>
  <c r="E24" i="3"/>
  <c r="F24" i="3"/>
  <c r="E25" i="3"/>
  <c r="F25" i="3"/>
  <c r="E26" i="3"/>
  <c r="F26" i="3" s="1"/>
  <c r="E27" i="3"/>
  <c r="F27" i="3"/>
  <c r="E28" i="3"/>
  <c r="F28" i="3" s="1"/>
  <c r="E29" i="3"/>
  <c r="F29" i="3"/>
  <c r="E30" i="3"/>
  <c r="F30" i="3"/>
  <c r="G30" i="3" s="1"/>
  <c r="I30" i="3" s="1"/>
  <c r="E31" i="3"/>
  <c r="F31" i="3"/>
  <c r="E32" i="3"/>
  <c r="F32" i="3"/>
  <c r="G32" i="3"/>
  <c r="E33" i="3"/>
  <c r="F33" i="3" s="1"/>
  <c r="G33" i="3" s="1"/>
  <c r="I33" i="3" s="1"/>
  <c r="E34" i="3"/>
  <c r="F34" i="3" s="1"/>
  <c r="E35" i="3"/>
  <c r="F35" i="3" s="1"/>
  <c r="E36" i="3"/>
  <c r="F36" i="3"/>
  <c r="G36" i="3"/>
  <c r="I36" i="3" s="1"/>
  <c r="E37" i="3"/>
  <c r="F37" i="3"/>
  <c r="E38" i="3"/>
  <c r="F38" i="3" s="1"/>
  <c r="G38" i="3" s="1"/>
  <c r="I38" i="3" s="1"/>
  <c r="E39" i="3"/>
  <c r="F39" i="3" s="1"/>
  <c r="E40" i="3"/>
  <c r="F40" i="3"/>
  <c r="G40" i="3"/>
  <c r="I40" i="3" s="1"/>
  <c r="E41" i="3"/>
  <c r="F41" i="3" s="1"/>
  <c r="E42" i="3"/>
  <c r="F42" i="3" s="1"/>
  <c r="G42" i="3" s="1"/>
  <c r="I42" i="3" s="1"/>
  <c r="E43" i="3"/>
  <c r="F43" i="3" s="1"/>
  <c r="E44" i="3"/>
  <c r="F44" i="3" s="1"/>
  <c r="E45" i="3"/>
  <c r="F45" i="3"/>
  <c r="E46" i="3"/>
  <c r="F46" i="3" s="1"/>
  <c r="G46" i="3" s="1"/>
  <c r="I46" i="3" s="1"/>
  <c r="E47" i="3"/>
  <c r="F47" i="3"/>
  <c r="E48" i="3"/>
  <c r="F48" i="3"/>
  <c r="E49" i="3"/>
  <c r="F49" i="3" s="1"/>
  <c r="G49" i="3" s="1"/>
  <c r="I49" i="3"/>
  <c r="E50" i="3"/>
  <c r="F50" i="3"/>
  <c r="G50" i="3"/>
  <c r="I50" i="3"/>
  <c r="E51" i="3"/>
  <c r="F51" i="3" s="1"/>
  <c r="G51" i="3" s="1"/>
  <c r="I51" i="3" s="1"/>
  <c r="E52" i="3"/>
  <c r="F52" i="3"/>
  <c r="G52" i="3"/>
  <c r="I52" i="3"/>
  <c r="E53" i="3"/>
  <c r="F53" i="3" s="1"/>
  <c r="E54" i="3"/>
  <c r="F54" i="3"/>
  <c r="E55" i="3"/>
  <c r="F55" i="3"/>
  <c r="E56" i="3"/>
  <c r="F56" i="3" s="1"/>
  <c r="E57" i="3"/>
  <c r="F57" i="3" s="1"/>
  <c r="E58" i="3"/>
  <c r="F58" i="3"/>
  <c r="E9" i="3"/>
  <c r="D9" i="3"/>
  <c r="P81" i="3"/>
  <c r="P82" i="3"/>
  <c r="P83" i="3"/>
  <c r="P84" i="3"/>
  <c r="P85" i="3"/>
  <c r="P86" i="3"/>
  <c r="P87" i="3"/>
  <c r="P88" i="3"/>
  <c r="P89" i="3"/>
  <c r="P90" i="3"/>
  <c r="P91" i="3"/>
  <c r="P92" i="3"/>
  <c r="I93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I107" i="3"/>
  <c r="P107" i="3"/>
  <c r="P108" i="3"/>
  <c r="I109" i="3"/>
  <c r="P109" i="3"/>
  <c r="P110" i="3"/>
  <c r="P111" i="3"/>
  <c r="P112" i="3"/>
  <c r="I113" i="3"/>
  <c r="P113" i="3"/>
  <c r="P114" i="3"/>
  <c r="I115" i="3"/>
  <c r="P115" i="3"/>
  <c r="P116" i="3"/>
  <c r="P117" i="3"/>
  <c r="P118" i="3"/>
  <c r="P119" i="3"/>
  <c r="P120" i="3"/>
  <c r="P121" i="3"/>
  <c r="P122" i="3"/>
  <c r="P123" i="3"/>
  <c r="P21" i="3"/>
  <c r="P22" i="3"/>
  <c r="P23" i="3"/>
  <c r="P24" i="3"/>
  <c r="P25" i="3"/>
  <c r="P26" i="3"/>
  <c r="P27" i="3"/>
  <c r="P28" i="3"/>
  <c r="P29" i="3"/>
  <c r="P30" i="3"/>
  <c r="P31" i="3"/>
  <c r="I32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I59" i="3"/>
  <c r="P59" i="3"/>
  <c r="P60" i="3"/>
  <c r="P61" i="3"/>
  <c r="P62" i="3"/>
  <c r="P63" i="3"/>
  <c r="I64" i="3"/>
  <c r="P64" i="3"/>
  <c r="P65" i="3"/>
  <c r="P66" i="3"/>
  <c r="P67" i="3"/>
  <c r="P68" i="3"/>
  <c r="P69" i="3"/>
  <c r="P70" i="3"/>
  <c r="P71" i="3"/>
  <c r="I72" i="3"/>
  <c r="P72" i="3"/>
  <c r="P73" i="3"/>
  <c r="P74" i="3"/>
  <c r="P75" i="3"/>
  <c r="P76" i="3"/>
  <c r="P77" i="3"/>
  <c r="P78" i="3"/>
  <c r="I79" i="3"/>
  <c r="P79" i="3"/>
  <c r="I80" i="3"/>
  <c r="P80" i="3"/>
  <c r="P211" i="1"/>
  <c r="P210" i="1"/>
  <c r="P207" i="1"/>
  <c r="P205" i="1"/>
  <c r="P204" i="1"/>
  <c r="P203" i="1"/>
  <c r="P202" i="1"/>
  <c r="P201" i="1"/>
  <c r="P200" i="1"/>
  <c r="P199" i="1"/>
  <c r="P197" i="1"/>
  <c r="P196" i="1"/>
  <c r="P195" i="1"/>
  <c r="P194" i="1"/>
  <c r="P192" i="1"/>
  <c r="P190" i="1"/>
  <c r="P189" i="1"/>
  <c r="P188" i="1"/>
  <c r="P187" i="1"/>
  <c r="P186" i="1"/>
  <c r="P185" i="1"/>
  <c r="P184" i="1"/>
  <c r="P183" i="1"/>
  <c r="P181" i="1"/>
  <c r="P179" i="1"/>
  <c r="P178" i="1"/>
  <c r="P177" i="1"/>
  <c r="P153" i="1"/>
  <c r="P152" i="1"/>
  <c r="P151" i="1"/>
  <c r="P150" i="1"/>
  <c r="P147" i="1"/>
  <c r="P146" i="1"/>
  <c r="P145" i="1"/>
  <c r="P143" i="1"/>
  <c r="P142" i="1"/>
  <c r="P141" i="1"/>
  <c r="P140" i="1"/>
  <c r="P138" i="1"/>
  <c r="P130" i="1"/>
  <c r="P129" i="1"/>
  <c r="P128" i="1"/>
  <c r="P125" i="1"/>
  <c r="P122" i="1"/>
  <c r="P121" i="1"/>
  <c r="P120" i="1"/>
  <c r="P118" i="1"/>
  <c r="P116" i="1"/>
  <c r="P114" i="1"/>
  <c r="P113" i="1"/>
  <c r="P110" i="1"/>
  <c r="P107" i="1"/>
  <c r="P103" i="1"/>
  <c r="P99" i="1"/>
  <c r="P97" i="1"/>
  <c r="P95" i="1"/>
  <c r="P94" i="1"/>
  <c r="C2" i="3"/>
  <c r="C17" i="3"/>
  <c r="C2" i="1"/>
  <c r="C17" i="1"/>
  <c r="P198" i="1"/>
  <c r="P213" i="1"/>
  <c r="P214" i="1"/>
  <c r="P215" i="1"/>
  <c r="P216" i="1"/>
  <c r="P217" i="1"/>
  <c r="P218" i="1"/>
  <c r="P219" i="1"/>
  <c r="P220" i="1"/>
  <c r="R10" i="1"/>
  <c r="P221" i="1"/>
  <c r="P222" i="1"/>
  <c r="P223" i="1"/>
  <c r="P224" i="1"/>
  <c r="P225" i="1"/>
  <c r="P227" i="1"/>
  <c r="P228" i="1"/>
  <c r="P230" i="1"/>
  <c r="P231" i="1"/>
  <c r="P232" i="1"/>
  <c r="P233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8" i="1"/>
  <c r="P250" i="1"/>
  <c r="P251" i="1"/>
  <c r="P253" i="1"/>
  <c r="P255" i="1"/>
  <c r="P254" i="1"/>
  <c r="P256" i="1"/>
  <c r="P257" i="1"/>
  <c r="P258" i="1"/>
  <c r="P260" i="1"/>
  <c r="P261" i="1"/>
  <c r="P262" i="1"/>
  <c r="P263" i="1"/>
  <c r="P264" i="1"/>
  <c r="P265" i="1"/>
  <c r="P266" i="1"/>
  <c r="P267" i="1"/>
  <c r="P268" i="1"/>
  <c r="P270" i="1"/>
  <c r="P271" i="1"/>
  <c r="P273" i="1"/>
  <c r="P274" i="1"/>
  <c r="P275" i="1"/>
  <c r="P276" i="1"/>
  <c r="P277" i="1"/>
  <c r="P278" i="1"/>
  <c r="P279" i="1"/>
  <c r="P281" i="1"/>
  <c r="P283" i="1"/>
  <c r="P284" i="1"/>
  <c r="P286" i="1"/>
  <c r="P287" i="1"/>
  <c r="P288" i="1"/>
  <c r="P289" i="1"/>
  <c r="P293" i="1"/>
  <c r="P296" i="1"/>
  <c r="P297" i="1"/>
  <c r="P298" i="1"/>
  <c r="P299" i="1"/>
  <c r="P301" i="1"/>
  <c r="L13" i="4"/>
  <c r="L12" i="4"/>
  <c r="H13" i="4"/>
  <c r="H12" i="4"/>
  <c r="D12" i="4"/>
  <c r="D13" i="4"/>
  <c r="G329" i="4"/>
  <c r="I329" i="4"/>
  <c r="J329" i="4" s="1"/>
  <c r="I315" i="4"/>
  <c r="J315" i="4" s="1"/>
  <c r="G315" i="4"/>
  <c r="I283" i="4"/>
  <c r="J283" i="4" s="1"/>
  <c r="G283" i="4"/>
  <c r="G267" i="4"/>
  <c r="G265" i="4"/>
  <c r="I265" i="4"/>
  <c r="J265" i="4" s="1"/>
  <c r="I251" i="4"/>
  <c r="J251" i="4"/>
  <c r="I249" i="4"/>
  <c r="J249" i="4"/>
  <c r="I235" i="4"/>
  <c r="J235" i="4" s="1"/>
  <c r="I233" i="4"/>
  <c r="J233" i="4"/>
  <c r="I217" i="4"/>
  <c r="J217" i="4"/>
  <c r="I203" i="4"/>
  <c r="J203" i="4" s="1"/>
  <c r="I201" i="4"/>
  <c r="J201" i="4" s="1"/>
  <c r="I187" i="4"/>
  <c r="J187" i="4"/>
  <c r="G187" i="4"/>
  <c r="I185" i="4"/>
  <c r="J185" i="4" s="1"/>
  <c r="I171" i="4"/>
  <c r="J171" i="4"/>
  <c r="G169" i="4"/>
  <c r="I169" i="4"/>
  <c r="J169" i="4"/>
  <c r="I155" i="4"/>
  <c r="J155" i="4" s="1"/>
  <c r="G155" i="4"/>
  <c r="G153" i="4"/>
  <c r="I153" i="4"/>
  <c r="J153" i="4" s="1"/>
  <c r="I139" i="4"/>
  <c r="J139" i="4" s="1"/>
  <c r="G139" i="4"/>
  <c r="G137" i="4"/>
  <c r="J137" i="4"/>
  <c r="F58" i="4"/>
  <c r="G58" i="4" s="1"/>
  <c r="F50" i="4"/>
  <c r="F42" i="4"/>
  <c r="G42" i="4" s="1"/>
  <c r="F38" i="4"/>
  <c r="G38" i="4" s="1"/>
  <c r="G34" i="4"/>
  <c r="F30" i="4"/>
  <c r="H30" i="4" s="1"/>
  <c r="F26" i="4"/>
  <c r="G26" i="4" s="1"/>
  <c r="F22" i="4"/>
  <c r="G22" i="4" s="1"/>
  <c r="G119" i="3"/>
  <c r="I119" i="3" s="1"/>
  <c r="G103" i="3"/>
  <c r="I103" i="3" s="1"/>
  <c r="G87" i="3"/>
  <c r="I87" i="3" s="1"/>
  <c r="G103" i="4"/>
  <c r="H103" i="4"/>
  <c r="G87" i="4"/>
  <c r="H87" i="4"/>
  <c r="Q12" i="2"/>
  <c r="G292" i="4"/>
  <c r="G276" i="4"/>
  <c r="G196" i="4"/>
  <c r="G13" i="4"/>
  <c r="G27" i="4"/>
  <c r="G77" i="3"/>
  <c r="I77" i="3"/>
  <c r="G74" i="3"/>
  <c r="I74" i="3" s="1"/>
  <c r="O72" i="3"/>
  <c r="Q72" i="3" s="1"/>
  <c r="G69" i="3"/>
  <c r="I69" i="3" s="1"/>
  <c r="G66" i="3"/>
  <c r="I66" i="3"/>
  <c r="G61" i="3"/>
  <c r="I61" i="3" s="1"/>
  <c r="I327" i="4"/>
  <c r="J327" i="4" s="1"/>
  <c r="I325" i="4"/>
  <c r="J325" i="4"/>
  <c r="I311" i="4"/>
  <c r="J311" i="4" s="1"/>
  <c r="I309" i="4"/>
  <c r="J309" i="4" s="1"/>
  <c r="I293" i="4"/>
  <c r="J293" i="4"/>
  <c r="J263" i="4"/>
  <c r="I261" i="4"/>
  <c r="J261" i="4" s="1"/>
  <c r="G247" i="4"/>
  <c r="I245" i="4"/>
  <c r="J245" i="4" s="1"/>
  <c r="I229" i="4"/>
  <c r="J229" i="4" s="1"/>
  <c r="I215" i="4"/>
  <c r="J215" i="4"/>
  <c r="I199" i="4"/>
  <c r="J199" i="4"/>
  <c r="I197" i="4"/>
  <c r="J197" i="4" s="1"/>
  <c r="J183" i="4"/>
  <c r="I181" i="4"/>
  <c r="J181" i="4"/>
  <c r="I165" i="4"/>
  <c r="J165" i="4" s="1"/>
  <c r="I151" i="4"/>
  <c r="J151" i="4"/>
  <c r="I149" i="4"/>
  <c r="J149" i="4" s="1"/>
  <c r="I135" i="4"/>
  <c r="J135" i="4"/>
  <c r="I133" i="4"/>
  <c r="J133" i="4"/>
  <c r="N13" i="4"/>
  <c r="N12" i="4"/>
  <c r="G116" i="3"/>
  <c r="I116" i="3"/>
  <c r="G100" i="3"/>
  <c r="I100" i="3" s="1"/>
  <c r="G84" i="3"/>
  <c r="I84" i="3" s="1"/>
  <c r="F83" i="4"/>
  <c r="G83" i="4" s="1"/>
  <c r="F75" i="4"/>
  <c r="H75" i="4" s="1"/>
  <c r="F71" i="4"/>
  <c r="H71" i="4" s="1"/>
  <c r="F63" i="4"/>
  <c r="G63" i="4" s="1"/>
  <c r="F59" i="4"/>
  <c r="G59" i="4" s="1"/>
  <c r="G124" i="3"/>
  <c r="I124" i="3"/>
  <c r="G126" i="3"/>
  <c r="G128" i="3"/>
  <c r="I128" i="3"/>
  <c r="G130" i="3"/>
  <c r="O130" i="3"/>
  <c r="K12" i="4"/>
  <c r="F13" i="4"/>
  <c r="I339" i="4"/>
  <c r="J339" i="4" s="1"/>
  <c r="G339" i="4"/>
  <c r="I337" i="4"/>
  <c r="J337" i="4" s="1"/>
  <c r="I323" i="4"/>
  <c r="J323" i="4" s="1"/>
  <c r="G323" i="4"/>
  <c r="G321" i="4"/>
  <c r="I321" i="4"/>
  <c r="J321" i="4"/>
  <c r="I307" i="4"/>
  <c r="J307" i="4" s="1"/>
  <c r="G307" i="4"/>
  <c r="I305" i="4"/>
  <c r="J305" i="4"/>
  <c r="I291" i="4"/>
  <c r="J291" i="4" s="1"/>
  <c r="G291" i="4"/>
  <c r="G289" i="4"/>
  <c r="I289" i="4"/>
  <c r="J289" i="4"/>
  <c r="I275" i="4"/>
  <c r="J275" i="4"/>
  <c r="G275" i="4"/>
  <c r="I273" i="4"/>
  <c r="J273" i="4"/>
  <c r="I259" i="4"/>
  <c r="J259" i="4" s="1"/>
  <c r="I257" i="4"/>
  <c r="J257" i="4" s="1"/>
  <c r="I243" i="4"/>
  <c r="J243" i="4"/>
  <c r="G243" i="4"/>
  <c r="I241" i="4"/>
  <c r="J241" i="4"/>
  <c r="I227" i="4"/>
  <c r="J227" i="4"/>
  <c r="G227" i="4"/>
  <c r="I225" i="4"/>
  <c r="J225" i="4" s="1"/>
  <c r="I211" i="4"/>
  <c r="J211" i="4"/>
  <c r="G211" i="4"/>
  <c r="I209" i="4"/>
  <c r="J209" i="4" s="1"/>
  <c r="I195" i="4"/>
  <c r="J195" i="4"/>
  <c r="G195" i="4"/>
  <c r="I179" i="4"/>
  <c r="J179" i="4" s="1"/>
  <c r="G179" i="4"/>
  <c r="G177" i="4"/>
  <c r="I177" i="4"/>
  <c r="J177" i="4" s="1"/>
  <c r="I163" i="4"/>
  <c r="J163" i="4" s="1"/>
  <c r="G163" i="4"/>
  <c r="I161" i="4"/>
  <c r="J161" i="4"/>
  <c r="I147" i="4"/>
  <c r="J147" i="4" s="1"/>
  <c r="G147" i="4"/>
  <c r="G145" i="4"/>
  <c r="I145" i="4"/>
  <c r="J145" i="4" s="1"/>
  <c r="F56" i="4"/>
  <c r="G56" i="4" s="1"/>
  <c r="F40" i="4"/>
  <c r="G111" i="3"/>
  <c r="I111" i="3" s="1"/>
  <c r="O111" i="3"/>
  <c r="Q111" i="3" s="1"/>
  <c r="G95" i="3"/>
  <c r="I95" i="3"/>
  <c r="G121" i="4"/>
  <c r="H121" i="4"/>
  <c r="O13" i="4"/>
  <c r="J13" i="4"/>
  <c r="G78" i="3"/>
  <c r="I78" i="3" s="1"/>
  <c r="G73" i="3"/>
  <c r="I73" i="3" s="1"/>
  <c r="G70" i="3"/>
  <c r="I70" i="3" s="1"/>
  <c r="G65" i="3"/>
  <c r="I65" i="3"/>
  <c r="G62" i="3"/>
  <c r="I62" i="3"/>
  <c r="I83" i="4"/>
  <c r="J83" i="4" s="1"/>
  <c r="G57" i="3"/>
  <c r="I57" i="3" s="1"/>
  <c r="G55" i="3"/>
  <c r="I55" i="3"/>
  <c r="G53" i="3"/>
  <c r="I53" i="3" s="1"/>
  <c r="O53" i="3"/>
  <c r="Q53" i="3" s="1"/>
  <c r="G47" i="3"/>
  <c r="I47" i="3"/>
  <c r="G43" i="3"/>
  <c r="I43" i="3" s="1"/>
  <c r="G41" i="3"/>
  <c r="I41" i="3" s="1"/>
  <c r="G39" i="3"/>
  <c r="I39" i="3"/>
  <c r="G37" i="3"/>
  <c r="I37" i="3" s="1"/>
  <c r="G31" i="3"/>
  <c r="I31" i="3" s="1"/>
  <c r="G29" i="3"/>
  <c r="I29" i="3"/>
  <c r="G27" i="3"/>
  <c r="I27" i="3"/>
  <c r="G25" i="3"/>
  <c r="I25" i="3"/>
  <c r="G23" i="3"/>
  <c r="I23" i="3" s="1"/>
  <c r="O23" i="3"/>
  <c r="Q23" i="3" s="1"/>
  <c r="G21" i="3"/>
  <c r="I21" i="3"/>
  <c r="I319" i="4"/>
  <c r="J319" i="4" s="1"/>
  <c r="I303" i="4"/>
  <c r="J303" i="4" s="1"/>
  <c r="G303" i="4"/>
  <c r="G301" i="4"/>
  <c r="I301" i="4"/>
  <c r="J301" i="4"/>
  <c r="I287" i="4"/>
  <c r="J287" i="4" s="1"/>
  <c r="G285" i="4"/>
  <c r="I271" i="4"/>
  <c r="J271" i="4" s="1"/>
  <c r="G271" i="4"/>
  <c r="G269" i="4"/>
  <c r="I269" i="4"/>
  <c r="J269" i="4"/>
  <c r="I255" i="4"/>
  <c r="J255" i="4"/>
  <c r="G255" i="4"/>
  <c r="G253" i="4"/>
  <c r="I253" i="4"/>
  <c r="J253" i="4" s="1"/>
  <c r="I239" i="4"/>
  <c r="J239" i="4"/>
  <c r="G239" i="4"/>
  <c r="G237" i="4"/>
  <c r="I237" i="4"/>
  <c r="J237" i="4" s="1"/>
  <c r="I223" i="4"/>
  <c r="J223" i="4" s="1"/>
  <c r="G223" i="4"/>
  <c r="G221" i="4"/>
  <c r="I221" i="4"/>
  <c r="J221" i="4"/>
  <c r="I207" i="4"/>
  <c r="J207" i="4" s="1"/>
  <c r="G207" i="4"/>
  <c r="G205" i="4"/>
  <c r="I205" i="4"/>
  <c r="J205" i="4"/>
  <c r="I191" i="4"/>
  <c r="J191" i="4"/>
  <c r="G191" i="4"/>
  <c r="G189" i="4"/>
  <c r="I189" i="4"/>
  <c r="J189" i="4" s="1"/>
  <c r="I175" i="4"/>
  <c r="J175" i="4"/>
  <c r="G175" i="4"/>
  <c r="I173" i="4"/>
  <c r="J173" i="4" s="1"/>
  <c r="I159" i="4"/>
  <c r="J159" i="4" s="1"/>
  <c r="G159" i="4"/>
  <c r="G157" i="4"/>
  <c r="I157" i="4"/>
  <c r="J157" i="4"/>
  <c r="I143" i="4"/>
  <c r="J143" i="4" s="1"/>
  <c r="G143" i="4"/>
  <c r="G141" i="4"/>
  <c r="I141" i="4"/>
  <c r="J141" i="4"/>
  <c r="O108" i="3"/>
  <c r="G108" i="3"/>
  <c r="G92" i="3"/>
  <c r="I92" i="3"/>
  <c r="H131" i="4"/>
  <c r="G131" i="4"/>
  <c r="H115" i="4"/>
  <c r="G115" i="4"/>
  <c r="I332" i="4"/>
  <c r="J332" i="4" s="1"/>
  <c r="F327" i="4"/>
  <c r="H327" i="4"/>
  <c r="F325" i="4"/>
  <c r="H325" i="4"/>
  <c r="I316" i="4"/>
  <c r="J316" i="4" s="1"/>
  <c r="F311" i="4"/>
  <c r="F309" i="4"/>
  <c r="H309" i="4"/>
  <c r="G296" i="4"/>
  <c r="F295" i="4"/>
  <c r="H295" i="4" s="1"/>
  <c r="F293" i="4"/>
  <c r="H293" i="4"/>
  <c r="I284" i="4"/>
  <c r="J284" i="4" s="1"/>
  <c r="G280" i="4"/>
  <c r="F279" i="4"/>
  <c r="H279" i="4"/>
  <c r="F277" i="4"/>
  <c r="H277" i="4" s="1"/>
  <c r="I268" i="4"/>
  <c r="J268" i="4" s="1"/>
  <c r="G264" i="4"/>
  <c r="F263" i="4"/>
  <c r="H263" i="4" s="1"/>
  <c r="F261" i="4"/>
  <c r="H261" i="4" s="1"/>
  <c r="I252" i="4"/>
  <c r="J252" i="4"/>
  <c r="G248" i="4"/>
  <c r="F247" i="4"/>
  <c r="H247" i="4"/>
  <c r="F245" i="4"/>
  <c r="H245" i="4"/>
  <c r="I236" i="4"/>
  <c r="J236" i="4" s="1"/>
  <c r="G232" i="4"/>
  <c r="F229" i="4"/>
  <c r="H229" i="4" s="1"/>
  <c r="I220" i="4"/>
  <c r="J220" i="4" s="1"/>
  <c r="G216" i="4"/>
  <c r="F215" i="4"/>
  <c r="F213" i="4"/>
  <c r="H213" i="4" s="1"/>
  <c r="I204" i="4"/>
  <c r="J204" i="4" s="1"/>
  <c r="G200" i="4"/>
  <c r="F199" i="4"/>
  <c r="H199" i="4" s="1"/>
  <c r="F197" i="4"/>
  <c r="H197" i="4"/>
  <c r="I188" i="4"/>
  <c r="J188" i="4"/>
  <c r="G184" i="4"/>
  <c r="F183" i="4"/>
  <c r="G183" i="4" s="1"/>
  <c r="H183" i="4"/>
  <c r="F181" i="4"/>
  <c r="H181" i="4" s="1"/>
  <c r="I172" i="4"/>
  <c r="J172" i="4" s="1"/>
  <c r="G168" i="4"/>
  <c r="F167" i="4"/>
  <c r="H167" i="4" s="1"/>
  <c r="F165" i="4"/>
  <c r="H165" i="4" s="1"/>
  <c r="I156" i="4"/>
  <c r="J156" i="4"/>
  <c r="G152" i="4"/>
  <c r="F151" i="4"/>
  <c r="G151" i="4" s="1"/>
  <c r="F149" i="4"/>
  <c r="H149" i="4"/>
  <c r="I140" i="4"/>
  <c r="J140" i="4" s="1"/>
  <c r="F135" i="4"/>
  <c r="H135" i="4" s="1"/>
  <c r="F133" i="4"/>
  <c r="H133" i="4" s="1"/>
  <c r="E13" i="4"/>
  <c r="I51" i="4"/>
  <c r="J51" i="4" s="1"/>
  <c r="I35" i="4"/>
  <c r="J35" i="4"/>
  <c r="I27" i="4"/>
  <c r="J27" i="4" s="1"/>
  <c r="I12" i="4"/>
  <c r="G107" i="4"/>
  <c r="H107" i="4"/>
  <c r="G91" i="4"/>
  <c r="H91" i="4"/>
  <c r="F130" i="4"/>
  <c r="H130" i="4" s="1"/>
  <c r="F126" i="4"/>
  <c r="H126" i="4"/>
  <c r="F122" i="4"/>
  <c r="H122" i="4"/>
  <c r="F118" i="4"/>
  <c r="G118" i="4" s="1"/>
  <c r="F114" i="4"/>
  <c r="H114" i="4" s="1"/>
  <c r="F110" i="4"/>
  <c r="H110" i="4"/>
  <c r="F106" i="4"/>
  <c r="H106" i="4"/>
  <c r="F102" i="4"/>
  <c r="H102" i="4" s="1"/>
  <c r="F98" i="4"/>
  <c r="H98" i="4" s="1"/>
  <c r="F94" i="4"/>
  <c r="H94" i="4" s="1"/>
  <c r="F90" i="4"/>
  <c r="H90" i="4"/>
  <c r="F86" i="4"/>
  <c r="H86" i="4" s="1"/>
  <c r="G120" i="3"/>
  <c r="I120" i="3"/>
  <c r="G112" i="3"/>
  <c r="I112" i="3" s="1"/>
  <c r="G104" i="3"/>
  <c r="I104" i="3" s="1"/>
  <c r="G96" i="3"/>
  <c r="I96" i="3"/>
  <c r="G88" i="3"/>
  <c r="I88" i="3"/>
  <c r="H113" i="4"/>
  <c r="H105" i="4"/>
  <c r="H89" i="4"/>
  <c r="G123" i="4"/>
  <c r="AA20" i="6"/>
  <c r="AA27" i="6"/>
  <c r="G123" i="8"/>
  <c r="I123" i="8" s="1"/>
  <c r="G99" i="4"/>
  <c r="H99" i="4"/>
  <c r="G153" i="8"/>
  <c r="I153" i="8" s="1"/>
  <c r="G130" i="8"/>
  <c r="O91" i="3"/>
  <c r="Q91" i="3" s="1"/>
  <c r="AA12" i="6"/>
  <c r="AB24" i="6"/>
  <c r="G95" i="4"/>
  <c r="H95" i="4"/>
  <c r="AA5" i="6"/>
  <c r="AA25" i="6"/>
  <c r="AB6" i="6"/>
  <c r="AB22" i="6"/>
  <c r="AB26" i="6"/>
  <c r="AA6" i="6"/>
  <c r="AA10" i="6"/>
  <c r="AA14" i="6"/>
  <c r="AA18" i="6"/>
  <c r="AA4" i="6"/>
  <c r="AA24" i="6"/>
  <c r="AA28" i="6"/>
  <c r="AB5" i="6"/>
  <c r="AB25" i="6"/>
  <c r="AB2" i="6"/>
  <c r="AA9" i="6"/>
  <c r="AA13" i="6"/>
  <c r="AA17" i="6"/>
  <c r="AA21" i="6"/>
  <c r="AA2" i="6"/>
  <c r="AA22" i="6"/>
  <c r="AA26" i="6"/>
  <c r="AB3" i="6"/>
  <c r="AB23" i="6"/>
  <c r="AB27" i="6"/>
  <c r="AA7" i="6"/>
  <c r="AA11" i="6"/>
  <c r="AA15" i="6"/>
  <c r="AA19" i="6"/>
  <c r="G141" i="8"/>
  <c r="K141" i="8" s="1"/>
  <c r="G21" i="8"/>
  <c r="I21" i="8" s="1"/>
  <c r="I75" i="4"/>
  <c r="J75" i="4" s="1"/>
  <c r="I63" i="4"/>
  <c r="J63" i="4" s="1"/>
  <c r="I59" i="4"/>
  <c r="J59" i="4" s="1"/>
  <c r="G69" i="8"/>
  <c r="I69" i="8"/>
  <c r="E70" i="8"/>
  <c r="F70" i="8" s="1"/>
  <c r="G70" i="8" s="1"/>
  <c r="I70" i="8" s="1"/>
  <c r="G71" i="8"/>
  <c r="I71" i="8" s="1"/>
  <c r="E72" i="8"/>
  <c r="F72" i="8"/>
  <c r="G72" i="8" s="1"/>
  <c r="I72" i="8" s="1"/>
  <c r="G73" i="8"/>
  <c r="I73" i="8" s="1"/>
  <c r="E74" i="8"/>
  <c r="F74" i="8" s="1"/>
  <c r="G74" i="8" s="1"/>
  <c r="I74" i="8"/>
  <c r="G75" i="8"/>
  <c r="I75" i="8" s="1"/>
  <c r="E76" i="8"/>
  <c r="F76" i="8" s="1"/>
  <c r="G76" i="8" s="1"/>
  <c r="I76" i="8" s="1"/>
  <c r="G77" i="8"/>
  <c r="I77" i="8"/>
  <c r="E78" i="8"/>
  <c r="F78" i="8" s="1"/>
  <c r="G78" i="8" s="1"/>
  <c r="I78" i="8" s="1"/>
  <c r="G79" i="8"/>
  <c r="L79" i="8" s="1"/>
  <c r="E81" i="8"/>
  <c r="F81" i="8"/>
  <c r="E85" i="8"/>
  <c r="F85" i="8"/>
  <c r="G85" i="8" s="1"/>
  <c r="M85" i="8" s="1"/>
  <c r="G87" i="8"/>
  <c r="M87" i="8" s="1"/>
  <c r="E89" i="8"/>
  <c r="F89" i="8" s="1"/>
  <c r="E93" i="8"/>
  <c r="F93" i="8"/>
  <c r="G93" i="8" s="1"/>
  <c r="I93" i="8" s="1"/>
  <c r="G95" i="8"/>
  <c r="M95" i="8" s="1"/>
  <c r="E97" i="8"/>
  <c r="F97" i="8" s="1"/>
  <c r="G107" i="8"/>
  <c r="I107" i="8"/>
  <c r="E108" i="8"/>
  <c r="F108" i="8"/>
  <c r="G108" i="8" s="1"/>
  <c r="I108" i="8" s="1"/>
  <c r="G109" i="8"/>
  <c r="I109" i="8" s="1"/>
  <c r="E110" i="8"/>
  <c r="F110" i="8"/>
  <c r="E114" i="8"/>
  <c r="F114" i="8" s="1"/>
  <c r="E117" i="8"/>
  <c r="F117" i="8"/>
  <c r="E119" i="8"/>
  <c r="F119" i="8"/>
  <c r="G121" i="8"/>
  <c r="I121" i="8"/>
  <c r="E122" i="8"/>
  <c r="F122" i="8" s="1"/>
  <c r="G126" i="8"/>
  <c r="I126" i="8" s="1"/>
  <c r="E127" i="8"/>
  <c r="F127" i="8"/>
  <c r="G127" i="8" s="1"/>
  <c r="I127" i="8" s="1"/>
  <c r="G128" i="8"/>
  <c r="I128" i="8" s="1"/>
  <c r="E129" i="8"/>
  <c r="F129" i="8" s="1"/>
  <c r="G129" i="8" s="1"/>
  <c r="M129" i="8" s="1"/>
  <c r="G131" i="8"/>
  <c r="M131" i="8"/>
  <c r="E133" i="8"/>
  <c r="F133" i="8" s="1"/>
  <c r="G133" i="8"/>
  <c r="L133" i="8" s="1"/>
  <c r="E136" i="8"/>
  <c r="F136" i="8"/>
  <c r="G136" i="8" s="1"/>
  <c r="I136" i="8" s="1"/>
  <c r="E138" i="8"/>
  <c r="F138" i="8" s="1"/>
  <c r="V17" i="3"/>
  <c r="E258" i="6"/>
  <c r="F258" i="6"/>
  <c r="G146" i="8"/>
  <c r="M146" i="8" s="1"/>
  <c r="O116" i="8"/>
  <c r="Q116" i="8" s="1"/>
  <c r="S116" i="8" s="1"/>
  <c r="C12" i="2"/>
  <c r="K12" i="2"/>
  <c r="J12" i="2"/>
  <c r="H12" i="2"/>
  <c r="O155" i="8"/>
  <c r="Q155" i="8" s="1"/>
  <c r="S155" i="8" s="1"/>
  <c r="E26" i="6"/>
  <c r="F26" i="6"/>
  <c r="E32" i="6"/>
  <c r="F32" i="6" s="1"/>
  <c r="E36" i="6"/>
  <c r="F36" i="6"/>
  <c r="E40" i="6"/>
  <c r="F40" i="6"/>
  <c r="O40" i="6" s="1"/>
  <c r="Q40" i="6" s="1"/>
  <c r="S40" i="6" s="1"/>
  <c r="E44" i="6"/>
  <c r="F44" i="6"/>
  <c r="E48" i="6"/>
  <c r="F48" i="6"/>
  <c r="E52" i="6"/>
  <c r="F52" i="6"/>
  <c r="G52" i="6" s="1"/>
  <c r="H52" i="6" s="1"/>
  <c r="E56" i="6"/>
  <c r="F56" i="6"/>
  <c r="O56" i="6" s="1"/>
  <c r="Q56" i="6" s="1"/>
  <c r="S56" i="6" s="1"/>
  <c r="E27" i="6"/>
  <c r="F27" i="6"/>
  <c r="E33" i="6"/>
  <c r="F33" i="6" s="1"/>
  <c r="G33" i="6" s="1"/>
  <c r="H33" i="6"/>
  <c r="E37" i="6"/>
  <c r="F37" i="6" s="1"/>
  <c r="E41" i="6"/>
  <c r="F41" i="6" s="1"/>
  <c r="G41" i="6" s="1"/>
  <c r="H41" i="6" s="1"/>
  <c r="E45" i="6"/>
  <c r="F45" i="6"/>
  <c r="E49" i="6"/>
  <c r="F49" i="6" s="1"/>
  <c r="E53" i="6"/>
  <c r="F53" i="6" s="1"/>
  <c r="G53" i="6" s="1"/>
  <c r="E57" i="6"/>
  <c r="F57" i="6" s="1"/>
  <c r="E24" i="6"/>
  <c r="F24" i="6" s="1"/>
  <c r="E30" i="6"/>
  <c r="F30" i="6"/>
  <c r="G30" i="6" s="1"/>
  <c r="H30" i="6" s="1"/>
  <c r="E34" i="6"/>
  <c r="F34" i="6"/>
  <c r="E38" i="6"/>
  <c r="F38" i="6" s="1"/>
  <c r="E42" i="6"/>
  <c r="F42" i="6" s="1"/>
  <c r="E46" i="6"/>
  <c r="F46" i="6" s="1"/>
  <c r="E50" i="6"/>
  <c r="F50" i="6" s="1"/>
  <c r="E54" i="6"/>
  <c r="F54" i="6" s="1"/>
  <c r="E59" i="6"/>
  <c r="F59" i="6" s="1"/>
  <c r="O59" i="6"/>
  <c r="Q59" i="6" s="1"/>
  <c r="S59" i="6" s="1"/>
  <c r="E23" i="6"/>
  <c r="F23" i="6" s="1"/>
  <c r="G23" i="6" s="1"/>
  <c r="H23" i="6" s="1"/>
  <c r="E25" i="6"/>
  <c r="F25" i="6" s="1"/>
  <c r="G25" i="6" s="1"/>
  <c r="E31" i="6"/>
  <c r="F31" i="6" s="1"/>
  <c r="E35" i="6"/>
  <c r="F35" i="6" s="1"/>
  <c r="E39" i="6"/>
  <c r="F39" i="6" s="1"/>
  <c r="E43" i="6"/>
  <c r="F43" i="6" s="1"/>
  <c r="E47" i="6"/>
  <c r="F47" i="6" s="1"/>
  <c r="E51" i="6"/>
  <c r="F51" i="6" s="1"/>
  <c r="E55" i="6"/>
  <c r="F55" i="6" s="1"/>
  <c r="E60" i="6"/>
  <c r="F60" i="6" s="1"/>
  <c r="E64" i="6"/>
  <c r="F64" i="6" s="1"/>
  <c r="E68" i="6"/>
  <c r="F68" i="6" s="1"/>
  <c r="E72" i="6"/>
  <c r="F72" i="6"/>
  <c r="E76" i="6"/>
  <c r="F76" i="6" s="1"/>
  <c r="O76" i="6" s="1"/>
  <c r="Q76" i="6" s="1"/>
  <c r="S76" i="6" s="1"/>
  <c r="E80" i="6"/>
  <c r="F80" i="6" s="1"/>
  <c r="E84" i="6"/>
  <c r="F84" i="6"/>
  <c r="E88" i="6"/>
  <c r="F88" i="6"/>
  <c r="E61" i="6"/>
  <c r="F61" i="6" s="1"/>
  <c r="E67" i="6"/>
  <c r="F67" i="6" s="1"/>
  <c r="E69" i="6"/>
  <c r="F69" i="6" s="1"/>
  <c r="E75" i="6"/>
  <c r="F75" i="6" s="1"/>
  <c r="E77" i="6"/>
  <c r="F77" i="6"/>
  <c r="E83" i="6"/>
  <c r="F83" i="6" s="1"/>
  <c r="E85" i="6"/>
  <c r="F85" i="6"/>
  <c r="E90" i="6"/>
  <c r="F90" i="6"/>
  <c r="O90" i="6" s="1"/>
  <c r="Q90" i="6" s="1"/>
  <c r="S90" i="6" s="1"/>
  <c r="G90" i="6"/>
  <c r="H90" i="6" s="1"/>
  <c r="E103" i="6"/>
  <c r="F103" i="6" s="1"/>
  <c r="E112" i="6"/>
  <c r="F112" i="6" s="1"/>
  <c r="E120" i="6"/>
  <c r="F120" i="6" s="1"/>
  <c r="G120" i="6" s="1"/>
  <c r="H120" i="6" s="1"/>
  <c r="E124" i="6"/>
  <c r="F124" i="6"/>
  <c r="E136" i="6"/>
  <c r="F136" i="6"/>
  <c r="G136" i="6" s="1"/>
  <c r="H136" i="6" s="1"/>
  <c r="E145" i="6"/>
  <c r="F145" i="6" s="1"/>
  <c r="E150" i="6"/>
  <c r="F150" i="6" s="1"/>
  <c r="G150" i="6" s="1"/>
  <c r="H150" i="6" s="1"/>
  <c r="E154" i="6"/>
  <c r="F154" i="6"/>
  <c r="E158" i="6"/>
  <c r="F158" i="6" s="1"/>
  <c r="E162" i="6"/>
  <c r="F162" i="6"/>
  <c r="E29" i="6"/>
  <c r="F29" i="6"/>
  <c r="G29" i="6" s="1"/>
  <c r="I29" i="6" s="1"/>
  <c r="E22" i="6"/>
  <c r="F22" i="6" s="1"/>
  <c r="E279" i="6"/>
  <c r="F279" i="6" s="1"/>
  <c r="G279" i="6" s="1"/>
  <c r="K279" i="6" s="1"/>
  <c r="E207" i="6"/>
  <c r="F207" i="6" s="1"/>
  <c r="E248" i="6"/>
  <c r="F248" i="6" s="1"/>
  <c r="G248" i="6" s="1"/>
  <c r="J248" i="6" s="1"/>
  <c r="E179" i="6"/>
  <c r="F179" i="6"/>
  <c r="E183" i="6"/>
  <c r="F183" i="6" s="1"/>
  <c r="G183" i="6" s="1"/>
  <c r="E97" i="6"/>
  <c r="F97" i="6"/>
  <c r="E101" i="6"/>
  <c r="F101" i="6"/>
  <c r="G101" i="6" s="1"/>
  <c r="H101" i="6" s="1"/>
  <c r="E108" i="6"/>
  <c r="F108" i="6" s="1"/>
  <c r="G108" i="6" s="1"/>
  <c r="H108" i="6" s="1"/>
  <c r="E116" i="6"/>
  <c r="F116" i="6"/>
  <c r="G116" i="6" s="1"/>
  <c r="E128" i="6"/>
  <c r="F128" i="6" s="1"/>
  <c r="G128" i="6" s="1"/>
  <c r="E133" i="6"/>
  <c r="F133" i="6"/>
  <c r="G133" i="6" s="1"/>
  <c r="H133" i="6" s="1"/>
  <c r="E139" i="6"/>
  <c r="F139" i="6" s="1"/>
  <c r="G139" i="6" s="1"/>
  <c r="H139" i="6" s="1"/>
  <c r="E166" i="6"/>
  <c r="F166" i="6"/>
  <c r="G166" i="6" s="1"/>
  <c r="H166" i="6" s="1"/>
  <c r="E170" i="6"/>
  <c r="F170" i="6"/>
  <c r="G170" i="6" s="1"/>
  <c r="H170" i="6" s="1"/>
  <c r="E174" i="6"/>
  <c r="F174" i="6" s="1"/>
  <c r="G174" i="6" s="1"/>
  <c r="J174" i="6" s="1"/>
  <c r="E244" i="6"/>
  <c r="F244" i="6"/>
  <c r="U244" i="6" s="1"/>
  <c r="E249" i="6"/>
  <c r="F249" i="6" s="1"/>
  <c r="G249" i="6"/>
  <c r="K249" i="6" s="1"/>
  <c r="E250" i="6"/>
  <c r="F250" i="6"/>
  <c r="E266" i="6"/>
  <c r="F266" i="6"/>
  <c r="E270" i="6"/>
  <c r="F270" i="6"/>
  <c r="E271" i="6"/>
  <c r="F271" i="6"/>
  <c r="E276" i="6"/>
  <c r="F276" i="6" s="1"/>
  <c r="E277" i="6"/>
  <c r="F277" i="6" s="1"/>
  <c r="E282" i="6"/>
  <c r="F282" i="6" s="1"/>
  <c r="O282" i="6" s="1"/>
  <c r="Q282" i="6" s="1"/>
  <c r="S282" i="6" s="1"/>
  <c r="E283" i="6"/>
  <c r="F283" i="6" s="1"/>
  <c r="E241" i="6"/>
  <c r="F241" i="6" s="1"/>
  <c r="E66" i="6"/>
  <c r="F66" i="6"/>
  <c r="E74" i="6"/>
  <c r="F74" i="6" s="1"/>
  <c r="E82" i="6"/>
  <c r="F82" i="6" s="1"/>
  <c r="E91" i="6"/>
  <c r="F91" i="6" s="1"/>
  <c r="E105" i="6"/>
  <c r="F105" i="6" s="1"/>
  <c r="O105" i="6" s="1"/>
  <c r="Q105" i="6" s="1"/>
  <c r="S105" i="6" s="1"/>
  <c r="E114" i="6"/>
  <c r="F114" i="6" s="1"/>
  <c r="E121" i="6"/>
  <c r="F121" i="6"/>
  <c r="E125" i="6"/>
  <c r="F125" i="6" s="1"/>
  <c r="E137" i="6"/>
  <c r="F137" i="6"/>
  <c r="E146" i="6"/>
  <c r="F146" i="6"/>
  <c r="E151" i="6"/>
  <c r="F151" i="6"/>
  <c r="E155" i="6"/>
  <c r="F155" i="6"/>
  <c r="E159" i="6"/>
  <c r="F159" i="6" s="1"/>
  <c r="E163" i="6"/>
  <c r="F163" i="6"/>
  <c r="E58" i="6"/>
  <c r="F58" i="6" s="1"/>
  <c r="E262" i="6"/>
  <c r="F262" i="6" s="1"/>
  <c r="E280" i="6"/>
  <c r="F280" i="6" s="1"/>
  <c r="E228" i="6"/>
  <c r="F228" i="6" s="1"/>
  <c r="E275" i="6"/>
  <c r="F275" i="6" s="1"/>
  <c r="E182" i="6"/>
  <c r="F182" i="6" s="1"/>
  <c r="E96" i="6"/>
  <c r="F96" i="6" s="1"/>
  <c r="E100" i="6"/>
  <c r="F100" i="6"/>
  <c r="G100" i="6" s="1"/>
  <c r="H100" i="6" s="1"/>
  <c r="E106" i="6"/>
  <c r="F106" i="6" s="1"/>
  <c r="G106" i="6" s="1"/>
  <c r="H106" i="6" s="1"/>
  <c r="E113" i="6"/>
  <c r="F113" i="6"/>
  <c r="G113" i="6" s="1"/>
  <c r="H113" i="6" s="1"/>
  <c r="E126" i="6"/>
  <c r="F126" i="6" s="1"/>
  <c r="G126" i="6" s="1"/>
  <c r="H126" i="6" s="1"/>
  <c r="E131" i="6"/>
  <c r="F131" i="6"/>
  <c r="E138" i="6"/>
  <c r="F138" i="6" s="1"/>
  <c r="G138" i="6"/>
  <c r="H138" i="6" s="1"/>
  <c r="E165" i="6"/>
  <c r="F165" i="6"/>
  <c r="G165" i="6" s="1"/>
  <c r="H165" i="6" s="1"/>
  <c r="E169" i="6"/>
  <c r="F169" i="6"/>
  <c r="G169" i="6" s="1"/>
  <c r="H169" i="6" s="1"/>
  <c r="E173" i="6"/>
  <c r="F173" i="6" s="1"/>
  <c r="E178" i="6"/>
  <c r="F178" i="6"/>
  <c r="E189" i="6"/>
  <c r="F189" i="6"/>
  <c r="U189" i="6" s="1"/>
  <c r="G209" i="6"/>
  <c r="J209" i="6" s="1"/>
  <c r="E63" i="6"/>
  <c r="F63" i="6" s="1"/>
  <c r="E65" i="6"/>
  <c r="F65" i="6" s="1"/>
  <c r="G65" i="6" s="1"/>
  <c r="H65" i="6" s="1"/>
  <c r="G66" i="6"/>
  <c r="H66" i="6" s="1"/>
  <c r="E71" i="6"/>
  <c r="F71" i="6" s="1"/>
  <c r="E73" i="6"/>
  <c r="F73" i="6" s="1"/>
  <c r="G73" i="6" s="1"/>
  <c r="H73" i="6" s="1"/>
  <c r="E79" i="6"/>
  <c r="F79" i="6" s="1"/>
  <c r="E81" i="6"/>
  <c r="F81" i="6" s="1"/>
  <c r="G81" i="6"/>
  <c r="E87" i="6"/>
  <c r="F87" i="6"/>
  <c r="E89" i="6"/>
  <c r="F89" i="6" s="1"/>
  <c r="E92" i="6"/>
  <c r="F92" i="6" s="1"/>
  <c r="E107" i="6"/>
  <c r="F107" i="6"/>
  <c r="E115" i="6"/>
  <c r="F115" i="6"/>
  <c r="E122" i="6"/>
  <c r="F122" i="6" s="1"/>
  <c r="E127" i="6"/>
  <c r="F127" i="6"/>
  <c r="E142" i="6"/>
  <c r="F142" i="6"/>
  <c r="E148" i="6"/>
  <c r="F148" i="6"/>
  <c r="E152" i="6"/>
  <c r="F152" i="6" s="1"/>
  <c r="E156" i="6"/>
  <c r="F156" i="6"/>
  <c r="E160" i="6"/>
  <c r="F160" i="6"/>
  <c r="E164" i="6"/>
  <c r="F164" i="6"/>
  <c r="E144" i="6"/>
  <c r="F144" i="6" s="1"/>
  <c r="E267" i="6"/>
  <c r="F267" i="6" s="1"/>
  <c r="E281" i="6"/>
  <c r="F281" i="6"/>
  <c r="E231" i="6"/>
  <c r="F231" i="6"/>
  <c r="E21" i="6"/>
  <c r="F21" i="6" s="1"/>
  <c r="E181" i="6"/>
  <c r="F181" i="6"/>
  <c r="U181" i="6" s="1"/>
  <c r="E95" i="6"/>
  <c r="F95" i="6" s="1"/>
  <c r="E99" i="6"/>
  <c r="F99" i="6"/>
  <c r="G99" i="6"/>
  <c r="H99" i="6" s="1"/>
  <c r="E104" i="6"/>
  <c r="F104" i="6" s="1"/>
  <c r="G104" i="6" s="1"/>
  <c r="H104" i="6" s="1"/>
  <c r="E110" i="6"/>
  <c r="F110" i="6" s="1"/>
  <c r="G110" i="6" s="1"/>
  <c r="H110" i="6" s="1"/>
  <c r="E118" i="6"/>
  <c r="F118" i="6"/>
  <c r="G118" i="6" s="1"/>
  <c r="H118" i="6" s="1"/>
  <c r="E130" i="6"/>
  <c r="F130" i="6"/>
  <c r="G130" i="6" s="1"/>
  <c r="H130" i="6" s="1"/>
  <c r="E135" i="6"/>
  <c r="F135" i="6"/>
  <c r="G135" i="6" s="1"/>
  <c r="E141" i="6"/>
  <c r="F141" i="6"/>
  <c r="G141" i="6" s="1"/>
  <c r="H141" i="6" s="1"/>
  <c r="E168" i="6"/>
  <c r="F168" i="6" s="1"/>
  <c r="G168" i="6" s="1"/>
  <c r="H168" i="6" s="1"/>
  <c r="E172" i="6"/>
  <c r="F172" i="6" s="1"/>
  <c r="G172" i="6"/>
  <c r="H172" i="6" s="1"/>
  <c r="E176" i="6"/>
  <c r="F176" i="6"/>
  <c r="U176" i="6" s="1"/>
  <c r="G270" i="6"/>
  <c r="K270" i="6" s="1"/>
  <c r="E195" i="6"/>
  <c r="F195" i="6" s="1"/>
  <c r="O195" i="6" s="1"/>
  <c r="Q195" i="6" s="1"/>
  <c r="S195" i="6" s="1"/>
  <c r="E188" i="6"/>
  <c r="F188" i="6" s="1"/>
  <c r="U188" i="6"/>
  <c r="E62" i="6"/>
  <c r="F62" i="6" s="1"/>
  <c r="G62" i="6" s="1"/>
  <c r="H62" i="6" s="1"/>
  <c r="E70" i="6"/>
  <c r="F70" i="6"/>
  <c r="E78" i="6"/>
  <c r="F78" i="6" s="1"/>
  <c r="G78" i="6"/>
  <c r="H78" i="6"/>
  <c r="E86" i="6"/>
  <c r="F86" i="6" s="1"/>
  <c r="E93" i="6"/>
  <c r="F93" i="6" s="1"/>
  <c r="E111" i="6"/>
  <c r="F111" i="6"/>
  <c r="E119" i="6"/>
  <c r="F119" i="6"/>
  <c r="E123" i="6"/>
  <c r="F123" i="6"/>
  <c r="E132" i="6"/>
  <c r="F132" i="6" s="1"/>
  <c r="E143" i="6"/>
  <c r="F143" i="6" s="1"/>
  <c r="E149" i="6"/>
  <c r="F149" i="6"/>
  <c r="E153" i="6"/>
  <c r="F153" i="6"/>
  <c r="E157" i="6"/>
  <c r="F157" i="6" s="1"/>
  <c r="E161" i="6"/>
  <c r="F161" i="6"/>
  <c r="E28" i="6"/>
  <c r="F28" i="6"/>
  <c r="E147" i="6"/>
  <c r="F147" i="6"/>
  <c r="E278" i="6"/>
  <c r="F278" i="6" s="1"/>
  <c r="E177" i="6"/>
  <c r="F177" i="6" s="1"/>
  <c r="E238" i="6"/>
  <c r="F238" i="6"/>
  <c r="E180" i="6"/>
  <c r="F180" i="6" s="1"/>
  <c r="G180" i="6" s="1"/>
  <c r="I180" i="6"/>
  <c r="E94" i="6"/>
  <c r="F94" i="6" s="1"/>
  <c r="G94" i="6"/>
  <c r="E98" i="6"/>
  <c r="F98" i="6"/>
  <c r="G98" i="6" s="1"/>
  <c r="H98" i="6" s="1"/>
  <c r="E102" i="6"/>
  <c r="F102" i="6" s="1"/>
  <c r="G102" i="6" s="1"/>
  <c r="H102" i="6" s="1"/>
  <c r="E109" i="6"/>
  <c r="F109" i="6"/>
  <c r="G109" i="6" s="1"/>
  <c r="H109" i="6" s="1"/>
  <c r="E117" i="6"/>
  <c r="F117" i="6" s="1"/>
  <c r="G117" i="6" s="1"/>
  <c r="E129" i="6"/>
  <c r="F129" i="6" s="1"/>
  <c r="G129" i="6" s="1"/>
  <c r="H129" i="6" s="1"/>
  <c r="E134" i="6"/>
  <c r="F134" i="6"/>
  <c r="E140" i="6"/>
  <c r="F140" i="6" s="1"/>
  <c r="G140" i="6" s="1"/>
  <c r="H140" i="6" s="1"/>
  <c r="E167" i="6"/>
  <c r="F167" i="6"/>
  <c r="G167" i="6" s="1"/>
  <c r="H167" i="6" s="1"/>
  <c r="E171" i="6"/>
  <c r="F171" i="6" s="1"/>
  <c r="G171" i="6" s="1"/>
  <c r="H171" i="6" s="1"/>
  <c r="E175" i="6"/>
  <c r="F175" i="6"/>
  <c r="U175" i="6" s="1"/>
  <c r="E202" i="6"/>
  <c r="F202" i="6" s="1"/>
  <c r="G202" i="6" s="1"/>
  <c r="J202" i="6" s="1"/>
  <c r="E199" i="6"/>
  <c r="F199" i="6"/>
  <c r="E197" i="6"/>
  <c r="F197" i="6"/>
  <c r="G197" i="6" s="1"/>
  <c r="J197" i="6" s="1"/>
  <c r="E272" i="6"/>
  <c r="F272" i="6" s="1"/>
  <c r="E274" i="6"/>
  <c r="F274" i="6"/>
  <c r="E264" i="6"/>
  <c r="F264" i="6" s="1"/>
  <c r="E265" i="6"/>
  <c r="F265" i="6" s="1"/>
  <c r="G265" i="6"/>
  <c r="J265" i="6" s="1"/>
  <c r="E263" i="6"/>
  <c r="F263" i="6"/>
  <c r="E259" i="6"/>
  <c r="F259" i="6"/>
  <c r="E261" i="6"/>
  <c r="F261" i="6"/>
  <c r="O261" i="6"/>
  <c r="Q261" i="6" s="1"/>
  <c r="S261" i="6" s="1"/>
  <c r="E260" i="6"/>
  <c r="F260" i="6"/>
  <c r="G260" i="6" s="1"/>
  <c r="J260" i="6" s="1"/>
  <c r="E257" i="6"/>
  <c r="F257" i="6" s="1"/>
  <c r="G257" i="6"/>
  <c r="J257" i="6"/>
  <c r="E256" i="6"/>
  <c r="F256" i="6"/>
  <c r="E247" i="6"/>
  <c r="F247" i="6" s="1"/>
  <c r="E255" i="6"/>
  <c r="F255" i="6"/>
  <c r="G255" i="6" s="1"/>
  <c r="J255" i="6" s="1"/>
  <c r="E254" i="6"/>
  <c r="F254" i="6"/>
  <c r="E246" i="6"/>
  <c r="F246" i="6"/>
  <c r="E251" i="6"/>
  <c r="F251" i="6"/>
  <c r="E252" i="6"/>
  <c r="F252" i="6" s="1"/>
  <c r="G252" i="6" s="1"/>
  <c r="E237" i="6"/>
  <c r="F237" i="6" s="1"/>
  <c r="E242" i="6"/>
  <c r="F242" i="6"/>
  <c r="E243" i="6"/>
  <c r="F243" i="6"/>
  <c r="O243" i="6" s="1"/>
  <c r="E235" i="6"/>
  <c r="F235" i="6"/>
  <c r="E240" i="6"/>
  <c r="F240" i="6" s="1"/>
  <c r="G240" i="6"/>
  <c r="J240" i="6"/>
  <c r="E233" i="6"/>
  <c r="F233" i="6"/>
  <c r="U233" i="6" s="1"/>
  <c r="E239" i="6"/>
  <c r="F239" i="6" s="1"/>
  <c r="O239" i="6" s="1"/>
  <c r="Q239" i="6" s="1"/>
  <c r="S239" i="6" s="1"/>
  <c r="E236" i="6"/>
  <c r="F236" i="6"/>
  <c r="E230" i="6"/>
  <c r="F230" i="6"/>
  <c r="G230" i="6" s="1"/>
  <c r="J230" i="6" s="1"/>
  <c r="E232" i="6"/>
  <c r="F232" i="6" s="1"/>
  <c r="E245" i="6"/>
  <c r="F245" i="6" s="1"/>
  <c r="E224" i="6"/>
  <c r="F224" i="6"/>
  <c r="E227" i="6"/>
  <c r="F227" i="6" s="1"/>
  <c r="E222" i="6"/>
  <c r="F222" i="6"/>
  <c r="E223" i="6"/>
  <c r="F223" i="6" s="1"/>
  <c r="E221" i="6"/>
  <c r="F221" i="6" s="1"/>
  <c r="E218" i="6"/>
  <c r="F218" i="6"/>
  <c r="E219" i="6"/>
  <c r="F219" i="6"/>
  <c r="E225" i="6"/>
  <c r="F225" i="6" s="1"/>
  <c r="E217" i="6"/>
  <c r="F217" i="6" s="1"/>
  <c r="U217" i="6" s="1"/>
  <c r="E220" i="6"/>
  <c r="F220" i="6"/>
  <c r="G220" i="6" s="1"/>
  <c r="J220" i="6" s="1"/>
  <c r="E229" i="6"/>
  <c r="F229" i="6" s="1"/>
  <c r="U229" i="6"/>
  <c r="E215" i="6"/>
  <c r="F215" i="6" s="1"/>
  <c r="E209" i="6"/>
  <c r="F209" i="6"/>
  <c r="U209" i="6" s="1"/>
  <c r="E210" i="6"/>
  <c r="F210" i="6" s="1"/>
  <c r="E208" i="6"/>
  <c r="F208" i="6" s="1"/>
  <c r="E214" i="6"/>
  <c r="F214" i="6" s="1"/>
  <c r="E198" i="6"/>
  <c r="F198" i="6" s="1"/>
  <c r="G198" i="6"/>
  <c r="E192" i="6"/>
  <c r="F192" i="6" s="1"/>
  <c r="U192" i="6"/>
  <c r="E196" i="6"/>
  <c r="F196" i="6" s="1"/>
  <c r="U196" i="6"/>
  <c r="E190" i="6"/>
  <c r="F190" i="6"/>
  <c r="U190" i="6" s="1"/>
  <c r="E205" i="6"/>
  <c r="F205" i="6"/>
  <c r="E200" i="6"/>
  <c r="F200" i="6" s="1"/>
  <c r="E201" i="6"/>
  <c r="F201" i="6" s="1"/>
  <c r="E191" i="6"/>
  <c r="F191" i="6" s="1"/>
  <c r="G191" i="6" s="1"/>
  <c r="J191" i="6" s="1"/>
  <c r="E193" i="6"/>
  <c r="F193" i="6" s="1"/>
  <c r="E273" i="6"/>
  <c r="F273" i="6"/>
  <c r="E211" i="6"/>
  <c r="F211" i="6" s="1"/>
  <c r="E184" i="6"/>
  <c r="F184" i="6" s="1"/>
  <c r="G184" i="6" s="1"/>
  <c r="I184" i="6" s="1"/>
  <c r="E203" i="6"/>
  <c r="F203" i="6"/>
  <c r="E213" i="6"/>
  <c r="F213" i="6"/>
  <c r="E269" i="6"/>
  <c r="F269" i="6" s="1"/>
  <c r="E253" i="6"/>
  <c r="F253" i="6"/>
  <c r="E234" i="6"/>
  <c r="F234" i="6" s="1"/>
  <c r="G234" i="6"/>
  <c r="I234" i="6" s="1"/>
  <c r="E194" i="6"/>
  <c r="F194" i="6" s="1"/>
  <c r="G194" i="6" s="1"/>
  <c r="E216" i="6"/>
  <c r="F216" i="6"/>
  <c r="E204" i="6"/>
  <c r="F204" i="6"/>
  <c r="E187" i="6"/>
  <c r="F187" i="6" s="1"/>
  <c r="H135" i="6"/>
  <c r="E212" i="6"/>
  <c r="F212" i="6"/>
  <c r="G212" i="6"/>
  <c r="I212" i="6" s="1"/>
  <c r="G96" i="6"/>
  <c r="H96" i="6" s="1"/>
  <c r="H116" i="6"/>
  <c r="G134" i="6"/>
  <c r="H134" i="6"/>
  <c r="H117" i="6"/>
  <c r="H94" i="6"/>
  <c r="E186" i="6"/>
  <c r="F186" i="6"/>
  <c r="G186" i="6" s="1"/>
  <c r="I186" i="6" s="1"/>
  <c r="U186" i="6"/>
  <c r="E268" i="6"/>
  <c r="F268" i="6" s="1"/>
  <c r="I194" i="6"/>
  <c r="E185" i="6"/>
  <c r="F185" i="6" s="1"/>
  <c r="U185" i="6" s="1"/>
  <c r="G185" i="6"/>
  <c r="I185" i="6" s="1"/>
  <c r="G131" i="6"/>
  <c r="H131" i="6" s="1"/>
  <c r="G97" i="6"/>
  <c r="H97" i="6"/>
  <c r="H128" i="6"/>
  <c r="G95" i="6"/>
  <c r="H95" i="6"/>
  <c r="G12" i="2"/>
  <c r="G143" i="8"/>
  <c r="I143" i="8"/>
  <c r="O88" i="8"/>
  <c r="Q88" i="8" s="1"/>
  <c r="S88" i="8" s="1"/>
  <c r="F130" i="9"/>
  <c r="J130" i="9"/>
  <c r="I129" i="9"/>
  <c r="F129" i="9"/>
  <c r="J129" i="9"/>
  <c r="G127" i="9"/>
  <c r="K127" i="9"/>
  <c r="L127" i="9"/>
  <c r="G126" i="9"/>
  <c r="K126" i="9"/>
  <c r="G109" i="9"/>
  <c r="K109" i="9"/>
  <c r="L109" i="9"/>
  <c r="L114" i="2"/>
  <c r="L110" i="2"/>
  <c r="L106" i="2"/>
  <c r="L102" i="2"/>
  <c r="L98" i="2"/>
  <c r="L94" i="2"/>
  <c r="L90" i="2"/>
  <c r="L86" i="2"/>
  <c r="L82" i="2"/>
  <c r="L78" i="2"/>
  <c r="L74" i="2"/>
  <c r="L70" i="2"/>
  <c r="L66" i="2"/>
  <c r="L62" i="2"/>
  <c r="L58" i="2"/>
  <c r="L54" i="2"/>
  <c r="L50" i="2"/>
  <c r="L46" i="2"/>
  <c r="L42" i="2"/>
  <c r="L38" i="2"/>
  <c r="L33" i="2"/>
  <c r="L29" i="2"/>
  <c r="L25" i="2"/>
  <c r="L21" i="2"/>
  <c r="K111" i="2"/>
  <c r="K107" i="2"/>
  <c r="K103" i="2"/>
  <c r="K99" i="2"/>
  <c r="K95" i="2"/>
  <c r="K91" i="2"/>
  <c r="K87" i="2"/>
  <c r="K83" i="2"/>
  <c r="K79" i="2"/>
  <c r="K75" i="2"/>
  <c r="K71" i="2"/>
  <c r="K67" i="2"/>
  <c r="K63" i="2"/>
  <c r="K59" i="2"/>
  <c r="K55" i="2"/>
  <c r="K51" i="2"/>
  <c r="K47" i="2"/>
  <c r="K43" i="2"/>
  <c r="K39" i="2"/>
  <c r="K35" i="2"/>
  <c r="K30" i="2"/>
  <c r="K26" i="2"/>
  <c r="K22" i="2"/>
  <c r="I114" i="2"/>
  <c r="I110" i="2"/>
  <c r="I106" i="2"/>
  <c r="I102" i="2"/>
  <c r="I98" i="2"/>
  <c r="I94" i="2"/>
  <c r="I90" i="2"/>
  <c r="I86" i="2"/>
  <c r="I82" i="2"/>
  <c r="I78" i="2"/>
  <c r="I74" i="2"/>
  <c r="I70" i="2"/>
  <c r="I66" i="2"/>
  <c r="I62" i="2"/>
  <c r="I58" i="2"/>
  <c r="I54" i="2"/>
  <c r="I50" i="2"/>
  <c r="I46" i="2"/>
  <c r="I42" i="2"/>
  <c r="I38" i="2"/>
  <c r="I33" i="2"/>
  <c r="I29" i="2"/>
  <c r="I25" i="2"/>
  <c r="I21" i="2"/>
  <c r="J112" i="2"/>
  <c r="J108" i="2"/>
  <c r="J104" i="2"/>
  <c r="J100" i="2"/>
  <c r="J96" i="2"/>
  <c r="J92" i="2"/>
  <c r="J88" i="2"/>
  <c r="J84" i="2"/>
  <c r="J80" i="2"/>
  <c r="J76" i="2"/>
  <c r="J72" i="2"/>
  <c r="J68" i="2"/>
  <c r="J64" i="2"/>
  <c r="J60" i="2"/>
  <c r="J56" i="2"/>
  <c r="J52" i="2"/>
  <c r="J48" i="2"/>
  <c r="J44" i="2"/>
  <c r="J40" i="2"/>
  <c r="J36" i="2"/>
  <c r="J31" i="2"/>
  <c r="J27" i="2"/>
  <c r="J23" i="2"/>
  <c r="K34" i="2"/>
  <c r="G34" i="2"/>
  <c r="J333" i="9"/>
  <c r="F333" i="9"/>
  <c r="I332" i="9"/>
  <c r="K330" i="9"/>
  <c r="G330" i="9"/>
  <c r="J329" i="9"/>
  <c r="F329" i="9"/>
  <c r="K328" i="9"/>
  <c r="F328" i="9"/>
  <c r="K327" i="9"/>
  <c r="G327" i="9"/>
  <c r="L325" i="9"/>
  <c r="K324" i="9"/>
  <c r="F324" i="9"/>
  <c r="K323" i="9"/>
  <c r="G323" i="9"/>
  <c r="L321" i="9"/>
  <c r="K320" i="9"/>
  <c r="F320" i="9"/>
  <c r="K319" i="9"/>
  <c r="G319" i="9"/>
  <c r="L317" i="9"/>
  <c r="K316" i="9"/>
  <c r="F316" i="9"/>
  <c r="K315" i="9"/>
  <c r="G315" i="9"/>
  <c r="L313" i="9"/>
  <c r="K312" i="9"/>
  <c r="F312" i="9"/>
  <c r="K311" i="9"/>
  <c r="G311" i="9"/>
  <c r="L309" i="9"/>
  <c r="K308" i="9"/>
  <c r="F308" i="9"/>
  <c r="K307" i="9"/>
  <c r="G307" i="9"/>
  <c r="L305" i="9"/>
  <c r="K304" i="9"/>
  <c r="F304" i="9"/>
  <c r="K303" i="9"/>
  <c r="G303" i="9"/>
  <c r="L301" i="9"/>
  <c r="K300" i="9"/>
  <c r="F300" i="9"/>
  <c r="K299" i="9"/>
  <c r="G299" i="9"/>
  <c r="L297" i="9"/>
  <c r="K296" i="9"/>
  <c r="F296" i="9"/>
  <c r="K295" i="9"/>
  <c r="G295" i="9"/>
  <c r="L293" i="9"/>
  <c r="K292" i="9"/>
  <c r="F292" i="9"/>
  <c r="K291" i="9"/>
  <c r="G291" i="9"/>
  <c r="L289" i="9"/>
  <c r="K288" i="9"/>
  <c r="F288" i="9"/>
  <c r="K287" i="9"/>
  <c r="G287" i="9"/>
  <c r="L285" i="9"/>
  <c r="K284" i="9"/>
  <c r="F284" i="9"/>
  <c r="K283" i="9"/>
  <c r="G283" i="9"/>
  <c r="L281" i="9"/>
  <c r="K280" i="9"/>
  <c r="F280" i="9"/>
  <c r="K279" i="9"/>
  <c r="G279" i="9"/>
  <c r="L277" i="9"/>
  <c r="K276" i="9"/>
  <c r="F276" i="9"/>
  <c r="K275" i="9"/>
  <c r="G275" i="9"/>
  <c r="L273" i="9"/>
  <c r="K272" i="9"/>
  <c r="F272" i="9"/>
  <c r="K271" i="9"/>
  <c r="G271" i="9"/>
  <c r="L269" i="9"/>
  <c r="K268" i="9"/>
  <c r="F268" i="9"/>
  <c r="K267" i="9"/>
  <c r="G267" i="9"/>
  <c r="L265" i="9"/>
  <c r="K264" i="9"/>
  <c r="F264" i="9"/>
  <c r="K263" i="9"/>
  <c r="G263" i="9"/>
  <c r="L261" i="9"/>
  <c r="K260" i="9"/>
  <c r="F260" i="9"/>
  <c r="K259" i="9"/>
  <c r="G259" i="9"/>
  <c r="L257" i="9"/>
  <c r="K256" i="9"/>
  <c r="F256" i="9"/>
  <c r="K255" i="9"/>
  <c r="G255" i="9"/>
  <c r="L253" i="9"/>
  <c r="K252" i="9"/>
  <c r="F252" i="9"/>
  <c r="K251" i="9"/>
  <c r="G251" i="9"/>
  <c r="L249" i="9"/>
  <c r="K248" i="9"/>
  <c r="F248" i="9"/>
  <c r="K247" i="9"/>
  <c r="G247" i="9"/>
  <c r="L245" i="9"/>
  <c r="K244" i="9"/>
  <c r="F244" i="9"/>
  <c r="K243" i="9"/>
  <c r="G243" i="9"/>
  <c r="L241" i="9"/>
  <c r="K240" i="9"/>
  <c r="F240" i="9"/>
  <c r="K239" i="9"/>
  <c r="G239" i="9"/>
  <c r="L237" i="9"/>
  <c r="K236" i="9"/>
  <c r="F236" i="9"/>
  <c r="K235" i="9"/>
  <c r="G235" i="9"/>
  <c r="L233" i="9"/>
  <c r="K232" i="9"/>
  <c r="F232" i="9"/>
  <c r="K231" i="9"/>
  <c r="G231" i="9"/>
  <c r="L229" i="9"/>
  <c r="K228" i="9"/>
  <c r="F228" i="9"/>
  <c r="K227" i="9"/>
  <c r="G227" i="9"/>
  <c r="L225" i="9"/>
  <c r="K224" i="9"/>
  <c r="F224" i="9"/>
  <c r="K223" i="9"/>
  <c r="G223" i="9"/>
  <c r="L221" i="9"/>
  <c r="K220" i="9"/>
  <c r="F220" i="9"/>
  <c r="K219" i="9"/>
  <c r="G219" i="9"/>
  <c r="L217" i="9"/>
  <c r="K216" i="9"/>
  <c r="F216" i="9"/>
  <c r="K215" i="9"/>
  <c r="G215" i="9"/>
  <c r="L213" i="9"/>
  <c r="K212" i="9"/>
  <c r="F212" i="9"/>
  <c r="K211" i="9"/>
  <c r="G211" i="9"/>
  <c r="L209" i="9"/>
  <c r="K208" i="9"/>
  <c r="F208" i="9"/>
  <c r="K207" i="9"/>
  <c r="G207" i="9"/>
  <c r="L205" i="9"/>
  <c r="K204" i="9"/>
  <c r="F204" i="9"/>
  <c r="K203" i="9"/>
  <c r="G203" i="9"/>
  <c r="L201" i="9"/>
  <c r="K200" i="9"/>
  <c r="F200" i="9"/>
  <c r="K199" i="9"/>
  <c r="G199" i="9"/>
  <c r="L197" i="9"/>
  <c r="K196" i="9"/>
  <c r="F196" i="9"/>
  <c r="K195" i="9"/>
  <c r="G195" i="9"/>
  <c r="L193" i="9"/>
  <c r="K192" i="9"/>
  <c r="F192" i="9"/>
  <c r="K191" i="9"/>
  <c r="G191" i="9"/>
  <c r="L189" i="9"/>
  <c r="K188" i="9"/>
  <c r="F188" i="9"/>
  <c r="K187" i="9"/>
  <c r="G187" i="9"/>
  <c r="L185" i="9"/>
  <c r="K184" i="9"/>
  <c r="F184" i="9"/>
  <c r="K183" i="9"/>
  <c r="G183" i="9"/>
  <c r="L181" i="9"/>
  <c r="K180" i="9"/>
  <c r="F180" i="9"/>
  <c r="K179" i="9"/>
  <c r="G179" i="9"/>
  <c r="L177" i="9"/>
  <c r="K176" i="9"/>
  <c r="F176" i="9"/>
  <c r="K175" i="9"/>
  <c r="G175" i="9"/>
  <c r="L173" i="9"/>
  <c r="K172" i="9"/>
  <c r="F172" i="9"/>
  <c r="K171" i="9"/>
  <c r="G171" i="9"/>
  <c r="L169" i="9"/>
  <c r="K168" i="9"/>
  <c r="F168" i="9"/>
  <c r="K167" i="9"/>
  <c r="G167" i="9"/>
  <c r="L165" i="9"/>
  <c r="K164" i="9"/>
  <c r="F164" i="9"/>
  <c r="K163" i="9"/>
  <c r="G163" i="9"/>
  <c r="L161" i="9"/>
  <c r="K160" i="9"/>
  <c r="F160" i="9"/>
  <c r="K159" i="9"/>
  <c r="G159" i="9"/>
  <c r="L157" i="9"/>
  <c r="K156" i="9"/>
  <c r="F156" i="9"/>
  <c r="K155" i="9"/>
  <c r="G155" i="9"/>
  <c r="L153" i="9"/>
  <c r="K152" i="9"/>
  <c r="F152" i="9"/>
  <c r="K151" i="9"/>
  <c r="G151" i="9"/>
  <c r="L149" i="9"/>
  <c r="K148" i="9"/>
  <c r="F148" i="9"/>
  <c r="K147" i="9"/>
  <c r="G147" i="9"/>
  <c r="L145" i="9"/>
  <c r="K144" i="9"/>
  <c r="F144" i="9"/>
  <c r="K143" i="9"/>
  <c r="G143" i="9"/>
  <c r="L141" i="9"/>
  <c r="K140" i="9"/>
  <c r="F140" i="9"/>
  <c r="K139" i="9"/>
  <c r="G139" i="9"/>
  <c r="L137" i="9"/>
  <c r="K136" i="9"/>
  <c r="F136" i="9"/>
  <c r="K135" i="9"/>
  <c r="G135" i="9"/>
  <c r="L133" i="9"/>
  <c r="L125" i="9"/>
  <c r="H122" i="9"/>
  <c r="E227" i="1"/>
  <c r="E70" i="7" s="1"/>
  <c r="E226" i="1"/>
  <c r="F226" i="1" s="1"/>
  <c r="E234" i="1"/>
  <c r="E77" i="7" s="1"/>
  <c r="E235" i="1"/>
  <c r="E78" i="7"/>
  <c r="E237" i="1"/>
  <c r="E80" i="7"/>
  <c r="E238" i="1"/>
  <c r="E239" i="1"/>
  <c r="E82" i="7"/>
  <c r="E240" i="1"/>
  <c r="E83" i="7" s="1"/>
  <c r="E241" i="1"/>
  <c r="E243" i="1"/>
  <c r="E85" i="7"/>
  <c r="E256" i="1"/>
  <c r="E263" i="1"/>
  <c r="E244" i="1"/>
  <c r="E86" i="7" s="1"/>
  <c r="E245" i="1"/>
  <c r="E190" i="1"/>
  <c r="E192" i="1"/>
  <c r="E205" i="1"/>
  <c r="E207" i="1"/>
  <c r="E210" i="1"/>
  <c r="E211" i="1"/>
  <c r="E272" i="1"/>
  <c r="E257" i="7"/>
  <c r="E187" i="1"/>
  <c r="E295" i="1"/>
  <c r="F295" i="1"/>
  <c r="E313" i="1"/>
  <c r="F313" i="1"/>
  <c r="E98" i="1"/>
  <c r="E196" i="7"/>
  <c r="E100" i="1"/>
  <c r="E101" i="1"/>
  <c r="E102" i="1"/>
  <c r="E199" i="7" s="1"/>
  <c r="E104" i="1"/>
  <c r="E105" i="1"/>
  <c r="E201" i="7"/>
  <c r="E106" i="1"/>
  <c r="E108" i="1"/>
  <c r="E109" i="1"/>
  <c r="E111" i="1"/>
  <c r="E112" i="1"/>
  <c r="E180" i="1"/>
  <c r="E182" i="1"/>
  <c r="E247" i="7" s="1"/>
  <c r="E96" i="1"/>
  <c r="E195" i="7"/>
  <c r="E189" i="1"/>
  <c r="E196" i="1"/>
  <c r="E50" i="7" s="1"/>
  <c r="E197" i="1"/>
  <c r="E51" i="7" s="1"/>
  <c r="E203" i="1"/>
  <c r="E56" i="7" s="1"/>
  <c r="E204" i="1"/>
  <c r="E188" i="1"/>
  <c r="E285" i="1"/>
  <c r="F285" i="1"/>
  <c r="E296" i="1"/>
  <c r="F296" i="1" s="1"/>
  <c r="E309" i="1"/>
  <c r="F309" i="1" s="1"/>
  <c r="E312" i="1"/>
  <c r="F312" i="1"/>
  <c r="E314" i="1"/>
  <c r="F314" i="1"/>
  <c r="E315" i="1"/>
  <c r="F315" i="1"/>
  <c r="O315" i="1" s="1"/>
  <c r="E316" i="1"/>
  <c r="F316" i="1" s="1"/>
  <c r="E247" i="1"/>
  <c r="E255" i="7"/>
  <c r="E293" i="1"/>
  <c r="F293" i="1"/>
  <c r="E148" i="1"/>
  <c r="E290" i="1"/>
  <c r="F290" i="1" s="1"/>
  <c r="E282" i="1"/>
  <c r="E258" i="7"/>
  <c r="E304" i="1"/>
  <c r="F304" i="1" s="1"/>
  <c r="E305" i="1"/>
  <c r="F305" i="1"/>
  <c r="E307" i="1"/>
  <c r="F307" i="1" s="1"/>
  <c r="E308" i="1"/>
  <c r="F308" i="1" s="1"/>
  <c r="E303" i="1"/>
  <c r="E95" i="1"/>
  <c r="E97" i="1"/>
  <c r="E99" i="1"/>
  <c r="E13" i="7"/>
  <c r="E103" i="1"/>
  <c r="E107" i="1"/>
  <c r="E92" i="11"/>
  <c r="E110" i="1"/>
  <c r="E113" i="1"/>
  <c r="E114" i="1"/>
  <c r="E16" i="7" s="1"/>
  <c r="E116" i="1"/>
  <c r="E118" i="1"/>
  <c r="E120" i="1"/>
  <c r="E121" i="1"/>
  <c r="E122" i="1"/>
  <c r="E125" i="1"/>
  <c r="E22" i="7" s="1"/>
  <c r="E128" i="1"/>
  <c r="E23" i="7"/>
  <c r="E129" i="1"/>
  <c r="E130" i="1"/>
  <c r="E138" i="1"/>
  <c r="E140" i="1"/>
  <c r="E27" i="7"/>
  <c r="E141" i="1"/>
  <c r="E28" i="7"/>
  <c r="E142" i="1"/>
  <c r="E29" i="7" s="1"/>
  <c r="E143" i="1"/>
  <c r="E30" i="7"/>
  <c r="E145" i="1"/>
  <c r="E146" i="1"/>
  <c r="E32" i="7" s="1"/>
  <c r="E147" i="1"/>
  <c r="E33" i="7"/>
  <c r="E150" i="1"/>
  <c r="E151" i="1"/>
  <c r="E152" i="1"/>
  <c r="E153" i="1"/>
  <c r="E177" i="1"/>
  <c r="E38" i="7" s="1"/>
  <c r="E178" i="1"/>
  <c r="E179" i="1"/>
  <c r="E181" i="1"/>
  <c r="E183" i="1"/>
  <c r="E184" i="1"/>
  <c r="E185" i="1"/>
  <c r="E43" i="7"/>
  <c r="E186" i="1"/>
  <c r="E44" i="7" s="1"/>
  <c r="E194" i="1"/>
  <c r="E48" i="7" s="1"/>
  <c r="E195" i="1"/>
  <c r="E199" i="1"/>
  <c r="E200" i="1"/>
  <c r="E177" i="11"/>
  <c r="E201" i="1"/>
  <c r="E202" i="1"/>
  <c r="E55" i="7"/>
  <c r="E94" i="1"/>
  <c r="E292" i="1"/>
  <c r="F292" i="1"/>
  <c r="E215" i="1"/>
  <c r="E216" i="1"/>
  <c r="E61" i="7" s="1"/>
  <c r="E228" i="1"/>
  <c r="E230" i="1"/>
  <c r="E200" i="11" s="1"/>
  <c r="E320" i="1"/>
  <c r="F320" i="1"/>
  <c r="E318" i="1"/>
  <c r="F318" i="1"/>
  <c r="E254" i="1"/>
  <c r="E92" i="7" s="1"/>
  <c r="E257" i="1"/>
  <c r="E261" i="1"/>
  <c r="E264" i="1"/>
  <c r="E266" i="1"/>
  <c r="E267" i="1"/>
  <c r="E268" i="1"/>
  <c r="E277" i="1"/>
  <c r="E278" i="1"/>
  <c r="E279" i="1"/>
  <c r="E281" i="1"/>
  <c r="E114" i="7" s="1"/>
  <c r="E284" i="1"/>
  <c r="E283" i="1"/>
  <c r="E289" i="1"/>
  <c r="F289" i="1" s="1"/>
  <c r="E286" i="1"/>
  <c r="F286" i="1" s="1"/>
  <c r="E287" i="1"/>
  <c r="F287" i="1"/>
  <c r="E288" i="1"/>
  <c r="F288" i="1"/>
  <c r="E297" i="1"/>
  <c r="F297" i="1" s="1"/>
  <c r="G297" i="1" s="1"/>
  <c r="J297" i="1" s="1"/>
  <c r="E298" i="1"/>
  <c r="E299" i="1"/>
  <c r="F299" i="1" s="1"/>
  <c r="E301" i="1"/>
  <c r="F301" i="1" s="1"/>
  <c r="E302" i="1"/>
  <c r="F302" i="1"/>
  <c r="E317" i="1"/>
  <c r="F317" i="1" s="1"/>
  <c r="E214" i="1"/>
  <c r="E59" i="7" s="1"/>
  <c r="E223" i="1"/>
  <c r="E269" i="1"/>
  <c r="E222" i="1"/>
  <c r="E67" i="7" s="1"/>
  <c r="E198" i="1"/>
  <c r="E193" i="1"/>
  <c r="E206" i="1"/>
  <c r="E208" i="1"/>
  <c r="E251" i="7"/>
  <c r="E209" i="1"/>
  <c r="E184" i="11"/>
  <c r="E212" i="1"/>
  <c r="E294" i="1"/>
  <c r="F294" i="1"/>
  <c r="E300" i="1"/>
  <c r="F300" i="1"/>
  <c r="E191" i="1"/>
  <c r="E170" i="11" s="1"/>
  <c r="E233" i="1"/>
  <c r="E236" i="1"/>
  <c r="E255" i="1"/>
  <c r="E93" i="7" s="1"/>
  <c r="E275" i="1"/>
  <c r="E213" i="1"/>
  <c r="E250" i="1"/>
  <c r="E89" i="7" s="1"/>
  <c r="E251" i="1"/>
  <c r="E90" i="7"/>
  <c r="E253" i="1"/>
  <c r="E91" i="7" s="1"/>
  <c r="E249" i="1"/>
  <c r="E252" i="1"/>
  <c r="F252" i="1" s="1"/>
  <c r="E258" i="1"/>
  <c r="E96" i="7" s="1"/>
  <c r="E260" i="1"/>
  <c r="E259" i="1"/>
  <c r="F259" i="1" s="1"/>
  <c r="E273" i="1"/>
  <c r="E107" i="7" s="1"/>
  <c r="E274" i="1"/>
  <c r="E276" i="1"/>
  <c r="E248" i="1"/>
  <c r="E232" i="1"/>
  <c r="E75" i="7" s="1"/>
  <c r="E231" i="1"/>
  <c r="E22" i="1"/>
  <c r="E23" i="1"/>
  <c r="E127" i="7"/>
  <c r="E24" i="1"/>
  <c r="E25" i="1"/>
  <c r="E26" i="1"/>
  <c r="E27" i="1"/>
  <c r="E30" i="1"/>
  <c r="E132" i="7" s="1"/>
  <c r="E31" i="1"/>
  <c r="E133" i="7"/>
  <c r="E32" i="1"/>
  <c r="E33" i="1"/>
  <c r="E34" i="1"/>
  <c r="E35" i="1"/>
  <c r="E137" i="7"/>
  <c r="E36" i="1"/>
  <c r="E138" i="7" s="1"/>
  <c r="E37" i="1"/>
  <c r="E38" i="1"/>
  <c r="E140" i="7"/>
  <c r="E39" i="1"/>
  <c r="E141" i="7" s="1"/>
  <c r="E40" i="1"/>
  <c r="E41" i="1"/>
  <c r="E42" i="1"/>
  <c r="E144" i="7"/>
  <c r="E43" i="1"/>
  <c r="E44" i="1"/>
  <c r="E146" i="7" s="1"/>
  <c r="E45" i="1"/>
  <c r="E46" i="1"/>
  <c r="E47" i="1"/>
  <c r="E149" i="7" s="1"/>
  <c r="E48" i="1"/>
  <c r="E49" i="1"/>
  <c r="E50" i="1"/>
  <c r="E152" i="7" s="1"/>
  <c r="E51" i="1"/>
  <c r="E153" i="7"/>
  <c r="E52" i="1"/>
  <c r="E53" i="1"/>
  <c r="E54" i="1"/>
  <c r="E55" i="1"/>
  <c r="E157" i="7"/>
  <c r="E56" i="1"/>
  <c r="E44" i="11" s="1"/>
  <c r="E57" i="1"/>
  <c r="E159" i="7" s="1"/>
  <c r="E59" i="1"/>
  <c r="E60" i="1"/>
  <c r="E61" i="1"/>
  <c r="E62" i="1"/>
  <c r="E63" i="1"/>
  <c r="E164" i="7" s="1"/>
  <c r="E64" i="1"/>
  <c r="E165" i="7" s="1"/>
  <c r="E65" i="1"/>
  <c r="E166" i="7"/>
  <c r="E66" i="1"/>
  <c r="E67" i="1"/>
  <c r="E68" i="1"/>
  <c r="E169" i="7" s="1"/>
  <c r="E69" i="1"/>
  <c r="E70" i="1"/>
  <c r="E71" i="1"/>
  <c r="E172" i="7"/>
  <c r="E72" i="1"/>
  <c r="E173" i="7"/>
  <c r="E73" i="1"/>
  <c r="E174" i="7" s="1"/>
  <c r="E74" i="1"/>
  <c r="E75" i="1"/>
  <c r="E176" i="7" s="1"/>
  <c r="E76" i="1"/>
  <c r="E77" i="1"/>
  <c r="E178" i="7"/>
  <c r="E78" i="1"/>
  <c r="E79" i="1"/>
  <c r="E80" i="1"/>
  <c r="E181" i="7" s="1"/>
  <c r="E81" i="1"/>
  <c r="E82" i="1"/>
  <c r="E83" i="1"/>
  <c r="E184" i="7"/>
  <c r="E84" i="1"/>
  <c r="E185" i="7" s="1"/>
  <c r="E85" i="1"/>
  <c r="E72" i="11"/>
  <c r="E86" i="1"/>
  <c r="E87" i="1"/>
  <c r="E88" i="1"/>
  <c r="E189" i="7"/>
  <c r="E89" i="1"/>
  <c r="E90" i="1"/>
  <c r="E191" i="7"/>
  <c r="E91" i="1"/>
  <c r="E92" i="1"/>
  <c r="E93" i="1"/>
  <c r="E115" i="1"/>
  <c r="E207" i="7" s="1"/>
  <c r="E117" i="1"/>
  <c r="E119" i="1"/>
  <c r="E209" i="7"/>
  <c r="E123" i="1"/>
  <c r="E210" i="7"/>
  <c r="E124" i="1"/>
  <c r="E126" i="1"/>
  <c r="E127" i="1"/>
  <c r="E131" i="1"/>
  <c r="E132" i="1"/>
  <c r="E215" i="7"/>
  <c r="E133" i="1"/>
  <c r="E216" i="7"/>
  <c r="E134" i="1"/>
  <c r="E135" i="1"/>
  <c r="E218" i="7" s="1"/>
  <c r="E136" i="1"/>
  <c r="E137" i="1"/>
  <c r="E139" i="1"/>
  <c r="E221" i="7" s="1"/>
  <c r="E144" i="1"/>
  <c r="E149" i="1"/>
  <c r="E154" i="1"/>
  <c r="E155" i="1"/>
  <c r="E157" i="1"/>
  <c r="E158" i="1"/>
  <c r="E228" i="7" s="1"/>
  <c r="E160" i="1"/>
  <c r="E161" i="1"/>
  <c r="E230" i="7"/>
  <c r="E162" i="1"/>
  <c r="E231" i="7" s="1"/>
  <c r="E163" i="1"/>
  <c r="E164" i="1"/>
  <c r="E233" i="7" s="1"/>
  <c r="E165" i="1"/>
  <c r="E166" i="1"/>
  <c r="E167" i="1"/>
  <c r="E168" i="1"/>
  <c r="E169" i="1"/>
  <c r="E238" i="7"/>
  <c r="E170" i="1"/>
  <c r="E239" i="7"/>
  <c r="E171" i="1"/>
  <c r="E172" i="1"/>
  <c r="E241" i="7" s="1"/>
  <c r="E173" i="1"/>
  <c r="E174" i="1"/>
  <c r="E243" i="7"/>
  <c r="E175" i="1"/>
  <c r="E176" i="1"/>
  <c r="E21" i="1"/>
  <c r="E125" i="7" s="1"/>
  <c r="E229" i="1"/>
  <c r="E242" i="1"/>
  <c r="E218" i="1"/>
  <c r="E219" i="1"/>
  <c r="E220" i="1"/>
  <c r="E221" i="1"/>
  <c r="E224" i="1"/>
  <c r="E69" i="7" s="1"/>
  <c r="E217" i="1"/>
  <c r="E62" i="7"/>
  <c r="E265" i="1"/>
  <c r="E270" i="1"/>
  <c r="E271" i="1"/>
  <c r="E262" i="1"/>
  <c r="E99" i="7" s="1"/>
  <c r="E29" i="1"/>
  <c r="F29" i="1"/>
  <c r="E58" i="1"/>
  <c r="F58" i="1"/>
  <c r="E156" i="1"/>
  <c r="F156" i="1"/>
  <c r="E159" i="1"/>
  <c r="F159" i="1"/>
  <c r="E291" i="1"/>
  <c r="F291" i="1" s="1"/>
  <c r="G291" i="1" s="1"/>
  <c r="K291" i="1" s="1"/>
  <c r="E28" i="1"/>
  <c r="F28" i="1" s="1"/>
  <c r="E225" i="1"/>
  <c r="E280" i="1"/>
  <c r="E246" i="1"/>
  <c r="G131" i="9"/>
  <c r="K131" i="9"/>
  <c r="L131" i="9"/>
  <c r="G130" i="9"/>
  <c r="K130" i="9"/>
  <c r="G119" i="9"/>
  <c r="K119" i="9"/>
  <c r="L119" i="9"/>
  <c r="F114" i="9"/>
  <c r="J114" i="9"/>
  <c r="I114" i="9"/>
  <c r="G111" i="9"/>
  <c r="K111" i="9"/>
  <c r="L111" i="9"/>
  <c r="N12" i="9"/>
  <c r="F12" i="9"/>
  <c r="K333" i="9"/>
  <c r="J332" i="9"/>
  <c r="L330" i="9"/>
  <c r="K329" i="9"/>
  <c r="L328" i="9"/>
  <c r="L324" i="9"/>
  <c r="L320" i="9"/>
  <c r="L316" i="9"/>
  <c r="L312" i="9"/>
  <c r="L308" i="9"/>
  <c r="L304" i="9"/>
  <c r="L300" i="9"/>
  <c r="L296" i="9"/>
  <c r="L292" i="9"/>
  <c r="L288" i="9"/>
  <c r="L284" i="9"/>
  <c r="L280" i="9"/>
  <c r="L276" i="9"/>
  <c r="L272" i="9"/>
  <c r="L268" i="9"/>
  <c r="L264" i="9"/>
  <c r="L260" i="9"/>
  <c r="L256" i="9"/>
  <c r="L252" i="9"/>
  <c r="L248" i="9"/>
  <c r="L244" i="9"/>
  <c r="L240" i="9"/>
  <c r="L236" i="9"/>
  <c r="L232" i="9"/>
  <c r="L228" i="9"/>
  <c r="L224" i="9"/>
  <c r="L220" i="9"/>
  <c r="L216" i="9"/>
  <c r="L212" i="9"/>
  <c r="L208" i="9"/>
  <c r="L204" i="9"/>
  <c r="L200" i="9"/>
  <c r="L196" i="9"/>
  <c r="L192" i="9"/>
  <c r="L188" i="9"/>
  <c r="L184" i="9"/>
  <c r="L180" i="9"/>
  <c r="L176" i="9"/>
  <c r="L172" i="9"/>
  <c r="L168" i="9"/>
  <c r="L164" i="9"/>
  <c r="L160" i="9"/>
  <c r="L156" i="9"/>
  <c r="L152" i="9"/>
  <c r="L148" i="9"/>
  <c r="L144" i="9"/>
  <c r="L140" i="9"/>
  <c r="L136" i="9"/>
  <c r="H126" i="9"/>
  <c r="H118" i="9"/>
  <c r="B10" i="10"/>
  <c r="B10" i="9"/>
  <c r="G326" i="9"/>
  <c r="K326" i="9"/>
  <c r="F325" i="9"/>
  <c r="J325" i="9"/>
  <c r="G322" i="9"/>
  <c r="K322" i="9"/>
  <c r="F321" i="9"/>
  <c r="J321" i="9"/>
  <c r="G318" i="9"/>
  <c r="K318" i="9"/>
  <c r="F317" i="9"/>
  <c r="J317" i="9"/>
  <c r="G314" i="9"/>
  <c r="K314" i="9"/>
  <c r="F313" i="9"/>
  <c r="J313" i="9"/>
  <c r="G310" i="9"/>
  <c r="K310" i="9"/>
  <c r="F309" i="9"/>
  <c r="J309" i="9"/>
  <c r="G306" i="9"/>
  <c r="K306" i="9"/>
  <c r="F305" i="9"/>
  <c r="J305" i="9"/>
  <c r="G302" i="9"/>
  <c r="K302" i="9"/>
  <c r="F301" i="9"/>
  <c r="J301" i="9"/>
  <c r="G298" i="9"/>
  <c r="K298" i="9"/>
  <c r="F297" i="9"/>
  <c r="J297" i="9"/>
  <c r="G294" i="9"/>
  <c r="K294" i="9"/>
  <c r="F293" i="9"/>
  <c r="J293" i="9"/>
  <c r="G290" i="9"/>
  <c r="K290" i="9"/>
  <c r="F289" i="9"/>
  <c r="J289" i="9"/>
  <c r="G286" i="9"/>
  <c r="K286" i="9"/>
  <c r="F285" i="9"/>
  <c r="J285" i="9"/>
  <c r="G282" i="9"/>
  <c r="K282" i="9"/>
  <c r="F281" i="9"/>
  <c r="J281" i="9"/>
  <c r="G278" i="9"/>
  <c r="K278" i="9"/>
  <c r="F277" i="9"/>
  <c r="J277" i="9"/>
  <c r="G274" i="9"/>
  <c r="K274" i="9"/>
  <c r="F273" i="9"/>
  <c r="J273" i="9"/>
  <c r="G270" i="9"/>
  <c r="K270" i="9"/>
  <c r="F269" i="9"/>
  <c r="J269" i="9"/>
  <c r="G266" i="9"/>
  <c r="K266" i="9"/>
  <c r="F265" i="9"/>
  <c r="J265" i="9"/>
  <c r="G262" i="9"/>
  <c r="K262" i="9"/>
  <c r="F261" i="9"/>
  <c r="J261" i="9"/>
  <c r="G258" i="9"/>
  <c r="K258" i="9"/>
  <c r="F257" i="9"/>
  <c r="J257" i="9"/>
  <c r="G254" i="9"/>
  <c r="K254" i="9"/>
  <c r="F253" i="9"/>
  <c r="J253" i="9"/>
  <c r="G250" i="9"/>
  <c r="K250" i="9"/>
  <c r="F249" i="9"/>
  <c r="J249" i="9"/>
  <c r="G246" i="9"/>
  <c r="K246" i="9"/>
  <c r="F245" i="9"/>
  <c r="J245" i="9"/>
  <c r="G242" i="9"/>
  <c r="K242" i="9"/>
  <c r="F241" i="9"/>
  <c r="J241" i="9"/>
  <c r="G238" i="9"/>
  <c r="K238" i="9"/>
  <c r="F237" i="9"/>
  <c r="J237" i="9"/>
  <c r="G234" i="9"/>
  <c r="K234" i="9"/>
  <c r="F233" i="9"/>
  <c r="J233" i="9"/>
  <c r="G230" i="9"/>
  <c r="K230" i="9"/>
  <c r="F229" i="9"/>
  <c r="J229" i="9"/>
  <c r="G226" i="9"/>
  <c r="K226" i="9"/>
  <c r="F225" i="9"/>
  <c r="J225" i="9"/>
  <c r="G222" i="9"/>
  <c r="K222" i="9"/>
  <c r="F221" i="9"/>
  <c r="J221" i="9"/>
  <c r="G218" i="9"/>
  <c r="K218" i="9"/>
  <c r="F217" i="9"/>
  <c r="J217" i="9"/>
  <c r="G214" i="9"/>
  <c r="K214" i="9"/>
  <c r="F213" i="9"/>
  <c r="J213" i="9"/>
  <c r="G210" i="9"/>
  <c r="K210" i="9"/>
  <c r="F209" i="9"/>
  <c r="J209" i="9"/>
  <c r="G206" i="9"/>
  <c r="K206" i="9"/>
  <c r="F205" i="9"/>
  <c r="J205" i="9"/>
  <c r="G202" i="9"/>
  <c r="K202" i="9"/>
  <c r="F201" i="9"/>
  <c r="J201" i="9"/>
  <c r="G198" i="9"/>
  <c r="K198" i="9"/>
  <c r="F197" i="9"/>
  <c r="J197" i="9"/>
  <c r="G194" i="9"/>
  <c r="K194" i="9"/>
  <c r="F193" i="9"/>
  <c r="J193" i="9"/>
  <c r="G190" i="9"/>
  <c r="K190" i="9"/>
  <c r="F189" i="9"/>
  <c r="J189" i="9"/>
  <c r="G186" i="9"/>
  <c r="K186" i="9"/>
  <c r="F185" i="9"/>
  <c r="J185" i="9"/>
  <c r="G182" i="9"/>
  <c r="K182" i="9"/>
  <c r="F181" i="9"/>
  <c r="J181" i="9"/>
  <c r="G178" i="9"/>
  <c r="K178" i="9"/>
  <c r="F177" i="9"/>
  <c r="J177" i="9"/>
  <c r="G174" i="9"/>
  <c r="K174" i="9"/>
  <c r="F173" i="9"/>
  <c r="J173" i="9"/>
  <c r="G170" i="9"/>
  <c r="K170" i="9"/>
  <c r="F169" i="9"/>
  <c r="J169" i="9"/>
  <c r="G166" i="9"/>
  <c r="K166" i="9"/>
  <c r="F165" i="9"/>
  <c r="J165" i="9"/>
  <c r="G162" i="9"/>
  <c r="K162" i="9"/>
  <c r="F161" i="9"/>
  <c r="J161" i="9"/>
  <c r="G158" i="9"/>
  <c r="K158" i="9"/>
  <c r="F157" i="9"/>
  <c r="J157" i="9"/>
  <c r="G154" i="9"/>
  <c r="K154" i="9"/>
  <c r="F153" i="9"/>
  <c r="J153" i="9"/>
  <c r="G150" i="9"/>
  <c r="K150" i="9"/>
  <c r="F149" i="9"/>
  <c r="J149" i="9"/>
  <c r="G146" i="9"/>
  <c r="K146" i="9"/>
  <c r="F145" i="9"/>
  <c r="J145" i="9"/>
  <c r="G142" i="9"/>
  <c r="K142" i="9"/>
  <c r="F141" i="9"/>
  <c r="J141" i="9"/>
  <c r="G138" i="9"/>
  <c r="K138" i="9"/>
  <c r="F137" i="9"/>
  <c r="J137" i="9"/>
  <c r="G134" i="9"/>
  <c r="K134" i="9"/>
  <c r="F133" i="9"/>
  <c r="J133" i="9"/>
  <c r="F122" i="9"/>
  <c r="J122" i="9"/>
  <c r="G105" i="9"/>
  <c r="K105" i="9"/>
  <c r="L105" i="9"/>
  <c r="C12" i="9"/>
  <c r="F126" i="9"/>
  <c r="J126" i="9"/>
  <c r="I125" i="9"/>
  <c r="F125" i="9"/>
  <c r="J125" i="9"/>
  <c r="G123" i="9"/>
  <c r="K123" i="9"/>
  <c r="L123" i="9"/>
  <c r="G122" i="9"/>
  <c r="K122" i="9"/>
  <c r="F118" i="9"/>
  <c r="J118" i="9"/>
  <c r="I118" i="9"/>
  <c r="G115" i="9"/>
  <c r="K115" i="9"/>
  <c r="L115" i="9"/>
  <c r="G107" i="9"/>
  <c r="K107" i="9"/>
  <c r="L107" i="9"/>
  <c r="P12" i="9"/>
  <c r="L12" i="9"/>
  <c r="H12" i="9"/>
  <c r="D12" i="9"/>
  <c r="J328" i="9"/>
  <c r="L326" i="9"/>
  <c r="K325" i="9"/>
  <c r="J324" i="9"/>
  <c r="L322" i="9"/>
  <c r="K321" i="9"/>
  <c r="J320" i="9"/>
  <c r="L318" i="9"/>
  <c r="K317" i="9"/>
  <c r="J316" i="9"/>
  <c r="L314" i="9"/>
  <c r="K313" i="9"/>
  <c r="J312" i="9"/>
  <c r="L310" i="9"/>
  <c r="K309" i="9"/>
  <c r="J308" i="9"/>
  <c r="L306" i="9"/>
  <c r="K305" i="9"/>
  <c r="J304" i="9"/>
  <c r="L302" i="9"/>
  <c r="K301" i="9"/>
  <c r="J300" i="9"/>
  <c r="L298" i="9"/>
  <c r="K297" i="9"/>
  <c r="J296" i="9"/>
  <c r="L294" i="9"/>
  <c r="K293" i="9"/>
  <c r="J292" i="9"/>
  <c r="L290" i="9"/>
  <c r="K289" i="9"/>
  <c r="J288" i="9"/>
  <c r="L286" i="9"/>
  <c r="K285" i="9"/>
  <c r="J284" i="9"/>
  <c r="L282" i="9"/>
  <c r="K281" i="9"/>
  <c r="J280" i="9"/>
  <c r="L278" i="9"/>
  <c r="K277" i="9"/>
  <c r="J276" i="9"/>
  <c r="L274" i="9"/>
  <c r="K273" i="9"/>
  <c r="J272" i="9"/>
  <c r="L270" i="9"/>
  <c r="K269" i="9"/>
  <c r="J268" i="9"/>
  <c r="L266" i="9"/>
  <c r="K265" i="9"/>
  <c r="J264" i="9"/>
  <c r="L262" i="9"/>
  <c r="K261" i="9"/>
  <c r="J260" i="9"/>
  <c r="L258" i="9"/>
  <c r="K257" i="9"/>
  <c r="J256" i="9"/>
  <c r="L254" i="9"/>
  <c r="K253" i="9"/>
  <c r="J252" i="9"/>
  <c r="L250" i="9"/>
  <c r="K249" i="9"/>
  <c r="J248" i="9"/>
  <c r="L246" i="9"/>
  <c r="K245" i="9"/>
  <c r="J244" i="9"/>
  <c r="L242" i="9"/>
  <c r="K241" i="9"/>
  <c r="J240" i="9"/>
  <c r="L238" i="9"/>
  <c r="K237" i="9"/>
  <c r="J236" i="9"/>
  <c r="L234" i="9"/>
  <c r="K233" i="9"/>
  <c r="J232" i="9"/>
  <c r="L230" i="9"/>
  <c r="K229" i="9"/>
  <c r="J228" i="9"/>
  <c r="L226" i="9"/>
  <c r="K225" i="9"/>
  <c r="J224" i="9"/>
  <c r="L222" i="9"/>
  <c r="K221" i="9"/>
  <c r="J220" i="9"/>
  <c r="L218" i="9"/>
  <c r="K217" i="9"/>
  <c r="J216" i="9"/>
  <c r="L214" i="9"/>
  <c r="K213" i="9"/>
  <c r="J212" i="9"/>
  <c r="L210" i="9"/>
  <c r="K209" i="9"/>
  <c r="J208" i="9"/>
  <c r="L206" i="9"/>
  <c r="K205" i="9"/>
  <c r="J204" i="9"/>
  <c r="L202" i="9"/>
  <c r="K201" i="9"/>
  <c r="J200" i="9"/>
  <c r="L198" i="9"/>
  <c r="K197" i="9"/>
  <c r="J196" i="9"/>
  <c r="H80" i="9"/>
  <c r="I80" i="9"/>
  <c r="H72" i="9"/>
  <c r="I72" i="9"/>
  <c r="H64" i="9"/>
  <c r="I64" i="9"/>
  <c r="I32" i="9"/>
  <c r="F248" i="10"/>
  <c r="J248" i="10"/>
  <c r="F247" i="10"/>
  <c r="J247" i="10"/>
  <c r="I247" i="10"/>
  <c r="L245" i="10"/>
  <c r="G245" i="10"/>
  <c r="K245" i="10"/>
  <c r="G244" i="10"/>
  <c r="K244" i="10"/>
  <c r="L228" i="10"/>
  <c r="G228" i="10"/>
  <c r="K228" i="10"/>
  <c r="K223" i="10"/>
  <c r="F223" i="10"/>
  <c r="J223" i="10"/>
  <c r="I223" i="10"/>
  <c r="J121" i="9"/>
  <c r="F121" i="9"/>
  <c r="K118" i="9"/>
  <c r="G118" i="9"/>
  <c r="J117" i="9"/>
  <c r="F117" i="9"/>
  <c r="K114" i="9"/>
  <c r="G114" i="9"/>
  <c r="J113" i="9"/>
  <c r="F113" i="9"/>
  <c r="J110" i="9"/>
  <c r="F110" i="9"/>
  <c r="J108" i="9"/>
  <c r="F108" i="9"/>
  <c r="J106" i="9"/>
  <c r="F106" i="9"/>
  <c r="J104" i="9"/>
  <c r="F104" i="9"/>
  <c r="L103" i="9"/>
  <c r="J102" i="9"/>
  <c r="F102" i="9"/>
  <c r="L101" i="9"/>
  <c r="J100" i="9"/>
  <c r="F100" i="9"/>
  <c r="L99" i="9"/>
  <c r="J98" i="9"/>
  <c r="F98" i="9"/>
  <c r="L97" i="9"/>
  <c r="J96" i="9"/>
  <c r="F96" i="9"/>
  <c r="L95" i="9"/>
  <c r="J94" i="9"/>
  <c r="F94" i="9"/>
  <c r="L93" i="9"/>
  <c r="J92" i="9"/>
  <c r="F92" i="9"/>
  <c r="L91" i="9"/>
  <c r="J90" i="9"/>
  <c r="F90" i="9"/>
  <c r="L89" i="9"/>
  <c r="J88" i="9"/>
  <c r="F88" i="9"/>
  <c r="L87" i="9"/>
  <c r="J86" i="9"/>
  <c r="F86" i="9"/>
  <c r="L85" i="9"/>
  <c r="G82" i="9"/>
  <c r="G78" i="9"/>
  <c r="G74" i="9"/>
  <c r="G70" i="9"/>
  <c r="G66" i="9"/>
  <c r="G62" i="9"/>
  <c r="G58" i="9"/>
  <c r="G54" i="9"/>
  <c r="G50" i="9"/>
  <c r="G46" i="9"/>
  <c r="G42" i="9"/>
  <c r="G38" i="9"/>
  <c r="L72" i="9"/>
  <c r="L51" i="9"/>
  <c r="L40" i="9"/>
  <c r="L35" i="9"/>
  <c r="K74" i="9"/>
  <c r="K63" i="9"/>
  <c r="K58" i="9"/>
  <c r="K47" i="9"/>
  <c r="F68" i="9"/>
  <c r="F52" i="9"/>
  <c r="F47" i="9"/>
  <c r="F36" i="9"/>
  <c r="F31" i="9"/>
  <c r="I71" i="9"/>
  <c r="I61" i="9"/>
  <c r="I55" i="9"/>
  <c r="I45" i="9"/>
  <c r="I39" i="9"/>
  <c r="I23" i="9"/>
  <c r="J57" i="9"/>
  <c r="J47" i="9"/>
  <c r="J31" i="9"/>
  <c r="J25" i="9"/>
  <c r="H69" i="9"/>
  <c r="H61" i="9"/>
  <c r="H29" i="9"/>
  <c r="L315" i="10"/>
  <c r="L311" i="10"/>
  <c r="L307" i="10"/>
  <c r="L303" i="10"/>
  <c r="L299" i="10"/>
  <c r="L295" i="10"/>
  <c r="L291" i="10"/>
  <c r="L287" i="10"/>
  <c r="L283" i="10"/>
  <c r="L279" i="10"/>
  <c r="L275" i="10"/>
  <c r="L271" i="10"/>
  <c r="L267" i="10"/>
  <c r="L263" i="10"/>
  <c r="L259" i="10"/>
  <c r="L255" i="10"/>
  <c r="J62" i="9"/>
  <c r="H54" i="9"/>
  <c r="J54" i="9"/>
  <c r="H46" i="9"/>
  <c r="J46" i="9"/>
  <c r="H38" i="9"/>
  <c r="J38" i="9"/>
  <c r="H30" i="9"/>
  <c r="J30" i="9"/>
  <c r="H22" i="9"/>
  <c r="J22" i="9"/>
  <c r="G313" i="10"/>
  <c r="K313" i="10"/>
  <c r="F312" i="10"/>
  <c r="J312" i="10"/>
  <c r="G309" i="10"/>
  <c r="K309" i="10"/>
  <c r="F308" i="10"/>
  <c r="J308" i="10"/>
  <c r="G305" i="10"/>
  <c r="K305" i="10"/>
  <c r="F304" i="10"/>
  <c r="J304" i="10"/>
  <c r="G301" i="10"/>
  <c r="K301" i="10"/>
  <c r="F300" i="10"/>
  <c r="J300" i="10"/>
  <c r="G297" i="10"/>
  <c r="K297" i="10"/>
  <c r="F296" i="10"/>
  <c r="J296" i="10"/>
  <c r="G293" i="10"/>
  <c r="K293" i="10"/>
  <c r="F292" i="10"/>
  <c r="J292" i="10"/>
  <c r="G289" i="10"/>
  <c r="K289" i="10"/>
  <c r="F288" i="10"/>
  <c r="J288" i="10"/>
  <c r="G285" i="10"/>
  <c r="K285" i="10"/>
  <c r="F284" i="10"/>
  <c r="J284" i="10"/>
  <c r="G281" i="10"/>
  <c r="K281" i="10"/>
  <c r="F280" i="10"/>
  <c r="J280" i="10"/>
  <c r="G277" i="10"/>
  <c r="K277" i="10"/>
  <c r="F276" i="10"/>
  <c r="J276" i="10"/>
  <c r="G273" i="10"/>
  <c r="K273" i="10"/>
  <c r="F272" i="10"/>
  <c r="J272" i="10"/>
  <c r="G269" i="10"/>
  <c r="K269" i="10"/>
  <c r="F268" i="10"/>
  <c r="J268" i="10"/>
  <c r="G265" i="10"/>
  <c r="K265" i="10"/>
  <c r="F264" i="10"/>
  <c r="J264" i="10"/>
  <c r="G261" i="10"/>
  <c r="K261" i="10"/>
  <c r="F260" i="10"/>
  <c r="J260" i="10"/>
  <c r="G257" i="10"/>
  <c r="K257" i="10"/>
  <c r="F256" i="10"/>
  <c r="J256" i="10"/>
  <c r="F252" i="10"/>
  <c r="J252" i="10"/>
  <c r="F251" i="10"/>
  <c r="J251" i="10"/>
  <c r="I251" i="10"/>
  <c r="L249" i="10"/>
  <c r="G249" i="10"/>
  <c r="K249" i="10"/>
  <c r="G248" i="10"/>
  <c r="K248" i="10"/>
  <c r="L232" i="10"/>
  <c r="G232" i="10"/>
  <c r="K232" i="10"/>
  <c r="K227" i="10"/>
  <c r="F227" i="10"/>
  <c r="J227" i="10"/>
  <c r="I227" i="10"/>
  <c r="L68" i="9"/>
  <c r="L52" i="9"/>
  <c r="L47" i="9"/>
  <c r="K59" i="9"/>
  <c r="K54" i="9"/>
  <c r="K43" i="9"/>
  <c r="K38" i="9"/>
  <c r="K27" i="9"/>
  <c r="L30" i="9"/>
  <c r="L22" i="9"/>
  <c r="H76" i="9"/>
  <c r="I76" i="9"/>
  <c r="H68" i="9"/>
  <c r="I68" i="9"/>
  <c r="I60" i="9"/>
  <c r="H52" i="9"/>
  <c r="I52" i="9"/>
  <c r="H44" i="9"/>
  <c r="I44" i="9"/>
  <c r="H36" i="9"/>
  <c r="I36" i="9"/>
  <c r="H28" i="9"/>
  <c r="I28" i="9"/>
  <c r="L253" i="10"/>
  <c r="G253" i="10"/>
  <c r="K253" i="10"/>
  <c r="G252" i="10"/>
  <c r="K252" i="10"/>
  <c r="F240" i="10"/>
  <c r="J240" i="10"/>
  <c r="F239" i="10"/>
  <c r="J239" i="10"/>
  <c r="I239" i="10"/>
  <c r="L236" i="10"/>
  <c r="G236" i="10"/>
  <c r="K236" i="10"/>
  <c r="K231" i="10"/>
  <c r="F231" i="10"/>
  <c r="J231" i="10"/>
  <c r="I231" i="10"/>
  <c r="L220" i="10"/>
  <c r="G220" i="10"/>
  <c r="K220" i="10"/>
  <c r="G84" i="9"/>
  <c r="G80" i="9"/>
  <c r="G76" i="9"/>
  <c r="G72" i="9"/>
  <c r="G68" i="9"/>
  <c r="G64" i="9"/>
  <c r="G60" i="9"/>
  <c r="G56" i="9"/>
  <c r="G52" i="9"/>
  <c r="G48" i="9"/>
  <c r="G44" i="9"/>
  <c r="G40" i="9"/>
  <c r="I12" i="9"/>
  <c r="L80" i="9"/>
  <c r="L64" i="9"/>
  <c r="L59" i="9"/>
  <c r="L43" i="9"/>
  <c r="K82" i="9"/>
  <c r="K66" i="9"/>
  <c r="K55" i="9"/>
  <c r="K50" i="9"/>
  <c r="K39" i="9"/>
  <c r="J81" i="9"/>
  <c r="J65" i="9"/>
  <c r="H81" i="9"/>
  <c r="H65" i="9"/>
  <c r="H57" i="9"/>
  <c r="H33" i="9"/>
  <c r="J315" i="10"/>
  <c r="L313" i="10"/>
  <c r="K312" i="10"/>
  <c r="J311" i="10"/>
  <c r="L309" i="10"/>
  <c r="K308" i="10"/>
  <c r="J307" i="10"/>
  <c r="L305" i="10"/>
  <c r="K304" i="10"/>
  <c r="J303" i="10"/>
  <c r="L301" i="10"/>
  <c r="K300" i="10"/>
  <c r="J299" i="10"/>
  <c r="L297" i="10"/>
  <c r="K296" i="10"/>
  <c r="J295" i="10"/>
  <c r="L293" i="10"/>
  <c r="K292" i="10"/>
  <c r="J291" i="10"/>
  <c r="L289" i="10"/>
  <c r="K288" i="10"/>
  <c r="J287" i="10"/>
  <c r="L285" i="10"/>
  <c r="K284" i="10"/>
  <c r="J283" i="10"/>
  <c r="L281" i="10"/>
  <c r="K280" i="10"/>
  <c r="J279" i="10"/>
  <c r="L277" i="10"/>
  <c r="K276" i="10"/>
  <c r="J275" i="10"/>
  <c r="L273" i="10"/>
  <c r="K272" i="10"/>
  <c r="J271" i="10"/>
  <c r="L269" i="10"/>
  <c r="K268" i="10"/>
  <c r="J267" i="10"/>
  <c r="H82" i="9"/>
  <c r="J82" i="9"/>
  <c r="H74" i="9"/>
  <c r="J74" i="9"/>
  <c r="H66" i="9"/>
  <c r="J66" i="9"/>
  <c r="H58" i="9"/>
  <c r="J58" i="9"/>
  <c r="H50" i="9"/>
  <c r="J50" i="9"/>
  <c r="J42" i="9"/>
  <c r="F244" i="10"/>
  <c r="J244" i="10"/>
  <c r="F243" i="10"/>
  <c r="J243" i="10"/>
  <c r="I243" i="10"/>
  <c r="L241" i="10"/>
  <c r="G241" i="10"/>
  <c r="K241" i="10"/>
  <c r="G240" i="10"/>
  <c r="K240" i="10"/>
  <c r="K235" i="10"/>
  <c r="F235" i="10"/>
  <c r="J235" i="10"/>
  <c r="I235" i="10"/>
  <c r="L224" i="10"/>
  <c r="G224" i="10"/>
  <c r="K224" i="10"/>
  <c r="K103" i="9"/>
  <c r="K101" i="9"/>
  <c r="K99" i="9"/>
  <c r="K97" i="9"/>
  <c r="K95" i="9"/>
  <c r="K93" i="9"/>
  <c r="K91" i="9"/>
  <c r="K89" i="9"/>
  <c r="K87" i="9"/>
  <c r="K85" i="9"/>
  <c r="G83" i="9"/>
  <c r="G71" i="9"/>
  <c r="G67" i="9"/>
  <c r="G55" i="9"/>
  <c r="G51" i="9"/>
  <c r="G39" i="9"/>
  <c r="G35" i="9"/>
  <c r="G30" i="9"/>
  <c r="G22" i="9"/>
  <c r="O12" i="9"/>
  <c r="L76" i="9"/>
  <c r="L44" i="9"/>
  <c r="K57" i="9"/>
  <c r="K46" i="9"/>
  <c r="K41" i="9"/>
  <c r="K30" i="9"/>
  <c r="F46" i="9"/>
  <c r="F30" i="9"/>
  <c r="I81" i="9"/>
  <c r="I65" i="9"/>
  <c r="I54" i="9"/>
  <c r="I38" i="9"/>
  <c r="I22" i="9"/>
  <c r="K315" i="10"/>
  <c r="F315" i="10"/>
  <c r="K314" i="10"/>
  <c r="G314" i="10"/>
  <c r="L312" i="10"/>
  <c r="G312" i="10"/>
  <c r="K311" i="10"/>
  <c r="F311" i="10"/>
  <c r="K310" i="10"/>
  <c r="G310" i="10"/>
  <c r="L308" i="10"/>
  <c r="G308" i="10"/>
  <c r="K307" i="10"/>
  <c r="F307" i="10"/>
  <c r="K306" i="10"/>
  <c r="G306" i="10"/>
  <c r="L304" i="10"/>
  <c r="G304" i="10"/>
  <c r="K303" i="10"/>
  <c r="F303" i="10"/>
  <c r="K302" i="10"/>
  <c r="G302" i="10"/>
  <c r="L300" i="10"/>
  <c r="G300" i="10"/>
  <c r="K299" i="10"/>
  <c r="F299" i="10"/>
  <c r="K298" i="10"/>
  <c r="G298" i="10"/>
  <c r="L296" i="10"/>
  <c r="G296" i="10"/>
  <c r="K295" i="10"/>
  <c r="F295" i="10"/>
  <c r="K294" i="10"/>
  <c r="G294" i="10"/>
  <c r="L292" i="10"/>
  <c r="G292" i="10"/>
  <c r="K291" i="10"/>
  <c r="F291" i="10"/>
  <c r="K290" i="10"/>
  <c r="G290" i="10"/>
  <c r="L288" i="10"/>
  <c r="G288" i="10"/>
  <c r="K287" i="10"/>
  <c r="F287" i="10"/>
  <c r="K286" i="10"/>
  <c r="G286" i="10"/>
  <c r="L284" i="10"/>
  <c r="G284" i="10"/>
  <c r="K283" i="10"/>
  <c r="F283" i="10"/>
  <c r="K282" i="10"/>
  <c r="G282" i="10"/>
  <c r="L280" i="10"/>
  <c r="G280" i="10"/>
  <c r="K279" i="10"/>
  <c r="F279" i="10"/>
  <c r="K278" i="10"/>
  <c r="G278" i="10"/>
  <c r="L276" i="10"/>
  <c r="G276" i="10"/>
  <c r="K275" i="10"/>
  <c r="F275" i="10"/>
  <c r="K274" i="10"/>
  <c r="G274" i="10"/>
  <c r="L272" i="10"/>
  <c r="G272" i="10"/>
  <c r="K271" i="10"/>
  <c r="F271" i="10"/>
  <c r="K270" i="10"/>
  <c r="G270" i="10"/>
  <c r="L268" i="10"/>
  <c r="G268" i="10"/>
  <c r="K267" i="10"/>
  <c r="F267" i="10"/>
  <c r="K266" i="10"/>
  <c r="G266" i="10"/>
  <c r="Q12" i="10"/>
  <c r="F12" i="10"/>
  <c r="J101" i="10"/>
  <c r="I101" i="10"/>
  <c r="H101" i="10"/>
  <c r="L101" i="10"/>
  <c r="J93" i="10"/>
  <c r="I93" i="10"/>
  <c r="H93" i="10"/>
  <c r="L93" i="10"/>
  <c r="K81" i="10"/>
  <c r="G81" i="10"/>
  <c r="K73" i="10"/>
  <c r="G73" i="10"/>
  <c r="K65" i="10"/>
  <c r="G65" i="10"/>
  <c r="G57" i="10"/>
  <c r="G49" i="10"/>
  <c r="G41" i="10"/>
  <c r="K33" i="10"/>
  <c r="G33" i="10"/>
  <c r="G25" i="10"/>
  <c r="K237" i="10"/>
  <c r="G237" i="10"/>
  <c r="J236" i="10"/>
  <c r="K233" i="10"/>
  <c r="G233" i="10"/>
  <c r="J232" i="10"/>
  <c r="K229" i="10"/>
  <c r="G229" i="10"/>
  <c r="J228" i="10"/>
  <c r="K225" i="10"/>
  <c r="G225" i="10"/>
  <c r="J224" i="10"/>
  <c r="K221" i="10"/>
  <c r="G221" i="10"/>
  <c r="J220" i="10"/>
  <c r="I219" i="10"/>
  <c r="K217" i="10"/>
  <c r="G217" i="10"/>
  <c r="J216" i="10"/>
  <c r="I215" i="10"/>
  <c r="K213" i="10"/>
  <c r="G213" i="10"/>
  <c r="J212" i="10"/>
  <c r="I211" i="10"/>
  <c r="K209" i="10"/>
  <c r="G209" i="10"/>
  <c r="J208" i="10"/>
  <c r="I207" i="10"/>
  <c r="K205" i="10"/>
  <c r="G205" i="10"/>
  <c r="J204" i="10"/>
  <c r="I203" i="10"/>
  <c r="K201" i="10"/>
  <c r="G201" i="10"/>
  <c r="J200" i="10"/>
  <c r="I199" i="10"/>
  <c r="K197" i="10"/>
  <c r="G197" i="10"/>
  <c r="J196" i="10"/>
  <c r="I195" i="10"/>
  <c r="K193" i="10"/>
  <c r="G193" i="10"/>
  <c r="J192" i="10"/>
  <c r="I191" i="10"/>
  <c r="K189" i="10"/>
  <c r="G189" i="10"/>
  <c r="J188" i="10"/>
  <c r="I187" i="10"/>
  <c r="K185" i="10"/>
  <c r="G185" i="10"/>
  <c r="J184" i="10"/>
  <c r="I183" i="10"/>
  <c r="K181" i="10"/>
  <c r="G181" i="10"/>
  <c r="J180" i="10"/>
  <c r="I179" i="10"/>
  <c r="K177" i="10"/>
  <c r="G177" i="10"/>
  <c r="J176" i="10"/>
  <c r="I175" i="10"/>
  <c r="K173" i="10"/>
  <c r="G173" i="10"/>
  <c r="J172" i="10"/>
  <c r="I171" i="10"/>
  <c r="K169" i="10"/>
  <c r="G169" i="10"/>
  <c r="J168" i="10"/>
  <c r="I167" i="10"/>
  <c r="K165" i="10"/>
  <c r="G165" i="10"/>
  <c r="J164" i="10"/>
  <c r="I163" i="10"/>
  <c r="K161" i="10"/>
  <c r="G161" i="10"/>
  <c r="J160" i="10"/>
  <c r="I159" i="10"/>
  <c r="K157" i="10"/>
  <c r="G157" i="10"/>
  <c r="J156" i="10"/>
  <c r="I155" i="10"/>
  <c r="K153" i="10"/>
  <c r="G153" i="10"/>
  <c r="J152" i="10"/>
  <c r="I151" i="10"/>
  <c r="K149" i="10"/>
  <c r="G149" i="10"/>
  <c r="J148" i="10"/>
  <c r="I147" i="10"/>
  <c r="K145" i="10"/>
  <c r="G145" i="10"/>
  <c r="J144" i="10"/>
  <c r="I143" i="10"/>
  <c r="K141" i="10"/>
  <c r="G141" i="10"/>
  <c r="J140" i="10"/>
  <c r="I139" i="10"/>
  <c r="K137" i="10"/>
  <c r="G137" i="10"/>
  <c r="J136" i="10"/>
  <c r="I135" i="10"/>
  <c r="K133" i="10"/>
  <c r="G133" i="10"/>
  <c r="J132" i="10"/>
  <c r="I131" i="10"/>
  <c r="K129" i="10"/>
  <c r="G129" i="10"/>
  <c r="J128" i="10"/>
  <c r="I127" i="10"/>
  <c r="K125" i="10"/>
  <c r="G125" i="10"/>
  <c r="J124" i="10"/>
  <c r="I123" i="10"/>
  <c r="K122" i="10"/>
  <c r="J121" i="10"/>
  <c r="L119" i="10"/>
  <c r="F119" i="10"/>
  <c r="K118" i="10"/>
  <c r="J117" i="10"/>
  <c r="L115" i="10"/>
  <c r="F115" i="10"/>
  <c r="K114" i="10"/>
  <c r="J113" i="10"/>
  <c r="L111" i="10"/>
  <c r="F111" i="10"/>
  <c r="K110" i="10"/>
  <c r="J109" i="10"/>
  <c r="M12" i="10"/>
  <c r="I12" i="10"/>
  <c r="E11" i="11"/>
  <c r="E262" i="11"/>
  <c r="E22" i="11"/>
  <c r="E30" i="11"/>
  <c r="E33" i="11"/>
  <c r="E38" i="11"/>
  <c r="E41" i="11"/>
  <c r="E263" i="11"/>
  <c r="E48" i="11"/>
  <c r="E53" i="11"/>
  <c r="E61" i="11"/>
  <c r="E64" i="11"/>
  <c r="E77" i="11"/>
  <c r="E85" i="11"/>
  <c r="E88" i="11"/>
  <c r="E93" i="11"/>
  <c r="E96" i="11"/>
  <c r="E101" i="11"/>
  <c r="E104" i="11"/>
  <c r="E109" i="11"/>
  <c r="E112" i="11"/>
  <c r="E117" i="11"/>
  <c r="E120" i="11"/>
  <c r="E125" i="11"/>
  <c r="E133" i="11"/>
  <c r="E140" i="11"/>
  <c r="E142" i="11"/>
  <c r="E150" i="11"/>
  <c r="E158" i="11"/>
  <c r="E163" i="11"/>
  <c r="E171" i="11"/>
  <c r="E174" i="11"/>
  <c r="E190" i="11"/>
  <c r="E196" i="11"/>
  <c r="E202" i="11"/>
  <c r="E205" i="11"/>
  <c r="E268" i="11"/>
  <c r="E219" i="11"/>
  <c r="E221" i="11"/>
  <c r="E231" i="11"/>
  <c r="E237" i="11"/>
  <c r="E247" i="11"/>
  <c r="E250" i="11"/>
  <c r="E253" i="11"/>
  <c r="E256" i="11"/>
  <c r="L107" i="10"/>
  <c r="K107" i="10"/>
  <c r="F107" i="10"/>
  <c r="H107" i="10"/>
  <c r="J107" i="10"/>
  <c r="I107" i="10"/>
  <c r="L99" i="10"/>
  <c r="K99" i="10"/>
  <c r="F99" i="10"/>
  <c r="H99" i="10"/>
  <c r="J99" i="10"/>
  <c r="I99" i="10"/>
  <c r="L91" i="10"/>
  <c r="K91" i="10"/>
  <c r="F91" i="10"/>
  <c r="H91" i="10"/>
  <c r="J91" i="10"/>
  <c r="I91" i="10"/>
  <c r="L79" i="10"/>
  <c r="G79" i="10"/>
  <c r="K79" i="10"/>
  <c r="G71" i="10"/>
  <c r="L63" i="10"/>
  <c r="G63" i="10"/>
  <c r="K63" i="10"/>
  <c r="L55" i="10"/>
  <c r="G55" i="10"/>
  <c r="K55" i="10"/>
  <c r="G47" i="10"/>
  <c r="L39" i="10"/>
  <c r="G39" i="10"/>
  <c r="L31" i="10"/>
  <c r="G31" i="10"/>
  <c r="K31" i="10"/>
  <c r="L23" i="10"/>
  <c r="G23" i="10"/>
  <c r="K23" i="10"/>
  <c r="J219" i="10"/>
  <c r="F219" i="10"/>
  <c r="K216" i="10"/>
  <c r="G216" i="10"/>
  <c r="J215" i="10"/>
  <c r="F215" i="10"/>
  <c r="K212" i="10"/>
  <c r="G212" i="10"/>
  <c r="J211" i="10"/>
  <c r="F211" i="10"/>
  <c r="K208" i="10"/>
  <c r="G208" i="10"/>
  <c r="J207" i="10"/>
  <c r="F207" i="10"/>
  <c r="K204" i="10"/>
  <c r="G204" i="10"/>
  <c r="J203" i="10"/>
  <c r="F203" i="10"/>
  <c r="K200" i="10"/>
  <c r="G200" i="10"/>
  <c r="J199" i="10"/>
  <c r="F199" i="10"/>
  <c r="K196" i="10"/>
  <c r="G196" i="10"/>
  <c r="J195" i="10"/>
  <c r="F195" i="10"/>
  <c r="K192" i="10"/>
  <c r="G192" i="10"/>
  <c r="J191" i="10"/>
  <c r="F191" i="10"/>
  <c r="K188" i="10"/>
  <c r="G188" i="10"/>
  <c r="J187" i="10"/>
  <c r="F187" i="10"/>
  <c r="K184" i="10"/>
  <c r="G184" i="10"/>
  <c r="J183" i="10"/>
  <c r="F183" i="10"/>
  <c r="K180" i="10"/>
  <c r="G180" i="10"/>
  <c r="J179" i="10"/>
  <c r="F179" i="10"/>
  <c r="K176" i="10"/>
  <c r="G176" i="10"/>
  <c r="J175" i="10"/>
  <c r="F175" i="10"/>
  <c r="K172" i="10"/>
  <c r="G172" i="10"/>
  <c r="J171" i="10"/>
  <c r="F171" i="10"/>
  <c r="K168" i="10"/>
  <c r="G168" i="10"/>
  <c r="J167" i="10"/>
  <c r="F167" i="10"/>
  <c r="K164" i="10"/>
  <c r="G164" i="10"/>
  <c r="J163" i="10"/>
  <c r="F163" i="10"/>
  <c r="K160" i="10"/>
  <c r="G160" i="10"/>
  <c r="J159" i="10"/>
  <c r="F159" i="10"/>
  <c r="K156" i="10"/>
  <c r="G156" i="10"/>
  <c r="J155" i="10"/>
  <c r="F155" i="10"/>
  <c r="K152" i="10"/>
  <c r="G152" i="10"/>
  <c r="J151" i="10"/>
  <c r="F151" i="10"/>
  <c r="K148" i="10"/>
  <c r="G148" i="10"/>
  <c r="J147" i="10"/>
  <c r="F147" i="10"/>
  <c r="K144" i="10"/>
  <c r="G144" i="10"/>
  <c r="J143" i="10"/>
  <c r="F143" i="10"/>
  <c r="K140" i="10"/>
  <c r="G140" i="10"/>
  <c r="J139" i="10"/>
  <c r="F139" i="10"/>
  <c r="K136" i="10"/>
  <c r="G136" i="10"/>
  <c r="J135" i="10"/>
  <c r="F135" i="10"/>
  <c r="K132" i="10"/>
  <c r="G132" i="10"/>
  <c r="J131" i="10"/>
  <c r="F131" i="10"/>
  <c r="K128" i="10"/>
  <c r="G128" i="10"/>
  <c r="J127" i="10"/>
  <c r="F127" i="10"/>
  <c r="K124" i="10"/>
  <c r="G124" i="10"/>
  <c r="J123" i="10"/>
  <c r="F123" i="10"/>
  <c r="L122" i="10"/>
  <c r="K121" i="10"/>
  <c r="F121" i="10"/>
  <c r="K120" i="10"/>
  <c r="G120" i="10"/>
  <c r="L118" i="10"/>
  <c r="K117" i="10"/>
  <c r="F117" i="10"/>
  <c r="K116" i="10"/>
  <c r="G116" i="10"/>
  <c r="L114" i="10"/>
  <c r="K113" i="10"/>
  <c r="F113" i="10"/>
  <c r="K112" i="10"/>
  <c r="G112" i="10"/>
  <c r="L110" i="10"/>
  <c r="K109" i="10"/>
  <c r="F109" i="10"/>
  <c r="K108" i="10"/>
  <c r="G108" i="10"/>
  <c r="J12" i="10"/>
  <c r="E13" i="11"/>
  <c r="E261" i="11"/>
  <c r="E19" i="11"/>
  <c r="E27" i="11"/>
  <c r="E35" i="11"/>
  <c r="E43" i="11"/>
  <c r="E50" i="11"/>
  <c r="E55" i="11"/>
  <c r="E58" i="11"/>
  <c r="E63" i="11"/>
  <c r="E66" i="11"/>
  <c r="E71" i="11"/>
  <c r="E79" i="11"/>
  <c r="E87" i="11"/>
  <c r="E90" i="11"/>
  <c r="E98" i="11"/>
  <c r="E103" i="11"/>
  <c r="E106" i="11"/>
  <c r="E111" i="11"/>
  <c r="E127" i="11"/>
  <c r="E130" i="11"/>
  <c r="E138" i="11"/>
  <c r="E141" i="11"/>
  <c r="E144" i="11"/>
  <c r="E149" i="11"/>
  <c r="E152" i="11"/>
  <c r="E160" i="11"/>
  <c r="E165" i="11"/>
  <c r="E173" i="11"/>
  <c r="E183" i="11"/>
  <c r="E186" i="11"/>
  <c r="E189" i="11"/>
  <c r="E192" i="11"/>
  <c r="E198" i="11"/>
  <c r="E201" i="11"/>
  <c r="E204" i="11"/>
  <c r="E207" i="11"/>
  <c r="E214" i="11"/>
  <c r="E218" i="11"/>
  <c r="E269" i="11"/>
  <c r="E227" i="11"/>
  <c r="E230" i="11"/>
  <c r="E236" i="11"/>
  <c r="E243" i="11"/>
  <c r="E246" i="11"/>
  <c r="E249" i="11"/>
  <c r="E252" i="11"/>
  <c r="E259" i="11"/>
  <c r="O12" i="10"/>
  <c r="J105" i="10"/>
  <c r="I105" i="10"/>
  <c r="H105" i="10"/>
  <c r="L105" i="10"/>
  <c r="J97" i="10"/>
  <c r="I97" i="10"/>
  <c r="H97" i="10"/>
  <c r="L97" i="10"/>
  <c r="J89" i="10"/>
  <c r="I89" i="10"/>
  <c r="H89" i="10"/>
  <c r="L89" i="10"/>
  <c r="H12" i="10"/>
  <c r="K85" i="10"/>
  <c r="G85" i="10"/>
  <c r="K77" i="10"/>
  <c r="G77" i="10"/>
  <c r="K69" i="10"/>
  <c r="G69" i="10"/>
  <c r="G61" i="10"/>
  <c r="G53" i="10"/>
  <c r="G45" i="10"/>
  <c r="K37" i="10"/>
  <c r="G37" i="10"/>
  <c r="G29" i="10"/>
  <c r="G21" i="10"/>
  <c r="L121" i="10"/>
  <c r="L117" i="10"/>
  <c r="L113" i="10"/>
  <c r="L109" i="10"/>
  <c r="E15" i="11"/>
  <c r="E18" i="11"/>
  <c r="E21" i="11"/>
  <c r="E26" i="11"/>
  <c r="E29" i="11"/>
  <c r="E34" i="11"/>
  <c r="E37" i="11"/>
  <c r="E45" i="11"/>
  <c r="E49" i="11"/>
  <c r="E52" i="11"/>
  <c r="E57" i="11"/>
  <c r="E65" i="11"/>
  <c r="E68" i="11"/>
  <c r="E73" i="11"/>
  <c r="E81" i="11"/>
  <c r="E84" i="11"/>
  <c r="E89" i="11"/>
  <c r="E97" i="11"/>
  <c r="E100" i="11"/>
  <c r="E108" i="11"/>
  <c r="E113" i="11"/>
  <c r="E116" i="11"/>
  <c r="E121" i="11"/>
  <c r="E124" i="11"/>
  <c r="E129" i="11"/>
  <c r="E132" i="11"/>
  <c r="E137" i="11"/>
  <c r="E154" i="11"/>
  <c r="E159" i="11"/>
  <c r="E162" i="11"/>
  <c r="E179" i="11"/>
  <c r="E182" i="11"/>
  <c r="E185" i="11"/>
  <c r="E188" i="11"/>
  <c r="E195" i="11"/>
  <c r="E266" i="11"/>
  <c r="E203" i="11"/>
  <c r="E210" i="11"/>
  <c r="E213" i="11"/>
  <c r="E216" i="11"/>
  <c r="E217" i="11"/>
  <c r="E223" i="11"/>
  <c r="E229" i="11"/>
  <c r="E232" i="11"/>
  <c r="E239" i="11"/>
  <c r="E242" i="11"/>
  <c r="E245" i="11"/>
  <c r="E248" i="11"/>
  <c r="E258" i="11"/>
  <c r="F122" i="10"/>
  <c r="J122" i="10"/>
  <c r="G119" i="10"/>
  <c r="K119" i="10"/>
  <c r="F118" i="10"/>
  <c r="J118" i="10"/>
  <c r="G115" i="10"/>
  <c r="K115" i="10"/>
  <c r="F114" i="10"/>
  <c r="J114" i="10"/>
  <c r="G111" i="10"/>
  <c r="K111" i="10"/>
  <c r="F110" i="10"/>
  <c r="J110" i="10"/>
  <c r="P12" i="10"/>
  <c r="K12" i="10"/>
  <c r="L103" i="10"/>
  <c r="K103" i="10"/>
  <c r="F103" i="10"/>
  <c r="H103" i="10"/>
  <c r="J103" i="10"/>
  <c r="I103" i="10"/>
  <c r="L95" i="10"/>
  <c r="K95" i="10"/>
  <c r="F95" i="10"/>
  <c r="H95" i="10"/>
  <c r="J95" i="10"/>
  <c r="I95" i="10"/>
  <c r="L87" i="10"/>
  <c r="K87" i="10"/>
  <c r="F87" i="10"/>
  <c r="H87" i="10"/>
  <c r="J87" i="10"/>
  <c r="I87" i="10"/>
  <c r="L83" i="10"/>
  <c r="G83" i="10"/>
  <c r="K83" i="10"/>
  <c r="L75" i="10"/>
  <c r="G75" i="10"/>
  <c r="K75" i="10"/>
  <c r="L67" i="10"/>
  <c r="G67" i="10"/>
  <c r="K67" i="10"/>
  <c r="G59" i="10"/>
  <c r="L51" i="10"/>
  <c r="G51" i="10"/>
  <c r="K51" i="10"/>
  <c r="L43" i="10"/>
  <c r="G43" i="10"/>
  <c r="K43" i="10"/>
  <c r="G35" i="10"/>
  <c r="G27" i="10"/>
  <c r="E14" i="11"/>
  <c r="E17" i="11"/>
  <c r="E23" i="11"/>
  <c r="E31" i="11"/>
  <c r="E39" i="11"/>
  <c r="E46" i="11"/>
  <c r="E51" i="11"/>
  <c r="E54" i="11"/>
  <c r="E59" i="11"/>
  <c r="E62" i="11"/>
  <c r="E67" i="11"/>
  <c r="E70" i="11"/>
  <c r="E75" i="11"/>
  <c r="E78" i="11"/>
  <c r="E86" i="11"/>
  <c r="E91" i="11"/>
  <c r="E99" i="11"/>
  <c r="E102" i="11"/>
  <c r="E110" i="11"/>
  <c r="E118" i="11"/>
  <c r="E123" i="11"/>
  <c r="E134" i="11"/>
  <c r="E264" i="11"/>
  <c r="E265" i="11"/>
  <c r="E145" i="11"/>
  <c r="E148" i="11"/>
  <c r="E153" i="11"/>
  <c r="E156" i="11"/>
  <c r="E161" i="11"/>
  <c r="E164" i="11"/>
  <c r="E169" i="11"/>
  <c r="E172" i="11"/>
  <c r="E175" i="11"/>
  <c r="E178" i="11"/>
  <c r="E181" i="11"/>
  <c r="E191" i="11"/>
  <c r="E194" i="11"/>
  <c r="E197" i="11"/>
  <c r="E199" i="11"/>
  <c r="E206" i="11"/>
  <c r="E209" i="11"/>
  <c r="E212" i="11"/>
  <c r="E220" i="11"/>
  <c r="E222" i="11"/>
  <c r="E228" i="11"/>
  <c r="E238" i="11"/>
  <c r="E241" i="11"/>
  <c r="E244" i="11"/>
  <c r="E254" i="11"/>
  <c r="E260" i="11"/>
  <c r="O23" i="6"/>
  <c r="Q23" i="6" s="1"/>
  <c r="S23" i="6" s="1"/>
  <c r="O41" i="6"/>
  <c r="Q41" i="6" s="1"/>
  <c r="S41" i="6" s="1"/>
  <c r="E260" i="7"/>
  <c r="E269" i="7"/>
  <c r="E119" i="7"/>
  <c r="U125" i="8"/>
  <c r="F265" i="1"/>
  <c r="E102" i="7"/>
  <c r="U294" i="8"/>
  <c r="F229" i="1"/>
  <c r="F166" i="1"/>
  <c r="G166" i="1"/>
  <c r="U255" i="8"/>
  <c r="U234" i="8"/>
  <c r="F131" i="1"/>
  <c r="G131" i="1" s="1"/>
  <c r="U222" i="8"/>
  <c r="F89" i="1"/>
  <c r="G89" i="1"/>
  <c r="U202" i="8"/>
  <c r="F69" i="1"/>
  <c r="G69" i="1"/>
  <c r="U186" i="8"/>
  <c r="F52" i="1"/>
  <c r="G52" i="1"/>
  <c r="U174" i="8"/>
  <c r="F40" i="1"/>
  <c r="G40" i="1"/>
  <c r="F22" i="1"/>
  <c r="G22" i="1"/>
  <c r="U158" i="8"/>
  <c r="U133" i="8"/>
  <c r="F277" i="1"/>
  <c r="U135" i="8"/>
  <c r="F181" i="1"/>
  <c r="G181" i="1" s="1"/>
  <c r="U54" i="8"/>
  <c r="F153" i="1"/>
  <c r="G153" i="1" s="1"/>
  <c r="U50" i="8"/>
  <c r="E37" i="7"/>
  <c r="F130" i="1"/>
  <c r="G130" i="1" s="1"/>
  <c r="U38" i="8"/>
  <c r="F116" i="1"/>
  <c r="G116" i="1" s="1"/>
  <c r="U30" i="8"/>
  <c r="F95" i="1"/>
  <c r="G95" i="1" s="1"/>
  <c r="U22" i="8"/>
  <c r="F111" i="1"/>
  <c r="U285" i="8"/>
  <c r="F245" i="1"/>
  <c r="U109" i="8"/>
  <c r="E87" i="7"/>
  <c r="F238" i="1"/>
  <c r="U102" i="8"/>
  <c r="F221" i="1"/>
  <c r="U87" i="8"/>
  <c r="U106" i="8"/>
  <c r="F242" i="1"/>
  <c r="U264" i="8"/>
  <c r="F175" i="1"/>
  <c r="G175" i="1"/>
  <c r="U260" i="8"/>
  <c r="F171" i="1"/>
  <c r="G171" i="1"/>
  <c r="E240" i="7"/>
  <c r="U256" i="8"/>
  <c r="F167" i="1"/>
  <c r="G167" i="1" s="1"/>
  <c r="U252" i="8"/>
  <c r="F163" i="1"/>
  <c r="G163" i="1"/>
  <c r="E232" i="7"/>
  <c r="U248" i="8"/>
  <c r="F158" i="1"/>
  <c r="G158" i="1" s="1"/>
  <c r="U244" i="8"/>
  <c r="F149" i="1"/>
  <c r="G149" i="1" s="1"/>
  <c r="F136" i="1"/>
  <c r="G136" i="1"/>
  <c r="Q136" i="1" s="1"/>
  <c r="U239" i="8"/>
  <c r="F132" i="1"/>
  <c r="G132" i="1" s="1"/>
  <c r="U235" i="8"/>
  <c r="F124" i="1"/>
  <c r="G124" i="1" s="1"/>
  <c r="U231" i="8"/>
  <c r="F115" i="1"/>
  <c r="G115" i="1" s="1"/>
  <c r="U227" i="8"/>
  <c r="F90" i="1"/>
  <c r="G90" i="1"/>
  <c r="U223" i="8"/>
  <c r="F86" i="1"/>
  <c r="G86" i="1"/>
  <c r="U219" i="8"/>
  <c r="E187" i="7"/>
  <c r="F78" i="1"/>
  <c r="G78" i="1" s="1"/>
  <c r="U211" i="8"/>
  <c r="E179" i="7"/>
  <c r="F74" i="1"/>
  <c r="G74" i="1"/>
  <c r="U207" i="8"/>
  <c r="F70" i="1"/>
  <c r="G70" i="1"/>
  <c r="U203" i="8"/>
  <c r="E171" i="7"/>
  <c r="F66" i="1"/>
  <c r="G66" i="1" s="1"/>
  <c r="U199" i="8"/>
  <c r="F62" i="1"/>
  <c r="G62" i="1"/>
  <c r="U195" i="8"/>
  <c r="E163" i="7"/>
  <c r="F57" i="1"/>
  <c r="G57" i="1"/>
  <c r="U191" i="8"/>
  <c r="F53" i="1"/>
  <c r="G53" i="1" s="1"/>
  <c r="U187" i="8"/>
  <c r="E155" i="7"/>
  <c r="F49" i="1"/>
  <c r="G49" i="1"/>
  <c r="U183" i="8"/>
  <c r="F45" i="1"/>
  <c r="G45" i="1"/>
  <c r="U179" i="8"/>
  <c r="E147" i="7"/>
  <c r="F41" i="1"/>
  <c r="G41" i="1" s="1"/>
  <c r="U175" i="8"/>
  <c r="F37" i="1"/>
  <c r="G37" i="1" s="1"/>
  <c r="H37" i="1" s="1"/>
  <c r="F33" i="1"/>
  <c r="G33" i="1"/>
  <c r="U167" i="8"/>
  <c r="F27" i="1"/>
  <c r="G27" i="1"/>
  <c r="U163" i="8"/>
  <c r="E131" i="7"/>
  <c r="F23" i="1"/>
  <c r="G23" i="1"/>
  <c r="U159" i="8"/>
  <c r="F248" i="1"/>
  <c r="U111" i="8"/>
  <c r="F213" i="1"/>
  <c r="U79" i="8"/>
  <c r="F233" i="1"/>
  <c r="U97" i="8"/>
  <c r="F212" i="1"/>
  <c r="U293" i="8"/>
  <c r="F193" i="1"/>
  <c r="U289" i="8"/>
  <c r="F223" i="1"/>
  <c r="U89" i="8"/>
  <c r="F283" i="1"/>
  <c r="U140" i="8"/>
  <c r="F278" i="1"/>
  <c r="U136" i="8"/>
  <c r="F254" i="1"/>
  <c r="U115" i="8"/>
  <c r="F215" i="1"/>
  <c r="U81" i="8"/>
  <c r="F201" i="1"/>
  <c r="U71" i="8"/>
  <c r="F194" i="1"/>
  <c r="G194" i="1"/>
  <c r="U64" i="8"/>
  <c r="F183" i="1"/>
  <c r="G183" i="1" s="1"/>
  <c r="U55" i="8"/>
  <c r="F177" i="1"/>
  <c r="G177" i="1"/>
  <c r="U51" i="8"/>
  <c r="F150" i="1"/>
  <c r="U47" i="8"/>
  <c r="F143" i="1"/>
  <c r="G143" i="1" s="1"/>
  <c r="U43" i="8"/>
  <c r="F125" i="1"/>
  <c r="G125" i="1"/>
  <c r="U35" i="8"/>
  <c r="F118" i="1"/>
  <c r="G118" i="1"/>
  <c r="U31" i="8"/>
  <c r="F110" i="1"/>
  <c r="G110" i="1" s="1"/>
  <c r="U27" i="8"/>
  <c r="F97" i="1"/>
  <c r="G97" i="1" s="1"/>
  <c r="U23" i="8"/>
  <c r="E265" i="7"/>
  <c r="F204" i="1"/>
  <c r="U74" i="8"/>
  <c r="F189" i="1"/>
  <c r="G189" i="1"/>
  <c r="U61" i="8"/>
  <c r="F112" i="1"/>
  <c r="U286" i="8"/>
  <c r="F106" i="1"/>
  <c r="U282" i="8"/>
  <c r="F101" i="1"/>
  <c r="U278" i="8"/>
  <c r="F210" i="1"/>
  <c r="U77" i="8"/>
  <c r="F256" i="1"/>
  <c r="U117" i="8"/>
  <c r="E94" i="7"/>
  <c r="F239" i="1"/>
  <c r="U103" i="8"/>
  <c r="F234" i="1"/>
  <c r="U98" i="8"/>
  <c r="E53" i="7"/>
  <c r="E12" i="7"/>
  <c r="G86" i="6"/>
  <c r="H86" i="6" s="1"/>
  <c r="G70" i="6"/>
  <c r="H70" i="6"/>
  <c r="U225" i="6"/>
  <c r="U174" i="6"/>
  <c r="E214" i="7"/>
  <c r="G135" i="4"/>
  <c r="G167" i="4"/>
  <c r="G295" i="4"/>
  <c r="E257" i="11"/>
  <c r="E225" i="11"/>
  <c r="E107" i="11"/>
  <c r="E28" i="11"/>
  <c r="E151" i="11"/>
  <c r="E12" i="11"/>
  <c r="E95" i="11"/>
  <c r="E32" i="11"/>
  <c r="E208" i="11"/>
  <c r="E147" i="11"/>
  <c r="E259" i="7"/>
  <c r="E253" i="7"/>
  <c r="E219" i="7"/>
  <c r="E170" i="7"/>
  <c r="G176" i="6"/>
  <c r="J176" i="6"/>
  <c r="G200" i="6"/>
  <c r="G192" i="6"/>
  <c r="J192" i="6"/>
  <c r="G237" i="6"/>
  <c r="J237" i="6"/>
  <c r="G254" i="6"/>
  <c r="G175" i="6"/>
  <c r="J175" i="6"/>
  <c r="G195" i="6"/>
  <c r="J195" i="6"/>
  <c r="G80" i="6"/>
  <c r="H80" i="6"/>
  <c r="G47" i="6"/>
  <c r="H47" i="6"/>
  <c r="G31" i="6"/>
  <c r="G50" i="6"/>
  <c r="H50" i="6"/>
  <c r="G42" i="6"/>
  <c r="H42" i="6"/>
  <c r="G27" i="6"/>
  <c r="H27" i="6"/>
  <c r="E262" i="7"/>
  <c r="E34" i="7"/>
  <c r="E18" i="7"/>
  <c r="E117" i="7"/>
  <c r="E14" i="7"/>
  <c r="E142" i="7"/>
  <c r="E112" i="7"/>
  <c r="E236" i="7"/>
  <c r="E167" i="7"/>
  <c r="E135" i="7"/>
  <c r="U195" i="6"/>
  <c r="V195" i="6"/>
  <c r="X195" i="6" s="1"/>
  <c r="U252" i="6"/>
  <c r="V252" i="6"/>
  <c r="X252" i="6" s="1"/>
  <c r="U234" i="6"/>
  <c r="V234" i="6"/>
  <c r="X234" i="6" s="1"/>
  <c r="U215" i="6"/>
  <c r="U197" i="6"/>
  <c r="V197" i="6"/>
  <c r="X197" i="6"/>
  <c r="U255" i="6"/>
  <c r="V255" i="6"/>
  <c r="X255" i="6"/>
  <c r="U237" i="6"/>
  <c r="V237" i="6"/>
  <c r="X237" i="6" s="1"/>
  <c r="U200" i="6"/>
  <c r="V200" i="6"/>
  <c r="X200" i="6" s="1"/>
  <c r="U184" i="6"/>
  <c r="V184" i="6"/>
  <c r="X184" i="6" s="1"/>
  <c r="U198" i="6"/>
  <c r="V198" i="6" s="1"/>
  <c r="X198" i="6" s="1"/>
  <c r="E261" i="7"/>
  <c r="E81" i="7"/>
  <c r="E66" i="7"/>
  <c r="E54" i="7"/>
  <c r="G90" i="4"/>
  <c r="G98" i="4"/>
  <c r="G106" i="4"/>
  <c r="G114" i="4"/>
  <c r="G122" i="4"/>
  <c r="G130" i="4"/>
  <c r="E198" i="7"/>
  <c r="G133" i="4"/>
  <c r="G149" i="4"/>
  <c r="G165" i="4"/>
  <c r="G181" i="4"/>
  <c r="G197" i="4"/>
  <c r="G213" i="4"/>
  <c r="G229" i="4"/>
  <c r="G245" i="4"/>
  <c r="G261" i="4"/>
  <c r="G277" i="4"/>
  <c r="G293" i="4"/>
  <c r="G309" i="4"/>
  <c r="G325" i="4"/>
  <c r="F174" i="1"/>
  <c r="G174" i="1"/>
  <c r="U263" i="8"/>
  <c r="F157" i="1"/>
  <c r="G157" i="1"/>
  <c r="U247" i="8"/>
  <c r="U238" i="8"/>
  <c r="F135" i="1"/>
  <c r="G135" i="1" s="1"/>
  <c r="F93" i="1"/>
  <c r="G93" i="1" s="1"/>
  <c r="U214" i="8"/>
  <c r="F81" i="1"/>
  <c r="G81" i="1" s="1"/>
  <c r="U206" i="8"/>
  <c r="F73" i="1"/>
  <c r="G73" i="1"/>
  <c r="U194" i="8"/>
  <c r="F61" i="1"/>
  <c r="G61" i="1"/>
  <c r="Q61" i="1"/>
  <c r="S61" i="1" s="1"/>
  <c r="U170" i="8"/>
  <c r="F36" i="1"/>
  <c r="G36" i="1"/>
  <c r="F26" i="1"/>
  <c r="G26" i="1" s="1"/>
  <c r="U162" i="8"/>
  <c r="F253" i="1"/>
  <c r="U114" i="8"/>
  <c r="F264" i="1"/>
  <c r="U124" i="8"/>
  <c r="F200" i="1"/>
  <c r="U70" i="8"/>
  <c r="F142" i="1"/>
  <c r="G142" i="1"/>
  <c r="U42" i="8"/>
  <c r="F148" i="1"/>
  <c r="G148" i="1"/>
  <c r="U243" i="8"/>
  <c r="F203" i="1"/>
  <c r="U73" i="8"/>
  <c r="F246" i="1"/>
  <c r="U110" i="8"/>
  <c r="F225" i="1"/>
  <c r="U91" i="8"/>
  <c r="U130" i="8"/>
  <c r="F271" i="1"/>
  <c r="U90" i="8"/>
  <c r="F224" i="1"/>
  <c r="U84" i="8"/>
  <c r="F218" i="1"/>
  <c r="U261" i="8"/>
  <c r="F172" i="1"/>
  <c r="G172" i="1"/>
  <c r="U257" i="8"/>
  <c r="F168" i="1"/>
  <c r="G168" i="1"/>
  <c r="U253" i="8"/>
  <c r="F164" i="1"/>
  <c r="G164" i="1" s="1"/>
  <c r="F160" i="1"/>
  <c r="G160" i="1" s="1"/>
  <c r="U245" i="8"/>
  <c r="F154" i="1"/>
  <c r="G154" i="1" s="1"/>
  <c r="U240" i="8"/>
  <c r="F137" i="1"/>
  <c r="G137" i="1"/>
  <c r="E220" i="7"/>
  <c r="U236" i="8"/>
  <c r="F133" i="1"/>
  <c r="G133" i="1"/>
  <c r="U232" i="8"/>
  <c r="F126" i="1"/>
  <c r="G126" i="1" s="1"/>
  <c r="U228" i="8"/>
  <c r="F117" i="1"/>
  <c r="G117" i="1" s="1"/>
  <c r="U224" i="8"/>
  <c r="F91" i="1"/>
  <c r="G91" i="1" s="1"/>
  <c r="Q91" i="1" s="1"/>
  <c r="U216" i="8"/>
  <c r="F83" i="1"/>
  <c r="G83" i="1" s="1"/>
  <c r="U212" i="8"/>
  <c r="F79" i="1"/>
  <c r="G79" i="1"/>
  <c r="U208" i="8"/>
  <c r="F75" i="1"/>
  <c r="G75" i="1"/>
  <c r="H75" i="1" s="1"/>
  <c r="U204" i="8"/>
  <c r="F71" i="1"/>
  <c r="G71" i="1" s="1"/>
  <c r="U200" i="8"/>
  <c r="F67" i="1"/>
  <c r="G67" i="1"/>
  <c r="U196" i="8"/>
  <c r="F63" i="1"/>
  <c r="G63" i="1" s="1"/>
  <c r="U192" i="8"/>
  <c r="F59" i="1"/>
  <c r="G59" i="1"/>
  <c r="Q59" i="1" s="1"/>
  <c r="F54" i="1"/>
  <c r="G54" i="1" s="1"/>
  <c r="U184" i="8"/>
  <c r="F50" i="1"/>
  <c r="G50" i="1" s="1"/>
  <c r="U180" i="8"/>
  <c r="F46" i="1"/>
  <c r="G46" i="1"/>
  <c r="U176" i="8"/>
  <c r="F42" i="1"/>
  <c r="G42" i="1" s="1"/>
  <c r="Q42" i="1" s="1"/>
  <c r="U172" i="8"/>
  <c r="F38" i="1"/>
  <c r="G38" i="1" s="1"/>
  <c r="F34" i="1"/>
  <c r="G34" i="1"/>
  <c r="U168" i="8"/>
  <c r="F30" i="1"/>
  <c r="G30" i="1"/>
  <c r="U164" i="8"/>
  <c r="F24" i="1"/>
  <c r="G24" i="1" s="1"/>
  <c r="Q24" i="1" s="1"/>
  <c r="U160" i="8"/>
  <c r="F232" i="1"/>
  <c r="U96" i="8"/>
  <c r="F273" i="1"/>
  <c r="U131" i="8"/>
  <c r="F250" i="1"/>
  <c r="U112" i="8"/>
  <c r="F236" i="1"/>
  <c r="U100" i="8"/>
  <c r="E79" i="7"/>
  <c r="F206" i="1"/>
  <c r="U290" i="8"/>
  <c r="F279" i="1"/>
  <c r="U137" i="8"/>
  <c r="F267" i="1"/>
  <c r="U127" i="8"/>
  <c r="F257" i="1"/>
  <c r="U118" i="8"/>
  <c r="F216" i="1"/>
  <c r="U82" i="8"/>
  <c r="F202" i="1"/>
  <c r="U72" i="8"/>
  <c r="F195" i="1"/>
  <c r="G195" i="1"/>
  <c r="U65" i="8"/>
  <c r="F178" i="1"/>
  <c r="G178" i="1" s="1"/>
  <c r="U52" i="8"/>
  <c r="F151" i="1"/>
  <c r="G151" i="1" s="1"/>
  <c r="U48" i="8"/>
  <c r="F145" i="1"/>
  <c r="G145" i="1" s="1"/>
  <c r="U44" i="8"/>
  <c r="E31" i="7"/>
  <c r="F140" i="1"/>
  <c r="G140" i="1"/>
  <c r="U40" i="8"/>
  <c r="F128" i="1"/>
  <c r="G128" i="1"/>
  <c r="U36" i="8"/>
  <c r="F120" i="1"/>
  <c r="G120" i="1" s="1"/>
  <c r="U32" i="8"/>
  <c r="F113" i="1"/>
  <c r="G113" i="1" s="1"/>
  <c r="U28" i="8"/>
  <c r="E15" i="7"/>
  <c r="F99" i="1"/>
  <c r="G99" i="1"/>
  <c r="H99" i="1" s="1"/>
  <c r="U24" i="8"/>
  <c r="F282" i="1"/>
  <c r="U297" i="8"/>
  <c r="F247" i="1"/>
  <c r="U295" i="8"/>
  <c r="F196" i="1"/>
  <c r="U66" i="8"/>
  <c r="F180" i="1"/>
  <c r="U287" i="8"/>
  <c r="F108" i="1"/>
  <c r="U283" i="8"/>
  <c r="F102" i="1"/>
  <c r="U279" i="8"/>
  <c r="F211" i="1"/>
  <c r="U78" i="8"/>
  <c r="F192" i="1"/>
  <c r="G192" i="1"/>
  <c r="U63" i="8"/>
  <c r="F263" i="1"/>
  <c r="U123" i="8"/>
  <c r="F240" i="1"/>
  <c r="U104" i="8"/>
  <c r="F235" i="1"/>
  <c r="U99" i="8"/>
  <c r="U194" i="6"/>
  <c r="V194" i="6" s="1"/>
  <c r="X194" i="6" s="1"/>
  <c r="U220" i="6"/>
  <c r="V220" i="6"/>
  <c r="X220" i="6" s="1"/>
  <c r="U230" i="6"/>
  <c r="V230" i="6"/>
  <c r="X230" i="6" s="1"/>
  <c r="U240" i="6"/>
  <c r="V240" i="6" s="1"/>
  <c r="X240" i="6" s="1"/>
  <c r="U257" i="6"/>
  <c r="V257" i="6"/>
  <c r="X257" i="6"/>
  <c r="U249" i="6"/>
  <c r="V249" i="6" s="1"/>
  <c r="X249" i="6" s="1"/>
  <c r="T258" i="6"/>
  <c r="G89" i="8"/>
  <c r="G287" i="1"/>
  <c r="J287" i="1" s="1"/>
  <c r="E25" i="7"/>
  <c r="E162" i="7"/>
  <c r="E111" i="7"/>
  <c r="E235" i="7"/>
  <c r="V209" i="6"/>
  <c r="X209" i="6" s="1"/>
  <c r="U251" i="6"/>
  <c r="G199" i="4"/>
  <c r="G263" i="4"/>
  <c r="G327" i="4"/>
  <c r="E215" i="11"/>
  <c r="E126" i="11"/>
  <c r="E139" i="11"/>
  <c r="E76" i="11"/>
  <c r="E60" i="11"/>
  <c r="E114" i="11"/>
  <c r="E82" i="11"/>
  <c r="E224" i="11"/>
  <c r="E180" i="11"/>
  <c r="E166" i="11"/>
  <c r="E136" i="11"/>
  <c r="E56" i="11"/>
  <c r="G226" i="1"/>
  <c r="J226" i="1" s="1"/>
  <c r="G294" i="1"/>
  <c r="K294" i="1" s="1"/>
  <c r="E122" i="7"/>
  <c r="E95" i="7"/>
  <c r="E246" i="7"/>
  <c r="E180" i="7"/>
  <c r="E148" i="7"/>
  <c r="E120" i="7"/>
  <c r="E63" i="7"/>
  <c r="E39" i="7"/>
  <c r="E206" i="7"/>
  <c r="V186" i="6"/>
  <c r="X186" i="6" s="1"/>
  <c r="G204" i="6"/>
  <c r="I204" i="6"/>
  <c r="G181" i="6"/>
  <c r="J181" i="6" s="1"/>
  <c r="G87" i="6"/>
  <c r="H87" i="6" s="1"/>
  <c r="G71" i="6"/>
  <c r="H71" i="6" s="1"/>
  <c r="G63" i="6"/>
  <c r="H63" i="6" s="1"/>
  <c r="G211" i="6"/>
  <c r="I211" i="6" s="1"/>
  <c r="G201" i="6"/>
  <c r="J201" i="6"/>
  <c r="G196" i="6"/>
  <c r="J196" i="6" s="1"/>
  <c r="G208" i="6"/>
  <c r="J208" i="6" s="1"/>
  <c r="G229" i="6"/>
  <c r="J229" i="6" s="1"/>
  <c r="G219" i="6"/>
  <c r="J219" i="6"/>
  <c r="G233" i="6"/>
  <c r="J233" i="6" s="1"/>
  <c r="G242" i="6"/>
  <c r="J242" i="6"/>
  <c r="G246" i="6"/>
  <c r="J246" i="6" s="1"/>
  <c r="G256" i="6"/>
  <c r="J256" i="6" s="1"/>
  <c r="G259" i="6"/>
  <c r="J259" i="6" s="1"/>
  <c r="G274" i="6"/>
  <c r="J274" i="6"/>
  <c r="G275" i="6"/>
  <c r="J275" i="6" s="1"/>
  <c r="G280" i="6"/>
  <c r="K280" i="6" s="1"/>
  <c r="G58" i="6"/>
  <c r="I58" i="6" s="1"/>
  <c r="G159" i="6"/>
  <c r="H159" i="6"/>
  <c r="G151" i="6"/>
  <c r="H151" i="6" s="1"/>
  <c r="G137" i="6"/>
  <c r="H137" i="6" s="1"/>
  <c r="G121" i="6"/>
  <c r="H121" i="6" s="1"/>
  <c r="G105" i="6"/>
  <c r="H105" i="6"/>
  <c r="G188" i="6"/>
  <c r="J188" i="6" s="1"/>
  <c r="G207" i="6"/>
  <c r="J207" i="6" s="1"/>
  <c r="G22" i="6"/>
  <c r="H22" i="6" s="1"/>
  <c r="G154" i="6"/>
  <c r="H154" i="6" s="1"/>
  <c r="G145" i="6"/>
  <c r="H145" i="6" s="1"/>
  <c r="G124" i="6"/>
  <c r="H124" i="6" s="1"/>
  <c r="G112" i="6"/>
  <c r="H112" i="6"/>
  <c r="G59" i="6"/>
  <c r="H59" i="6" s="1"/>
  <c r="G56" i="6"/>
  <c r="H56" i="6"/>
  <c r="G40" i="6"/>
  <c r="H40" i="6" s="1"/>
  <c r="E76" i="7"/>
  <c r="E49" i="7"/>
  <c r="E212" i="7"/>
  <c r="E192" i="7"/>
  <c r="E160" i="7"/>
  <c r="E128" i="7"/>
  <c r="E123" i="7"/>
  <c r="E41" i="7"/>
  <c r="E223" i="7"/>
  <c r="E17" i="7"/>
  <c r="E182" i="7"/>
  <c r="E118" i="7"/>
  <c r="E60" i="7"/>
  <c r="E244" i="7"/>
  <c r="E203" i="7"/>
  <c r="E175" i="7"/>
  <c r="E143" i="7"/>
  <c r="U254" i="6"/>
  <c r="U236" i="6"/>
  <c r="U199" i="6"/>
  <c r="U256" i="6"/>
  <c r="V256" i="6" s="1"/>
  <c r="X256" i="6" s="1"/>
  <c r="U239" i="6"/>
  <c r="U219" i="6"/>
  <c r="V219" i="6" s="1"/>
  <c r="X219" i="6" s="1"/>
  <c r="U201" i="6"/>
  <c r="V201" i="6" s="1"/>
  <c r="X201" i="6" s="1"/>
  <c r="U242" i="6"/>
  <c r="V242" i="6" s="1"/>
  <c r="X242" i="6" s="1"/>
  <c r="U204" i="6"/>
  <c r="U253" i="6"/>
  <c r="E263" i="7"/>
  <c r="E100" i="7"/>
  <c r="E250" i="7"/>
  <c r="E35" i="7"/>
  <c r="U208" i="6"/>
  <c r="V208" i="6" s="1"/>
  <c r="X208" i="6" s="1"/>
  <c r="E202" i="7"/>
  <c r="U86" i="8"/>
  <c r="F170" i="1"/>
  <c r="G170" i="1"/>
  <c r="U259" i="8"/>
  <c r="F162" i="1"/>
  <c r="G162" i="1" s="1"/>
  <c r="Q162" i="1" s="1"/>
  <c r="U251" i="8"/>
  <c r="U230" i="8"/>
  <c r="F123" i="1"/>
  <c r="G123" i="1"/>
  <c r="U218" i="8"/>
  <c r="F85" i="1"/>
  <c r="G85" i="1" s="1"/>
  <c r="U210" i="8"/>
  <c r="F77" i="1"/>
  <c r="G77" i="1"/>
  <c r="U198" i="8"/>
  <c r="F65" i="1"/>
  <c r="G65" i="1"/>
  <c r="U190" i="8"/>
  <c r="F56" i="1"/>
  <c r="G56" i="1"/>
  <c r="U178" i="8"/>
  <c r="F44" i="1"/>
  <c r="G44" i="1" s="1"/>
  <c r="Q44" i="1" s="1"/>
  <c r="F32" i="1"/>
  <c r="G32" i="1"/>
  <c r="U166" i="8"/>
  <c r="F191" i="1"/>
  <c r="G191" i="1"/>
  <c r="U266" i="8"/>
  <c r="F209" i="1"/>
  <c r="U292" i="8"/>
  <c r="E252" i="7"/>
  <c r="F198" i="1"/>
  <c r="U68" i="8"/>
  <c r="F214" i="1"/>
  <c r="U80" i="8"/>
  <c r="F230" i="1"/>
  <c r="U94" i="8"/>
  <c r="F186" i="1"/>
  <c r="G186" i="1" s="1"/>
  <c r="U58" i="8"/>
  <c r="F147" i="1"/>
  <c r="G147" i="1" s="1"/>
  <c r="U46" i="8"/>
  <c r="F122" i="1"/>
  <c r="G122" i="1" s="1"/>
  <c r="U34" i="8"/>
  <c r="F107" i="1"/>
  <c r="G107" i="1"/>
  <c r="U26" i="8"/>
  <c r="F96" i="1"/>
  <c r="U275" i="8"/>
  <c r="F105" i="1"/>
  <c r="U281" i="8"/>
  <c r="F207" i="1"/>
  <c r="U76" i="8"/>
  <c r="F243" i="1"/>
  <c r="U107" i="8"/>
  <c r="U138" i="8"/>
  <c r="F280" i="1"/>
  <c r="U122" i="8"/>
  <c r="F262" i="1"/>
  <c r="F217" i="1"/>
  <c r="U83" i="8"/>
  <c r="U85" i="8"/>
  <c r="F219" i="1"/>
  <c r="E64" i="7"/>
  <c r="U157" i="8"/>
  <c r="F21" i="1"/>
  <c r="U262" i="8"/>
  <c r="F173" i="1"/>
  <c r="G173" i="1"/>
  <c r="U258" i="8"/>
  <c r="F169" i="1"/>
  <c r="G169" i="1" s="1"/>
  <c r="H169" i="1" s="1"/>
  <c r="F165" i="1"/>
  <c r="G165" i="1" s="1"/>
  <c r="U250" i="8"/>
  <c r="F161" i="1"/>
  <c r="G161" i="1" s="1"/>
  <c r="U246" i="8"/>
  <c r="F155" i="1"/>
  <c r="G155" i="1"/>
  <c r="U241" i="8"/>
  <c r="F139" i="1"/>
  <c r="G139" i="1" s="1"/>
  <c r="U237" i="8"/>
  <c r="F134" i="1"/>
  <c r="G134" i="1"/>
  <c r="H134" i="1" s="1"/>
  <c r="U233" i="8"/>
  <c r="F127" i="1"/>
  <c r="G127" i="1" s="1"/>
  <c r="Q127" i="1" s="1"/>
  <c r="U229" i="8"/>
  <c r="F119" i="1"/>
  <c r="G119" i="1" s="1"/>
  <c r="U225" i="8"/>
  <c r="F92" i="1"/>
  <c r="G92" i="1"/>
  <c r="U221" i="8"/>
  <c r="F88" i="1"/>
  <c r="G88" i="1" s="1"/>
  <c r="U217" i="8"/>
  <c r="F84" i="1"/>
  <c r="G84" i="1"/>
  <c r="U213" i="8"/>
  <c r="F80" i="1"/>
  <c r="G80" i="1"/>
  <c r="Q80" i="1" s="1"/>
  <c r="U205" i="8"/>
  <c r="F72" i="1"/>
  <c r="G72" i="1" s="1"/>
  <c r="U201" i="8"/>
  <c r="F68" i="1"/>
  <c r="G68" i="1" s="1"/>
  <c r="U197" i="8"/>
  <c r="F64" i="1"/>
  <c r="G64" i="1" s="1"/>
  <c r="U189" i="8"/>
  <c r="F55" i="1"/>
  <c r="G55" i="1" s="1"/>
  <c r="U185" i="8"/>
  <c r="F51" i="1"/>
  <c r="G51" i="1"/>
  <c r="U181" i="8"/>
  <c r="F47" i="1"/>
  <c r="G47" i="1"/>
  <c r="U177" i="8"/>
  <c r="F43" i="1"/>
  <c r="G43" i="1"/>
  <c r="U173" i="8"/>
  <c r="F39" i="1"/>
  <c r="G39" i="1" s="1"/>
  <c r="H39" i="1" s="1"/>
  <c r="F35" i="1"/>
  <c r="G35" i="1" s="1"/>
  <c r="U169" i="8"/>
  <c r="F31" i="1"/>
  <c r="G31" i="1" s="1"/>
  <c r="H31" i="1" s="1"/>
  <c r="U165" i="8"/>
  <c r="F25" i="1"/>
  <c r="G25" i="1"/>
  <c r="U161" i="8"/>
  <c r="F231" i="1"/>
  <c r="U95" i="8"/>
  <c r="F274" i="1"/>
  <c r="U132" i="8"/>
  <c r="E108" i="7"/>
  <c r="F258" i="1"/>
  <c r="U119" i="8"/>
  <c r="F251" i="1"/>
  <c r="G251" i="1" s="1"/>
  <c r="J251" i="1" s="1"/>
  <c r="U113" i="8"/>
  <c r="F255" i="1"/>
  <c r="U116" i="8"/>
  <c r="F208" i="1"/>
  <c r="U291" i="8"/>
  <c r="F222" i="1"/>
  <c r="U88" i="8"/>
  <c r="F298" i="1"/>
  <c r="G298" i="1" s="1"/>
  <c r="J298" i="1" s="1"/>
  <c r="E121" i="7"/>
  <c r="F281" i="1"/>
  <c r="U139" i="8"/>
  <c r="F268" i="1"/>
  <c r="U128" i="8"/>
  <c r="F261" i="1"/>
  <c r="U121" i="8"/>
  <c r="F228" i="1"/>
  <c r="G228" i="1" s="1"/>
  <c r="J228" i="1" s="1"/>
  <c r="U93" i="8"/>
  <c r="E72" i="7"/>
  <c r="F94" i="1"/>
  <c r="G94" i="1" s="1"/>
  <c r="U21" i="8"/>
  <c r="E11" i="7"/>
  <c r="U69" i="8"/>
  <c r="F185" i="1"/>
  <c r="G185" i="1"/>
  <c r="U57" i="8"/>
  <c r="F179" i="1"/>
  <c r="G179" i="1" s="1"/>
  <c r="U53" i="8"/>
  <c r="E40" i="7"/>
  <c r="F152" i="1"/>
  <c r="G152" i="1" s="1"/>
  <c r="Q152" i="1" s="1"/>
  <c r="S152" i="1" s="1"/>
  <c r="F146" i="1"/>
  <c r="G146" i="1"/>
  <c r="U45" i="8"/>
  <c r="F141" i="1"/>
  <c r="G141" i="1"/>
  <c r="U41" i="8"/>
  <c r="F129" i="1"/>
  <c r="G129" i="1"/>
  <c r="U37" i="8"/>
  <c r="E24" i="7"/>
  <c r="U33" i="8"/>
  <c r="E20" i="7"/>
  <c r="F114" i="1"/>
  <c r="G114" i="1"/>
  <c r="Q114" i="1" s="1"/>
  <c r="U29" i="8"/>
  <c r="F103" i="1"/>
  <c r="G103" i="1"/>
  <c r="U25" i="8"/>
  <c r="F197" i="1"/>
  <c r="U67" i="8"/>
  <c r="F182" i="1"/>
  <c r="U288" i="8"/>
  <c r="F109" i="1"/>
  <c r="F104" i="1"/>
  <c r="U280" i="8"/>
  <c r="E200" i="7"/>
  <c r="F98" i="1"/>
  <c r="U276" i="8"/>
  <c r="F272" i="1"/>
  <c r="U296" i="8"/>
  <c r="F205" i="1"/>
  <c r="U75" i="8"/>
  <c r="F244" i="1"/>
  <c r="U108" i="8"/>
  <c r="U105" i="8"/>
  <c r="F237" i="1"/>
  <c r="U101" i="8"/>
  <c r="F227" i="1"/>
  <c r="U92" i="8"/>
  <c r="U212" i="6"/>
  <c r="V212" i="6" s="1"/>
  <c r="X212" i="6" s="1"/>
  <c r="O202" i="6"/>
  <c r="Q202" i="6" s="1"/>
  <c r="S202" i="6" s="1"/>
  <c r="U202" i="6"/>
  <c r="V202" i="6" s="1"/>
  <c r="X202" i="6"/>
  <c r="H81" i="6"/>
  <c r="G299" i="1"/>
  <c r="J299" i="1" s="1"/>
  <c r="E130" i="7"/>
  <c r="E134" i="7"/>
  <c r="U245" i="6"/>
  <c r="U191" i="6"/>
  <c r="V191" i="6"/>
  <c r="X191" i="6" s="1"/>
  <c r="V229" i="6"/>
  <c r="X229" i="6"/>
  <c r="U214" i="6"/>
  <c r="E251" i="11"/>
  <c r="E235" i="11"/>
  <c r="E131" i="11"/>
  <c r="E115" i="11"/>
  <c r="E83" i="11"/>
  <c r="E20" i="11"/>
  <c r="E143" i="11"/>
  <c r="E119" i="11"/>
  <c r="E40" i="11"/>
  <c r="E24" i="11"/>
  <c r="E187" i="11"/>
  <c r="E155" i="11"/>
  <c r="E16" i="11"/>
  <c r="G300" i="1"/>
  <c r="J300" i="1"/>
  <c r="G286" i="1"/>
  <c r="J286" i="1" s="1"/>
  <c r="E266" i="7"/>
  <c r="E254" i="7"/>
  <c r="E47" i="7"/>
  <c r="E225" i="7"/>
  <c r="E21" i="7"/>
  <c r="E188" i="7"/>
  <c r="E264" i="7"/>
  <c r="E101" i="7"/>
  <c r="E71" i="7"/>
  <c r="E45" i="7"/>
  <c r="E19" i="7"/>
  <c r="E186" i="7"/>
  <c r="E154" i="7"/>
  <c r="G268" i="6"/>
  <c r="I268" i="6" s="1"/>
  <c r="V175" i="6"/>
  <c r="X175" i="6" s="1"/>
  <c r="G238" i="6"/>
  <c r="J238" i="6" s="1"/>
  <c r="G277" i="6"/>
  <c r="K277" i="6" s="1"/>
  <c r="G266" i="6"/>
  <c r="K266" i="6" s="1"/>
  <c r="G190" i="6"/>
  <c r="J190" i="6" s="1"/>
  <c r="G214" i="6"/>
  <c r="J214" i="6" s="1"/>
  <c r="G215" i="6"/>
  <c r="J215" i="6"/>
  <c r="G225" i="6"/>
  <c r="G223" i="6"/>
  <c r="J223" i="6" s="1"/>
  <c r="G245" i="6"/>
  <c r="J245" i="6" s="1"/>
  <c r="G239" i="6"/>
  <c r="J239" i="6" s="1"/>
  <c r="G243" i="6"/>
  <c r="J243" i="6"/>
  <c r="G251" i="6"/>
  <c r="G247" i="6"/>
  <c r="J247" i="6"/>
  <c r="G261" i="6"/>
  <c r="J261" i="6" s="1"/>
  <c r="G264" i="6"/>
  <c r="J264" i="6" s="1"/>
  <c r="G199" i="6"/>
  <c r="J199" i="6" s="1"/>
  <c r="G84" i="6"/>
  <c r="G76" i="6"/>
  <c r="H76" i="6"/>
  <c r="G68" i="6"/>
  <c r="H68" i="6"/>
  <c r="G60" i="6"/>
  <c r="H60" i="6" s="1"/>
  <c r="G51" i="6"/>
  <c r="H51" i="6" s="1"/>
  <c r="G43" i="6"/>
  <c r="H43" i="6"/>
  <c r="G54" i="6"/>
  <c r="H54" i="6" s="1"/>
  <c r="E113" i="7"/>
  <c r="E84" i="7"/>
  <c r="E57" i="7"/>
  <c r="E237" i="7"/>
  <c r="E217" i="7"/>
  <c r="E197" i="7"/>
  <c r="E168" i="7"/>
  <c r="E136" i="7"/>
  <c r="E268" i="7"/>
  <c r="E105" i="7"/>
  <c r="E74" i="7"/>
  <c r="E249" i="7"/>
  <c r="E227" i="7"/>
  <c r="E211" i="7"/>
  <c r="E190" i="7"/>
  <c r="E158" i="7"/>
  <c r="E126" i="7"/>
  <c r="E124" i="7"/>
  <c r="E98" i="7"/>
  <c r="E68" i="7"/>
  <c r="E224" i="7"/>
  <c r="E208" i="7"/>
  <c r="E183" i="7"/>
  <c r="E151" i="7"/>
  <c r="U241" i="6"/>
  <c r="U221" i="6"/>
  <c r="U203" i="6"/>
  <c r="U243" i="6"/>
  <c r="U223" i="6"/>
  <c r="V223" i="6" s="1"/>
  <c r="X223" i="6" s="1"/>
  <c r="U205" i="6"/>
  <c r="U246" i="6"/>
  <c r="V246" i="6" s="1"/>
  <c r="X246" i="6" s="1"/>
  <c r="U227" i="6"/>
  <c r="U210" i="6"/>
  <c r="U235" i="6"/>
  <c r="E267" i="7"/>
  <c r="E116" i="7"/>
  <c r="E104" i="7"/>
  <c r="E88" i="7"/>
  <c r="E73" i="7"/>
  <c r="E58" i="7"/>
  <c r="E248" i="7"/>
  <c r="E242" i="7"/>
  <c r="E226" i="7"/>
  <c r="G94" i="4"/>
  <c r="G102" i="4"/>
  <c r="G110" i="4"/>
  <c r="G126" i="4"/>
  <c r="E213" i="7"/>
  <c r="E205" i="7"/>
  <c r="E193" i="7"/>
  <c r="E177" i="7"/>
  <c r="E145" i="7"/>
  <c r="E129" i="7"/>
  <c r="H84" i="6"/>
  <c r="G104" i="1"/>
  <c r="H104" i="1" s="1"/>
  <c r="G182" i="1"/>
  <c r="H182" i="1" s="1"/>
  <c r="H103" i="1"/>
  <c r="Q103" i="1"/>
  <c r="S103" i="1" s="1"/>
  <c r="G268" i="1"/>
  <c r="J268" i="1"/>
  <c r="G208" i="1"/>
  <c r="J208" i="1" s="1"/>
  <c r="H43" i="1"/>
  <c r="Q43" i="1"/>
  <c r="S43" i="1"/>
  <c r="H51" i="1"/>
  <c r="Q51" i="1"/>
  <c r="S51" i="1" s="1"/>
  <c r="H68" i="1"/>
  <c r="Q68" i="1"/>
  <c r="S68" i="1"/>
  <c r="H84" i="1"/>
  <c r="Q84" i="1"/>
  <c r="S84" i="1" s="1"/>
  <c r="H92" i="1"/>
  <c r="Q92" i="1"/>
  <c r="S92" i="1"/>
  <c r="H127" i="1"/>
  <c r="S127" i="1"/>
  <c r="H139" i="1"/>
  <c r="Q139" i="1"/>
  <c r="S139" i="1" s="1"/>
  <c r="H161" i="1"/>
  <c r="Q161" i="1"/>
  <c r="S161" i="1"/>
  <c r="Q169" i="1"/>
  <c r="S169" i="1" s="1"/>
  <c r="G21" i="1"/>
  <c r="G243" i="1"/>
  <c r="J243" i="1" s="1"/>
  <c r="G96" i="1"/>
  <c r="H96" i="1" s="1"/>
  <c r="H122" i="1"/>
  <c r="Q122" i="1"/>
  <c r="S122" i="1"/>
  <c r="H186" i="1"/>
  <c r="Q186" i="1"/>
  <c r="S186" i="1"/>
  <c r="G198" i="1"/>
  <c r="J198" i="1" s="1"/>
  <c r="H44" i="1"/>
  <c r="S44" i="1"/>
  <c r="G240" i="1"/>
  <c r="J240" i="1" s="1"/>
  <c r="J192" i="1"/>
  <c r="Q192" i="1"/>
  <c r="S192" i="1" s="1"/>
  <c r="G102" i="1"/>
  <c r="H102" i="1" s="1"/>
  <c r="G180" i="1"/>
  <c r="H180" i="1" s="1"/>
  <c r="H120" i="1"/>
  <c r="Q120" i="1"/>
  <c r="S120" i="1"/>
  <c r="G236" i="1"/>
  <c r="I236" i="1"/>
  <c r="G273" i="1"/>
  <c r="J273" i="1"/>
  <c r="H24" i="1"/>
  <c r="S24" i="1"/>
  <c r="H34" i="1"/>
  <c r="Q34" i="1"/>
  <c r="S34" i="1"/>
  <c r="H160" i="1"/>
  <c r="Q160" i="1"/>
  <c r="S160" i="1"/>
  <c r="H168" i="1"/>
  <c r="Q168" i="1"/>
  <c r="S168" i="1" s="1"/>
  <c r="G224" i="1"/>
  <c r="I224" i="1"/>
  <c r="H36" i="1"/>
  <c r="Q36" i="1"/>
  <c r="S36" i="1"/>
  <c r="H81" i="1"/>
  <c r="Q81" i="1"/>
  <c r="S81" i="1" s="1"/>
  <c r="H135" i="1"/>
  <c r="Q135" i="1"/>
  <c r="S135" i="1"/>
  <c r="G234" i="1"/>
  <c r="J234" i="1"/>
  <c r="H33" i="1"/>
  <c r="Q33" i="1"/>
  <c r="S33" i="1"/>
  <c r="H45" i="1"/>
  <c r="Q45" i="1"/>
  <c r="S45" i="1" s="1"/>
  <c r="H66" i="1"/>
  <c r="Q66" i="1"/>
  <c r="S66" i="1" s="1"/>
  <c r="H149" i="1"/>
  <c r="Q149" i="1"/>
  <c r="S149" i="1" s="1"/>
  <c r="H175" i="1"/>
  <c r="Q175" i="1"/>
  <c r="S175" i="1" s="1"/>
  <c r="G245" i="1"/>
  <c r="J245" i="1"/>
  <c r="G111" i="1"/>
  <c r="H111" i="1" s="1"/>
  <c r="H52" i="1"/>
  <c r="Q52" i="1"/>
  <c r="S52" i="1"/>
  <c r="H89" i="1"/>
  <c r="Q89" i="1"/>
  <c r="S89" i="1"/>
  <c r="V204" i="6"/>
  <c r="X204" i="6" s="1"/>
  <c r="V188" i="6"/>
  <c r="X188" i="6"/>
  <c r="V190" i="6"/>
  <c r="X190" i="6" s="1"/>
  <c r="G237" i="1"/>
  <c r="J237" i="1"/>
  <c r="G244" i="1"/>
  <c r="J244" i="1" s="1"/>
  <c r="G272" i="1"/>
  <c r="J272" i="1"/>
  <c r="O231" i="1"/>
  <c r="Q231" i="1" s="1"/>
  <c r="S231" i="1" s="1"/>
  <c r="G231" i="1"/>
  <c r="I231" i="1"/>
  <c r="G219" i="1"/>
  <c r="I219" i="1"/>
  <c r="G262" i="1"/>
  <c r="J262" i="1" s="1"/>
  <c r="G209" i="1"/>
  <c r="J209" i="1"/>
  <c r="H162" i="1"/>
  <c r="S162" i="1"/>
  <c r="M89" i="8"/>
  <c r="G247" i="1"/>
  <c r="J247" i="1" s="1"/>
  <c r="Q99" i="1"/>
  <c r="S99" i="1" s="1"/>
  <c r="H145" i="1"/>
  <c r="Q145" i="1"/>
  <c r="S145" i="1"/>
  <c r="H178" i="1"/>
  <c r="Q178" i="1"/>
  <c r="S178" i="1" s="1"/>
  <c r="H195" i="1"/>
  <c r="Q195" i="1"/>
  <c r="S195" i="1" s="1"/>
  <c r="G216" i="1"/>
  <c r="G267" i="1"/>
  <c r="J267" i="1" s="1"/>
  <c r="H42" i="1"/>
  <c r="S42" i="1"/>
  <c r="H59" i="1"/>
  <c r="S59" i="1"/>
  <c r="H67" i="1"/>
  <c r="Q67" i="1"/>
  <c r="S67" i="1"/>
  <c r="Q75" i="1"/>
  <c r="S75" i="1"/>
  <c r="H83" i="1"/>
  <c r="Q83" i="1"/>
  <c r="S83" i="1"/>
  <c r="H91" i="1"/>
  <c r="S91" i="1"/>
  <c r="G203" i="1"/>
  <c r="J203" i="1"/>
  <c r="H142" i="1"/>
  <c r="Q142" i="1"/>
  <c r="S142" i="1" s="1"/>
  <c r="G264" i="1"/>
  <c r="J264" i="1" s="1"/>
  <c r="H26" i="1"/>
  <c r="Q26" i="1"/>
  <c r="S26" i="1" s="1"/>
  <c r="H157" i="1"/>
  <c r="Q157" i="1"/>
  <c r="S157" i="1" s="1"/>
  <c r="G101" i="1"/>
  <c r="H101" i="1"/>
  <c r="G112" i="1"/>
  <c r="H112" i="1" s="1"/>
  <c r="G204" i="1"/>
  <c r="J204" i="1"/>
  <c r="H97" i="1"/>
  <c r="Q97" i="1"/>
  <c r="S97" i="1" s="1"/>
  <c r="H118" i="1"/>
  <c r="Q118" i="1"/>
  <c r="S118" i="1" s="1"/>
  <c r="T150" i="1"/>
  <c r="G150" i="1"/>
  <c r="H183" i="1"/>
  <c r="Q183" i="1"/>
  <c r="S183" i="1" s="1"/>
  <c r="G201" i="1"/>
  <c r="H201" i="1"/>
  <c r="G254" i="1"/>
  <c r="J254" i="1" s="1"/>
  <c r="G278" i="1"/>
  <c r="G223" i="1"/>
  <c r="I223" i="1"/>
  <c r="G212" i="1"/>
  <c r="J212" i="1"/>
  <c r="G213" i="1"/>
  <c r="I213" i="1"/>
  <c r="H23" i="1"/>
  <c r="Q23" i="1"/>
  <c r="S23" i="1" s="1"/>
  <c r="Q37" i="1"/>
  <c r="S37" i="1" s="1"/>
  <c r="H57" i="1"/>
  <c r="Q57" i="1"/>
  <c r="S57" i="1"/>
  <c r="H70" i="1"/>
  <c r="Q70" i="1"/>
  <c r="S70" i="1" s="1"/>
  <c r="H90" i="1"/>
  <c r="Q90" i="1"/>
  <c r="S90" i="1" s="1"/>
  <c r="H124" i="1"/>
  <c r="Q124" i="1"/>
  <c r="S124" i="1"/>
  <c r="H136" i="1"/>
  <c r="S136" i="1"/>
  <c r="H167" i="1"/>
  <c r="Q167" i="1"/>
  <c r="S167" i="1" s="1"/>
  <c r="H181" i="1"/>
  <c r="Q181" i="1"/>
  <c r="S181" i="1"/>
  <c r="V215" i="6"/>
  <c r="X215" i="6" s="1"/>
  <c r="V181" i="6"/>
  <c r="X181" i="6" s="1"/>
  <c r="G109" i="1"/>
  <c r="H109" i="1"/>
  <c r="G197" i="1"/>
  <c r="J197" i="1" s="1"/>
  <c r="H114" i="1"/>
  <c r="S114" i="1"/>
  <c r="H141" i="1"/>
  <c r="Q141" i="1"/>
  <c r="S141" i="1"/>
  <c r="G261" i="1"/>
  <c r="G281" i="1"/>
  <c r="J281" i="1"/>
  <c r="G222" i="1"/>
  <c r="I222" i="1" s="1"/>
  <c r="G255" i="1"/>
  <c r="I255" i="1" s="1"/>
  <c r="G258" i="1"/>
  <c r="J258" i="1" s="1"/>
  <c r="Q39" i="1"/>
  <c r="S39" i="1"/>
  <c r="H47" i="1"/>
  <c r="Q47" i="1"/>
  <c r="S47" i="1"/>
  <c r="H55" i="1"/>
  <c r="Q55" i="1"/>
  <c r="S55" i="1" s="1"/>
  <c r="H64" i="1"/>
  <c r="Q64" i="1"/>
  <c r="S64" i="1"/>
  <c r="H72" i="1"/>
  <c r="Q72" i="1"/>
  <c r="S72" i="1"/>
  <c r="H80" i="1"/>
  <c r="S80" i="1"/>
  <c r="H88" i="1"/>
  <c r="Q88" i="1"/>
  <c r="S88" i="1"/>
  <c r="H119" i="1"/>
  <c r="Q119" i="1"/>
  <c r="S119" i="1"/>
  <c r="Q134" i="1"/>
  <c r="S134" i="1" s="1"/>
  <c r="H155" i="1"/>
  <c r="Q155" i="1"/>
  <c r="S155" i="1"/>
  <c r="H173" i="1"/>
  <c r="Q173" i="1"/>
  <c r="S173" i="1"/>
  <c r="G217" i="1"/>
  <c r="G207" i="1"/>
  <c r="J207" i="1"/>
  <c r="G105" i="1"/>
  <c r="H105" i="1" s="1"/>
  <c r="H107" i="1"/>
  <c r="Q107" i="1"/>
  <c r="S107" i="1" s="1"/>
  <c r="G230" i="1"/>
  <c r="J230" i="1" s="1"/>
  <c r="G214" i="1"/>
  <c r="J214" i="1"/>
  <c r="H56" i="1"/>
  <c r="Q56" i="1"/>
  <c r="S56" i="1" s="1"/>
  <c r="H77" i="1"/>
  <c r="Q77" i="1"/>
  <c r="S77" i="1" s="1"/>
  <c r="H123" i="1"/>
  <c r="Q123" i="1"/>
  <c r="S123" i="1"/>
  <c r="G235" i="1"/>
  <c r="J235" i="1"/>
  <c r="G263" i="1"/>
  <c r="J263" i="1"/>
  <c r="G211" i="1"/>
  <c r="J211" i="1"/>
  <c r="G108" i="1"/>
  <c r="H108" i="1"/>
  <c r="G196" i="1"/>
  <c r="J196" i="1"/>
  <c r="H128" i="1"/>
  <c r="Q128" i="1"/>
  <c r="S128" i="1"/>
  <c r="G250" i="1"/>
  <c r="G232" i="1"/>
  <c r="I232" i="1" s="1"/>
  <c r="H30" i="1"/>
  <c r="Q30" i="1"/>
  <c r="S30" i="1"/>
  <c r="H154" i="1"/>
  <c r="Q154" i="1"/>
  <c r="S154" i="1" s="1"/>
  <c r="H164" i="1"/>
  <c r="Q164" i="1"/>
  <c r="S164" i="1" s="1"/>
  <c r="H172" i="1"/>
  <c r="Q172" i="1"/>
  <c r="S172" i="1"/>
  <c r="G218" i="1"/>
  <c r="I218" i="1"/>
  <c r="G271" i="1"/>
  <c r="J271" i="1"/>
  <c r="H73" i="1"/>
  <c r="Q73" i="1"/>
  <c r="S73" i="1"/>
  <c r="H93" i="1"/>
  <c r="Q93" i="1"/>
  <c r="S93" i="1" s="1"/>
  <c r="G239" i="1"/>
  <c r="J239" i="1"/>
  <c r="H27" i="1"/>
  <c r="Q27" i="1"/>
  <c r="S27" i="1" s="1"/>
  <c r="H49" i="1"/>
  <c r="Q49" i="1"/>
  <c r="S49" i="1" s="1"/>
  <c r="H62" i="1"/>
  <c r="Q62" i="1"/>
  <c r="S62" i="1"/>
  <c r="H158" i="1"/>
  <c r="Q158" i="1"/>
  <c r="S158" i="1" s="1"/>
  <c r="H171" i="1"/>
  <c r="Q171" i="1"/>
  <c r="S171" i="1"/>
  <c r="G242" i="1"/>
  <c r="J242" i="1"/>
  <c r="H95" i="1"/>
  <c r="Q95" i="1"/>
  <c r="S95" i="1"/>
  <c r="H130" i="1"/>
  <c r="Q130" i="1"/>
  <c r="S130" i="1" s="1"/>
  <c r="H40" i="1"/>
  <c r="Q40" i="1"/>
  <c r="S40" i="1" s="1"/>
  <c r="H69" i="1"/>
  <c r="Q69" i="1"/>
  <c r="S69" i="1"/>
  <c r="H131" i="1"/>
  <c r="Q131" i="1"/>
  <c r="S131" i="1" s="1"/>
  <c r="O229" i="1"/>
  <c r="Q229" i="1" s="1"/>
  <c r="S229" i="1" s="1"/>
  <c r="G229" i="1"/>
  <c r="J229" i="1" s="1"/>
  <c r="V233" i="6"/>
  <c r="X233" i="6"/>
  <c r="V176" i="6"/>
  <c r="X176" i="6" s="1"/>
  <c r="G227" i="1"/>
  <c r="J227" i="1" s="1"/>
  <c r="G205" i="1"/>
  <c r="J205" i="1"/>
  <c r="G98" i="1"/>
  <c r="H98" i="1"/>
  <c r="H179" i="1"/>
  <c r="Q179" i="1"/>
  <c r="S179" i="1" s="1"/>
  <c r="H94" i="1"/>
  <c r="Q94" i="1"/>
  <c r="S94" i="1" s="1"/>
  <c r="G274" i="1"/>
  <c r="H25" i="1"/>
  <c r="Q25" i="1"/>
  <c r="S25" i="1" s="1"/>
  <c r="H35" i="1"/>
  <c r="Q35" i="1"/>
  <c r="S35" i="1"/>
  <c r="J191" i="1"/>
  <c r="Q191" i="1"/>
  <c r="S191" i="1" s="1"/>
  <c r="H170" i="1"/>
  <c r="Q170" i="1"/>
  <c r="S170" i="1" s="1"/>
  <c r="G282" i="1"/>
  <c r="K282" i="1"/>
  <c r="H151" i="1"/>
  <c r="Q151" i="1"/>
  <c r="S151" i="1"/>
  <c r="G202" i="1"/>
  <c r="H202" i="1"/>
  <c r="G257" i="1"/>
  <c r="J257" i="1"/>
  <c r="G279" i="1"/>
  <c r="J279" i="1"/>
  <c r="G206" i="1"/>
  <c r="J206" i="1"/>
  <c r="H46" i="1"/>
  <c r="Q46" i="1"/>
  <c r="S46" i="1" s="1"/>
  <c r="H54" i="1"/>
  <c r="Q54" i="1"/>
  <c r="S54" i="1"/>
  <c r="H63" i="1"/>
  <c r="Q63" i="1"/>
  <c r="S63" i="1" s="1"/>
  <c r="H71" i="1"/>
  <c r="Q71" i="1"/>
  <c r="S71" i="1" s="1"/>
  <c r="H79" i="1"/>
  <c r="Q79" i="1"/>
  <c r="S79" i="1"/>
  <c r="H117" i="1"/>
  <c r="Q117" i="1"/>
  <c r="S117" i="1"/>
  <c r="H133" i="1"/>
  <c r="Q133" i="1"/>
  <c r="S133" i="1" s="1"/>
  <c r="H148" i="1"/>
  <c r="Q148" i="1"/>
  <c r="S148" i="1" s="1"/>
  <c r="G200" i="1"/>
  <c r="H200" i="1"/>
  <c r="G253" i="1"/>
  <c r="J253" i="1" s="1"/>
  <c r="H174" i="1"/>
  <c r="Q174" i="1"/>
  <c r="S174" i="1" s="1"/>
  <c r="G256" i="1"/>
  <c r="J256" i="1" s="1"/>
  <c r="G210" i="1"/>
  <c r="J210" i="1"/>
  <c r="G106" i="1"/>
  <c r="H106" i="1" s="1"/>
  <c r="J189" i="1"/>
  <c r="Q189" i="1"/>
  <c r="S189" i="1"/>
  <c r="H110" i="1"/>
  <c r="Q110" i="1"/>
  <c r="S110" i="1"/>
  <c r="H125" i="1"/>
  <c r="Q125" i="1"/>
  <c r="S125" i="1"/>
  <c r="H143" i="1"/>
  <c r="Q143" i="1"/>
  <c r="S143" i="1" s="1"/>
  <c r="H177" i="1"/>
  <c r="Q177" i="1"/>
  <c r="S177" i="1" s="1"/>
  <c r="H194" i="1"/>
  <c r="Q194" i="1"/>
  <c r="S194" i="1"/>
  <c r="G215" i="1"/>
  <c r="J215" i="1" s="1"/>
  <c r="G283" i="1"/>
  <c r="J283" i="1" s="1"/>
  <c r="G193" i="1"/>
  <c r="J193" i="1"/>
  <c r="G233" i="1"/>
  <c r="I233" i="1" s="1"/>
  <c r="G248" i="1"/>
  <c r="J248" i="1"/>
  <c r="H41" i="1"/>
  <c r="Q41" i="1"/>
  <c r="S41" i="1" s="1"/>
  <c r="H53" i="1"/>
  <c r="Q53" i="1"/>
  <c r="S53" i="1" s="1"/>
  <c r="H74" i="1"/>
  <c r="Q74" i="1"/>
  <c r="S74" i="1"/>
  <c r="H86" i="1"/>
  <c r="Q86" i="1"/>
  <c r="S86" i="1"/>
  <c r="H115" i="1"/>
  <c r="Q115" i="1"/>
  <c r="S115" i="1"/>
  <c r="H132" i="1"/>
  <c r="Q132" i="1"/>
  <c r="S132" i="1" s="1"/>
  <c r="H163" i="1"/>
  <c r="Q163" i="1"/>
  <c r="S163" i="1" s="1"/>
  <c r="G221" i="1"/>
  <c r="G238" i="1"/>
  <c r="J238" i="1"/>
  <c r="H153" i="1"/>
  <c r="Q153" i="1"/>
  <c r="S153" i="1" s="1"/>
  <c r="G277" i="1"/>
  <c r="J277" i="1" s="1"/>
  <c r="H22" i="1"/>
  <c r="Q22" i="1"/>
  <c r="S22" i="1"/>
  <c r="H166" i="1"/>
  <c r="Q166" i="1"/>
  <c r="S166" i="1" s="1"/>
  <c r="G265" i="1"/>
  <c r="J265" i="1"/>
  <c r="V243" i="6"/>
  <c r="X243" i="6" s="1"/>
  <c r="V214" i="6"/>
  <c r="X214" i="6" s="1"/>
  <c r="V239" i="6"/>
  <c r="X239" i="6"/>
  <c r="V196" i="6"/>
  <c r="X196" i="6"/>
  <c r="V192" i="6"/>
  <c r="X192" i="6"/>
  <c r="J278" i="1"/>
  <c r="H150" i="1"/>
  <c r="Q150" i="1"/>
  <c r="S150" i="1"/>
  <c r="H21" i="1"/>
  <c r="Q21" i="1"/>
  <c r="S21" i="1"/>
  <c r="H185" i="1"/>
  <c r="Q185" i="1"/>
  <c r="S185" i="1"/>
  <c r="Q65" i="1"/>
  <c r="S65" i="1" s="1"/>
  <c r="H65" i="1"/>
  <c r="H140" i="1"/>
  <c r="Q140" i="1"/>
  <c r="S140" i="1" s="1"/>
  <c r="H137" i="1"/>
  <c r="Q137" i="1"/>
  <c r="S137" i="1" s="1"/>
  <c r="J216" i="1"/>
  <c r="H129" i="1"/>
  <c r="Q129" i="1"/>
  <c r="S129" i="1" s="1"/>
  <c r="H61" i="1"/>
  <c r="H85" i="1"/>
  <c r="Q85" i="1"/>
  <c r="S85" i="1"/>
  <c r="V236" i="6"/>
  <c r="X236" i="6" s="1"/>
  <c r="H50" i="1"/>
  <c r="Q50" i="1"/>
  <c r="S50" i="1" s="1"/>
  <c r="Q146" i="1"/>
  <c r="S146" i="1"/>
  <c r="H146" i="1"/>
  <c r="G217" i="6"/>
  <c r="G236" i="6"/>
  <c r="J236" i="6"/>
  <c r="O236" i="6"/>
  <c r="Q236" i="6" s="1"/>
  <c r="S236" i="6" s="1"/>
  <c r="G272" i="6"/>
  <c r="J272" i="6" s="1"/>
  <c r="G278" i="6"/>
  <c r="K278" i="6"/>
  <c r="G132" i="6"/>
  <c r="H132" i="6"/>
  <c r="G144" i="6"/>
  <c r="I144" i="6"/>
  <c r="G122" i="6"/>
  <c r="H122" i="6" s="1"/>
  <c r="U182" i="6"/>
  <c r="G182" i="6"/>
  <c r="J182" i="6"/>
  <c r="G155" i="6"/>
  <c r="H155" i="6"/>
  <c r="G91" i="6"/>
  <c r="H91" i="6" s="1"/>
  <c r="G283" i="6"/>
  <c r="K283" i="6" s="1"/>
  <c r="H53" i="6"/>
  <c r="O227" i="6"/>
  <c r="Q227" i="6" s="1"/>
  <c r="S227" i="6" s="1"/>
  <c r="G227" i="6"/>
  <c r="J227" i="6" s="1"/>
  <c r="G147" i="6"/>
  <c r="I147" i="6" s="1"/>
  <c r="G123" i="6"/>
  <c r="H123" i="6"/>
  <c r="G164" i="6"/>
  <c r="H164" i="6"/>
  <c r="G115" i="6"/>
  <c r="H115" i="6"/>
  <c r="G82" i="6"/>
  <c r="G250" i="6"/>
  <c r="K250" i="6" s="1"/>
  <c r="O250" i="6"/>
  <c r="Q250" i="6" s="1"/>
  <c r="S250" i="6" s="1"/>
  <c r="U250" i="6"/>
  <c r="G158" i="6"/>
  <c r="H158" i="6"/>
  <c r="G103" i="6"/>
  <c r="H103" i="6" s="1"/>
  <c r="G55" i="6"/>
  <c r="H55" i="6"/>
  <c r="G159" i="1"/>
  <c r="H159" i="1" s="1"/>
  <c r="G288" i="1"/>
  <c r="J288" i="1" s="1"/>
  <c r="G290" i="1"/>
  <c r="K290" i="1" s="1"/>
  <c r="G224" i="6"/>
  <c r="J224" i="6"/>
  <c r="U224" i="6"/>
  <c r="V224" i="6" s="1"/>
  <c r="X224" i="6" s="1"/>
  <c r="G28" i="6"/>
  <c r="I28" i="6"/>
  <c r="G119" i="6"/>
  <c r="H119" i="6" s="1"/>
  <c r="O119" i="6"/>
  <c r="Q119" i="6" s="1"/>
  <c r="S119" i="6" s="1"/>
  <c r="G160" i="6"/>
  <c r="H160" i="6"/>
  <c r="O160" i="6"/>
  <c r="Q160" i="6" s="1"/>
  <c r="S160" i="6" s="1"/>
  <c r="G107" i="6"/>
  <c r="H107" i="6" s="1"/>
  <c r="G228" i="6"/>
  <c r="J228" i="6"/>
  <c r="G146" i="6"/>
  <c r="H146" i="6"/>
  <c r="H25" i="6"/>
  <c r="G34" i="6"/>
  <c r="H34" i="6" s="1"/>
  <c r="O49" i="6"/>
  <c r="Q49" i="6" s="1"/>
  <c r="S49" i="6" s="1"/>
  <c r="G49" i="6"/>
  <c r="H49" i="6" s="1"/>
  <c r="G292" i="1"/>
  <c r="K292" i="1" s="1"/>
  <c r="U211" i="6"/>
  <c r="V211" i="6" s="1"/>
  <c r="X211" i="6" s="1"/>
  <c r="G263" i="6"/>
  <c r="J263" i="6" s="1"/>
  <c r="G161" i="6"/>
  <c r="G111" i="6"/>
  <c r="H111" i="6" s="1"/>
  <c r="O156" i="6"/>
  <c r="G156" i="6"/>
  <c r="G92" i="6"/>
  <c r="H92" i="6" s="1"/>
  <c r="U178" i="6"/>
  <c r="G178" i="6"/>
  <c r="G75" i="6"/>
  <c r="H75" i="6" s="1"/>
  <c r="O45" i="6"/>
  <c r="G45" i="6"/>
  <c r="G301" i="1"/>
  <c r="K301" i="1"/>
  <c r="G293" i="1"/>
  <c r="K293" i="1"/>
  <c r="G253" i="6"/>
  <c r="O273" i="6"/>
  <c r="Q273" i="6" s="1"/>
  <c r="S273" i="6" s="1"/>
  <c r="G273" i="6"/>
  <c r="J273" i="6" s="1"/>
  <c r="G218" i="6"/>
  <c r="J218" i="6" s="1"/>
  <c r="U218" i="6"/>
  <c r="G157" i="6"/>
  <c r="H157" i="6"/>
  <c r="G93" i="6"/>
  <c r="H93" i="6" s="1"/>
  <c r="G152" i="6"/>
  <c r="H152" i="6" s="1"/>
  <c r="G173" i="6"/>
  <c r="J173" i="6" s="1"/>
  <c r="U173" i="6"/>
  <c r="G262" i="6"/>
  <c r="K262" i="6" s="1"/>
  <c r="G125" i="6"/>
  <c r="H125" i="6"/>
  <c r="G276" i="6"/>
  <c r="K276" i="6"/>
  <c r="G72" i="6"/>
  <c r="H72" i="6" s="1"/>
  <c r="G58" i="1"/>
  <c r="H58" i="1"/>
  <c r="G305" i="1"/>
  <c r="K305" i="1"/>
  <c r="G285" i="1"/>
  <c r="V185" i="6"/>
  <c r="X185" i="6" s="1"/>
  <c r="G269" i="6"/>
  <c r="I269" i="6"/>
  <c r="G221" i="6"/>
  <c r="J221" i="6" s="1"/>
  <c r="G153" i="6"/>
  <c r="H153" i="6" s="1"/>
  <c r="G231" i="6"/>
  <c r="J231" i="6"/>
  <c r="G148" i="6"/>
  <c r="H148" i="6"/>
  <c r="G271" i="6"/>
  <c r="K271" i="6"/>
  <c r="G85" i="6"/>
  <c r="H85" i="6"/>
  <c r="G67" i="6"/>
  <c r="H67" i="6"/>
  <c r="G149" i="6"/>
  <c r="H149" i="6" s="1"/>
  <c r="G281" i="6"/>
  <c r="K281" i="6" s="1"/>
  <c r="O281" i="6"/>
  <c r="Q281" i="6" s="1"/>
  <c r="S281" i="6" s="1"/>
  <c r="G142" i="6"/>
  <c r="H142" i="6" s="1"/>
  <c r="G163" i="6"/>
  <c r="H163" i="6"/>
  <c r="G114" i="6"/>
  <c r="H114" i="6"/>
  <c r="G61" i="6"/>
  <c r="H61" i="6" s="1"/>
  <c r="G39" i="6"/>
  <c r="H39" i="6"/>
  <c r="G24" i="6"/>
  <c r="H24" i="6" s="1"/>
  <c r="G37" i="6"/>
  <c r="H37" i="6" s="1"/>
  <c r="G28" i="1"/>
  <c r="H28" i="1" s="1"/>
  <c r="G295" i="1"/>
  <c r="K295" i="1" s="1"/>
  <c r="J252" i="6"/>
  <c r="G177" i="6"/>
  <c r="J177" i="6" s="1"/>
  <c r="O143" i="6"/>
  <c r="Q143" i="6" s="1"/>
  <c r="S143" i="6" s="1"/>
  <c r="G143" i="6"/>
  <c r="H143" i="6" s="1"/>
  <c r="G267" i="6"/>
  <c r="K267" i="6" s="1"/>
  <c r="G127" i="6"/>
  <c r="H127" i="6" s="1"/>
  <c r="G241" i="6"/>
  <c r="G88" i="6"/>
  <c r="H88" i="6" s="1"/>
  <c r="G57" i="6"/>
  <c r="H57" i="6"/>
  <c r="O57" i="6"/>
  <c r="G304" i="1"/>
  <c r="K304" i="1" s="1"/>
  <c r="G213" i="6"/>
  <c r="U193" i="6"/>
  <c r="G193" i="6"/>
  <c r="J193" i="6"/>
  <c r="G189" i="6"/>
  <c r="J189" i="6" s="1"/>
  <c r="U180" i="6"/>
  <c r="V180" i="6"/>
  <c r="X180" i="6"/>
  <c r="G89" i="6"/>
  <c r="G282" i="6"/>
  <c r="K282" i="6" s="1"/>
  <c r="G48" i="3"/>
  <c r="I48" i="3" s="1"/>
  <c r="G203" i="6"/>
  <c r="G29" i="1"/>
  <c r="G296" i="1"/>
  <c r="K296" i="1"/>
  <c r="O150" i="6"/>
  <c r="Q150" i="6" s="1"/>
  <c r="S150" i="6" s="1"/>
  <c r="G119" i="8"/>
  <c r="H335" i="4"/>
  <c r="G335" i="4"/>
  <c r="G77" i="6"/>
  <c r="G36" i="6"/>
  <c r="G117" i="8"/>
  <c r="I117" i="8" s="1"/>
  <c r="G156" i="1"/>
  <c r="O233" i="6"/>
  <c r="Q233" i="6" s="1"/>
  <c r="S233" i="6" s="1"/>
  <c r="U216" i="6"/>
  <c r="G216" i="6"/>
  <c r="U179" i="6"/>
  <c r="G179" i="6"/>
  <c r="I179" i="6"/>
  <c r="G122" i="8"/>
  <c r="M122" i="8" s="1"/>
  <c r="G22" i="3"/>
  <c r="I22" i="3"/>
  <c r="H312" i="4"/>
  <c r="G312" i="4"/>
  <c r="M130" i="8"/>
  <c r="H118" i="4"/>
  <c r="I300" i="4"/>
  <c r="J300" i="4"/>
  <c r="G319" i="4"/>
  <c r="I335" i="4"/>
  <c r="J335" i="4"/>
  <c r="G241" i="4"/>
  <c r="G305" i="4"/>
  <c r="G260" i="4"/>
  <c r="I299" i="4"/>
  <c r="J299" i="4" s="1"/>
  <c r="G304" i="4"/>
  <c r="H302" i="4"/>
  <c r="G300" i="4"/>
  <c r="G258" i="4"/>
  <c r="H249" i="4"/>
  <c r="G249" i="4"/>
  <c r="H240" i="4"/>
  <c r="G240" i="4"/>
  <c r="H224" i="4"/>
  <c r="G224" i="4"/>
  <c r="H208" i="4"/>
  <c r="G208" i="4"/>
  <c r="H192" i="4"/>
  <c r="G192" i="4"/>
  <c r="H156" i="4"/>
  <c r="G156" i="4"/>
  <c r="I340" i="4"/>
  <c r="J340" i="4"/>
  <c r="I304" i="4"/>
  <c r="J304" i="4"/>
  <c r="G290" i="4"/>
  <c r="F287" i="4"/>
  <c r="H287" i="4"/>
  <c r="H254" i="4"/>
  <c r="G254" i="4"/>
  <c r="F252" i="4"/>
  <c r="H252" i="4"/>
  <c r="G252" i="4"/>
  <c r="H120" i="4"/>
  <c r="G120" i="4"/>
  <c r="G279" i="4"/>
  <c r="G336" i="4"/>
  <c r="G330" i="4"/>
  <c r="H324" i="4"/>
  <c r="G316" i="4"/>
  <c r="G230" i="4"/>
  <c r="G217" i="4"/>
  <c r="H217" i="4"/>
  <c r="H185" i="4"/>
  <c r="G185" i="4"/>
  <c r="H119" i="4"/>
  <c r="G119" i="4"/>
  <c r="H104" i="4"/>
  <c r="G104" i="4"/>
  <c r="H88" i="4"/>
  <c r="G88" i="4"/>
  <c r="G332" i="4"/>
  <c r="G328" i="4"/>
  <c r="G209" i="4"/>
  <c r="G273" i="4"/>
  <c r="G337" i="4"/>
  <c r="G180" i="4"/>
  <c r="H58" i="4"/>
  <c r="G203" i="4"/>
  <c r="I328" i="4"/>
  <c r="J328" i="4" s="1"/>
  <c r="I326" i="4"/>
  <c r="J326" i="4" s="1"/>
  <c r="G322" i="4"/>
  <c r="I294" i="4"/>
  <c r="J294" i="4"/>
  <c r="H286" i="4"/>
  <c r="G286" i="4"/>
  <c r="H270" i="4"/>
  <c r="G270" i="4"/>
  <c r="F268" i="4"/>
  <c r="H268" i="4" s="1"/>
  <c r="G268" i="4"/>
  <c r="G250" i="4"/>
  <c r="I248" i="4"/>
  <c r="J248" i="4" s="1"/>
  <c r="G242" i="4"/>
  <c r="H238" i="4"/>
  <c r="G238" i="4"/>
  <c r="G226" i="4"/>
  <c r="H222" i="4"/>
  <c r="G222" i="4"/>
  <c r="G210" i="4"/>
  <c r="H206" i="4"/>
  <c r="G206" i="4"/>
  <c r="G194" i="4"/>
  <c r="H190" i="4"/>
  <c r="G190" i="4"/>
  <c r="G178" i="4"/>
  <c r="H174" i="4"/>
  <c r="G174" i="4"/>
  <c r="G117" i="4"/>
  <c r="H117" i="4"/>
  <c r="H151" i="4"/>
  <c r="H34" i="4"/>
  <c r="O36" i="3"/>
  <c r="Q36" i="3" s="1"/>
  <c r="G44" i="3"/>
  <c r="G340" i="4"/>
  <c r="F294" i="4"/>
  <c r="G294" i="4" s="1"/>
  <c r="H294" i="4"/>
  <c r="F284" i="4"/>
  <c r="H284" i="4" s="1"/>
  <c r="G284" i="4"/>
  <c r="I232" i="4"/>
  <c r="J232" i="4"/>
  <c r="I216" i="4"/>
  <c r="J216" i="4" s="1"/>
  <c r="I200" i="4"/>
  <c r="J200" i="4"/>
  <c r="I184" i="4"/>
  <c r="J184" i="4" s="1"/>
  <c r="M12" i="2"/>
  <c r="G212" i="4"/>
  <c r="H212" i="4"/>
  <c r="M13" i="4"/>
  <c r="M12" i="4"/>
  <c r="D12" i="2"/>
  <c r="G94" i="3"/>
  <c r="F278" i="4"/>
  <c r="H278" i="4" s="1"/>
  <c r="G266" i="4"/>
  <c r="G234" i="4"/>
  <c r="G218" i="4"/>
  <c r="G202" i="4"/>
  <c r="G186" i="4"/>
  <c r="G170" i="4"/>
  <c r="G150" i="4"/>
  <c r="F134" i="4"/>
  <c r="G134" i="4" s="1"/>
  <c r="I116" i="4"/>
  <c r="J116" i="4" s="1"/>
  <c r="I82" i="4"/>
  <c r="J82" i="4" s="1"/>
  <c r="G62" i="4"/>
  <c r="F73" i="4"/>
  <c r="F262" i="4"/>
  <c r="H262" i="4"/>
  <c r="F246" i="4"/>
  <c r="H246" i="4" s="1"/>
  <c r="G236" i="4"/>
  <c r="F230" i="4"/>
  <c r="H230" i="4" s="1"/>
  <c r="G220" i="4"/>
  <c r="F214" i="4"/>
  <c r="G204" i="4"/>
  <c r="F198" i="4"/>
  <c r="G198" i="4" s="1"/>
  <c r="H198" i="4"/>
  <c r="G188" i="4"/>
  <c r="F182" i="4"/>
  <c r="H182" i="4"/>
  <c r="G172" i="4"/>
  <c r="F136" i="4"/>
  <c r="F132" i="4"/>
  <c r="G53" i="4"/>
  <c r="F77" i="4"/>
  <c r="H77" i="4" s="1"/>
  <c r="G125" i="4"/>
  <c r="G68" i="4"/>
  <c r="AA3" i="6"/>
  <c r="I126" i="4"/>
  <c r="J126" i="4"/>
  <c r="I91" i="4"/>
  <c r="J91" i="4"/>
  <c r="I68" i="4"/>
  <c r="G124" i="4"/>
  <c r="R16" i="6"/>
  <c r="AA16" i="6"/>
  <c r="G146" i="4"/>
  <c r="P12" i="2"/>
  <c r="I125" i="4"/>
  <c r="J125" i="4"/>
  <c r="I73" i="4"/>
  <c r="J73" i="4" s="1"/>
  <c r="F92" i="4"/>
  <c r="H92" i="4" s="1"/>
  <c r="G116" i="4"/>
  <c r="R9" i="6"/>
  <c r="G109" i="4"/>
  <c r="AB28" i="6"/>
  <c r="G166" i="4"/>
  <c r="G158" i="4"/>
  <c r="I53" i="4"/>
  <c r="J53" i="4" s="1"/>
  <c r="E12" i="2"/>
  <c r="I85" i="4"/>
  <c r="J85" i="4"/>
  <c r="G78" i="4"/>
  <c r="G108" i="4"/>
  <c r="I101" i="4"/>
  <c r="J101" i="4"/>
  <c r="G101" i="4"/>
  <c r="AB4" i="6"/>
  <c r="F162" i="4"/>
  <c r="H162" i="4" s="1"/>
  <c r="G100" i="4"/>
  <c r="O114" i="3"/>
  <c r="Q114" i="3" s="1"/>
  <c r="O62" i="3"/>
  <c r="Q62" i="3" s="1"/>
  <c r="G155" i="8"/>
  <c r="I155" i="8"/>
  <c r="E150" i="8"/>
  <c r="F150" i="8" s="1"/>
  <c r="G148" i="8"/>
  <c r="M148" i="8"/>
  <c r="E145" i="8"/>
  <c r="F145" i="8" s="1"/>
  <c r="E137" i="8"/>
  <c r="F137" i="8"/>
  <c r="G125" i="8"/>
  <c r="E118" i="8"/>
  <c r="F118" i="8"/>
  <c r="E96" i="8"/>
  <c r="F96" i="8"/>
  <c r="G82" i="8"/>
  <c r="G66" i="8"/>
  <c r="I66" i="8" s="1"/>
  <c r="G62" i="8"/>
  <c r="I62" i="8"/>
  <c r="G58" i="8"/>
  <c r="I58" i="8" s="1"/>
  <c r="G54" i="8"/>
  <c r="I54" i="8" s="1"/>
  <c r="R19" i="8"/>
  <c r="G47" i="8"/>
  <c r="I47" i="8" s="1"/>
  <c r="G37" i="8"/>
  <c r="I37" i="8" s="1"/>
  <c r="E35" i="8"/>
  <c r="F35" i="8"/>
  <c r="E28" i="8"/>
  <c r="F28" i="8"/>
  <c r="G28" i="8"/>
  <c r="I28" i="8" s="1"/>
  <c r="E25" i="8"/>
  <c r="F25" i="8"/>
  <c r="G25" i="8" s="1"/>
  <c r="I25" i="8" s="1"/>
  <c r="L109" i="2"/>
  <c r="L96" i="2"/>
  <c r="L81" i="2"/>
  <c r="L39" i="2"/>
  <c r="F94" i="2"/>
  <c r="F79" i="2"/>
  <c r="F66" i="2"/>
  <c r="K92" i="2"/>
  <c r="K78" i="2"/>
  <c r="K64" i="2"/>
  <c r="K49" i="2"/>
  <c r="I104" i="2"/>
  <c r="I77" i="2"/>
  <c r="I64" i="2"/>
  <c r="I40" i="2"/>
  <c r="J113" i="2"/>
  <c r="J61" i="2"/>
  <c r="J49" i="2"/>
  <c r="H107" i="2"/>
  <c r="H103" i="2"/>
  <c r="H78" i="2"/>
  <c r="H70" i="2"/>
  <c r="F70" i="2"/>
  <c r="F45" i="2"/>
  <c r="H41" i="2"/>
  <c r="F24" i="2"/>
  <c r="G114" i="2"/>
  <c r="K114" i="2"/>
  <c r="K109" i="2"/>
  <c r="G103" i="2"/>
  <c r="G98" i="2"/>
  <c r="K98" i="2"/>
  <c r="K93" i="2"/>
  <c r="G82" i="2"/>
  <c r="K82" i="2"/>
  <c r="K77" i="2"/>
  <c r="G66" i="2"/>
  <c r="K66" i="2"/>
  <c r="K61" i="2"/>
  <c r="G50" i="2"/>
  <c r="K50" i="2"/>
  <c r="K45" i="2"/>
  <c r="G33" i="2"/>
  <c r="K33" i="2"/>
  <c r="K28" i="2"/>
  <c r="E51" i="8"/>
  <c r="F51" i="8" s="1"/>
  <c r="G51" i="8" s="1"/>
  <c r="I51" i="8"/>
  <c r="E44" i="8"/>
  <c r="F44" i="8" s="1"/>
  <c r="G44" i="8" s="1"/>
  <c r="I44" i="8" s="1"/>
  <c r="E41" i="8"/>
  <c r="F41" i="8"/>
  <c r="G41" i="8"/>
  <c r="I41" i="8" s="1"/>
  <c r="E34" i="8"/>
  <c r="F34" i="8"/>
  <c r="G34" i="8" s="1"/>
  <c r="I34" i="8" s="1"/>
  <c r="E31" i="8"/>
  <c r="F31" i="8"/>
  <c r="G31" i="8"/>
  <c r="I31" i="8" s="1"/>
  <c r="E24" i="8"/>
  <c r="F24" i="8"/>
  <c r="G24" i="8" s="1"/>
  <c r="R3" i="8"/>
  <c r="H94" i="2"/>
  <c r="F86" i="2"/>
  <c r="H86" i="2"/>
  <c r="F61" i="2"/>
  <c r="F41" i="2"/>
  <c r="I32" i="2"/>
  <c r="F32" i="2"/>
  <c r="G113" i="2"/>
  <c r="H323" i="9"/>
  <c r="I323" i="9"/>
  <c r="J323" i="9"/>
  <c r="I320" i="9"/>
  <c r="H320" i="9"/>
  <c r="H102" i="2"/>
  <c r="F102" i="2"/>
  <c r="F49" i="2"/>
  <c r="I49" i="2"/>
  <c r="I291" i="9"/>
  <c r="L291" i="9"/>
  <c r="F291" i="9"/>
  <c r="H291" i="9"/>
  <c r="J291" i="9"/>
  <c r="H89" i="2"/>
  <c r="I65" i="2"/>
  <c r="F65" i="2"/>
  <c r="F322" i="9"/>
  <c r="H322" i="9"/>
  <c r="I322" i="9"/>
  <c r="J322" i="9"/>
  <c r="J314" i="9"/>
  <c r="H314" i="9"/>
  <c r="F314" i="9"/>
  <c r="I314" i="9"/>
  <c r="H301" i="9"/>
  <c r="I301" i="9"/>
  <c r="E151" i="8"/>
  <c r="F151" i="8"/>
  <c r="G142" i="8"/>
  <c r="I142" i="8" s="1"/>
  <c r="G140" i="8"/>
  <c r="I140" i="8" s="1"/>
  <c r="E135" i="8"/>
  <c r="F135" i="8"/>
  <c r="E120" i="8"/>
  <c r="F120" i="8" s="1"/>
  <c r="G116" i="8"/>
  <c r="L116" i="8"/>
  <c r="E112" i="8"/>
  <c r="F112" i="8" s="1"/>
  <c r="E106" i="8"/>
  <c r="F106" i="8"/>
  <c r="G104" i="8"/>
  <c r="I104" i="8" s="1"/>
  <c r="E100" i="8"/>
  <c r="F100" i="8"/>
  <c r="G86" i="8"/>
  <c r="G80" i="8"/>
  <c r="G52" i="8"/>
  <c r="I52" i="8"/>
  <c r="E43" i="8"/>
  <c r="F43" i="8"/>
  <c r="G43" i="8"/>
  <c r="I43" i="8" s="1"/>
  <c r="I39" i="8"/>
  <c r="E33" i="8"/>
  <c r="F33" i="8" s="1"/>
  <c r="G33" i="8" s="1"/>
  <c r="I33" i="8" s="1"/>
  <c r="E321" i="1"/>
  <c r="F321" i="1"/>
  <c r="G321" i="1"/>
  <c r="K321" i="1" s="1"/>
  <c r="G307" i="1"/>
  <c r="G315" i="1"/>
  <c r="G319" i="1"/>
  <c r="K319" i="1"/>
  <c r="G308" i="1"/>
  <c r="G312" i="1"/>
  <c r="G316" i="1"/>
  <c r="G320" i="1"/>
  <c r="E306" i="1"/>
  <c r="F306" i="1" s="1"/>
  <c r="G309" i="1"/>
  <c r="G313" i="1"/>
  <c r="G317" i="1"/>
  <c r="E310" i="1"/>
  <c r="F310" i="1" s="1"/>
  <c r="G314" i="1"/>
  <c r="K314" i="1" s="1"/>
  <c r="G318" i="1"/>
  <c r="E319" i="1"/>
  <c r="F319" i="1"/>
  <c r="E311" i="1"/>
  <c r="F311" i="1" s="1"/>
  <c r="L60" i="2"/>
  <c r="L45" i="2"/>
  <c r="L31" i="2"/>
  <c r="F72" i="2"/>
  <c r="F29" i="2"/>
  <c r="K70" i="2"/>
  <c r="K27" i="2"/>
  <c r="I109" i="2"/>
  <c r="I96" i="2"/>
  <c r="I84" i="2"/>
  <c r="I72" i="2"/>
  <c r="I59" i="2"/>
  <c r="I45" i="2"/>
  <c r="I31" i="2"/>
  <c r="F109" i="2"/>
  <c r="H105" i="2"/>
  <c r="F89" i="2"/>
  <c r="F81" i="2"/>
  <c r="I81" i="2"/>
  <c r="H64" i="2"/>
  <c r="H43" i="2"/>
  <c r="H39" i="2"/>
  <c r="G95" i="2"/>
  <c r="G30" i="2"/>
  <c r="G329" i="9"/>
  <c r="L329" i="9"/>
  <c r="E49" i="8"/>
  <c r="F49" i="8"/>
  <c r="G49" i="8" s="1"/>
  <c r="I49" i="8" s="1"/>
  <c r="E39" i="8"/>
  <c r="F39" i="8"/>
  <c r="G39" i="8" s="1"/>
  <c r="E36" i="8"/>
  <c r="F36" i="8"/>
  <c r="G36" i="8"/>
  <c r="I36" i="8" s="1"/>
  <c r="E29" i="8"/>
  <c r="F29" i="8"/>
  <c r="G29" i="8"/>
  <c r="I29" i="8" s="1"/>
  <c r="E26" i="8"/>
  <c r="F26" i="8"/>
  <c r="G26" i="8"/>
  <c r="I26" i="8" s="1"/>
  <c r="G57" i="8"/>
  <c r="I57" i="8"/>
  <c r="E59" i="8"/>
  <c r="F59" i="8" s="1"/>
  <c r="G59" i="8" s="1"/>
  <c r="I59" i="8" s="1"/>
  <c r="G65" i="8"/>
  <c r="I65" i="8" s="1"/>
  <c r="E67" i="8"/>
  <c r="F67" i="8"/>
  <c r="G67" i="8" s="1"/>
  <c r="I67" i="8" s="1"/>
  <c r="G88" i="8"/>
  <c r="M88" i="8" s="1"/>
  <c r="E98" i="8"/>
  <c r="F98" i="8"/>
  <c r="G103" i="8"/>
  <c r="I103" i="8" s="1"/>
  <c r="G53" i="8"/>
  <c r="I53" i="8"/>
  <c r="E55" i="8"/>
  <c r="F55" i="8"/>
  <c r="G55" i="8" s="1"/>
  <c r="I55" i="8" s="1"/>
  <c r="G61" i="8"/>
  <c r="I61" i="8"/>
  <c r="E63" i="8"/>
  <c r="F63" i="8" s="1"/>
  <c r="G63" i="8" s="1"/>
  <c r="I63" i="8" s="1"/>
  <c r="E83" i="8"/>
  <c r="F83" i="8" s="1"/>
  <c r="E90" i="8"/>
  <c r="F90" i="8"/>
  <c r="E92" i="8"/>
  <c r="F92" i="8" s="1"/>
  <c r="G94" i="8"/>
  <c r="E99" i="8"/>
  <c r="F99" i="8" s="1"/>
  <c r="E101" i="8"/>
  <c r="F101" i="8"/>
  <c r="F105" i="2"/>
  <c r="I97" i="2"/>
  <c r="F97" i="2"/>
  <c r="H80" i="2"/>
  <c r="H59" i="2"/>
  <c r="H55" i="2"/>
  <c r="H29" i="2"/>
  <c r="F21" i="2"/>
  <c r="H21" i="2"/>
  <c r="L111" i="2"/>
  <c r="G100" i="2"/>
  <c r="L100" i="2"/>
  <c r="L84" i="2"/>
  <c r="G84" i="2"/>
  <c r="L79" i="2"/>
  <c r="G68" i="2"/>
  <c r="L68" i="2"/>
  <c r="L63" i="2"/>
  <c r="L52" i="2"/>
  <c r="G52" i="2"/>
  <c r="L47" i="2"/>
  <c r="G36" i="2"/>
  <c r="L36" i="2"/>
  <c r="L333" i="9"/>
  <c r="F113" i="2"/>
  <c r="I113" i="2"/>
  <c r="H38" i="2"/>
  <c r="F38" i="2"/>
  <c r="L105" i="2"/>
  <c r="L89" i="2"/>
  <c r="L57" i="2"/>
  <c r="L41" i="2"/>
  <c r="L24" i="2"/>
  <c r="I304" i="9"/>
  <c r="H304" i="9"/>
  <c r="E48" i="8"/>
  <c r="F48" i="8" s="1"/>
  <c r="G48" i="8" s="1"/>
  <c r="I48" i="8" s="1"/>
  <c r="E38" i="8"/>
  <c r="F38" i="8" s="1"/>
  <c r="G38" i="8" s="1"/>
  <c r="I38" i="8" s="1"/>
  <c r="I105" i="2"/>
  <c r="J63" i="2"/>
  <c r="F54" i="2"/>
  <c r="H54" i="2"/>
  <c r="H24" i="2"/>
  <c r="G104" i="2"/>
  <c r="K104" i="2"/>
  <c r="K88" i="2"/>
  <c r="G88" i="2"/>
  <c r="G72" i="2"/>
  <c r="K72" i="2"/>
  <c r="K56" i="2"/>
  <c r="G56" i="2"/>
  <c r="G40" i="2"/>
  <c r="K40" i="2"/>
  <c r="K23" i="2"/>
  <c r="G23" i="2"/>
  <c r="F327" i="9"/>
  <c r="I311" i="9"/>
  <c r="H297" i="9"/>
  <c r="F295" i="9"/>
  <c r="I292" i="9"/>
  <c r="J290" i="9"/>
  <c r="H286" i="9"/>
  <c r="H281" i="9"/>
  <c r="F279" i="9"/>
  <c r="I277" i="9"/>
  <c r="I274" i="9"/>
  <c r="J259" i="9"/>
  <c r="H243" i="9"/>
  <c r="H242" i="9"/>
  <c r="I235" i="9"/>
  <c r="H234" i="9"/>
  <c r="J234" i="9"/>
  <c r="F227" i="9"/>
  <c r="J222" i="9"/>
  <c r="I219" i="9"/>
  <c r="J218" i="9"/>
  <c r="H218" i="9"/>
  <c r="L211" i="9"/>
  <c r="I199" i="9"/>
  <c r="F167" i="9"/>
  <c r="J167" i="9"/>
  <c r="F162" i="9"/>
  <c r="H159" i="9"/>
  <c r="L142" i="9"/>
  <c r="I132" i="9"/>
  <c r="F132" i="9"/>
  <c r="G129" i="9"/>
  <c r="L129" i="9"/>
  <c r="I127" i="9"/>
  <c r="H127" i="9"/>
  <c r="F127" i="9"/>
  <c r="L121" i="9"/>
  <c r="J275" i="9"/>
  <c r="J267" i="9"/>
  <c r="J251" i="9"/>
  <c r="J238" i="9"/>
  <c r="K193" i="9"/>
  <c r="I178" i="9"/>
  <c r="F178" i="9"/>
  <c r="I173" i="9"/>
  <c r="H173" i="9"/>
  <c r="H142" i="9"/>
  <c r="F142" i="9"/>
  <c r="K124" i="9"/>
  <c r="H121" i="9"/>
  <c r="I121" i="9"/>
  <c r="K106" i="9"/>
  <c r="L106" i="9"/>
  <c r="H275" i="9"/>
  <c r="I267" i="9"/>
  <c r="H266" i="9"/>
  <c r="J266" i="9"/>
  <c r="J254" i="9"/>
  <c r="I251" i="9"/>
  <c r="J250" i="9"/>
  <c r="H250" i="9"/>
  <c r="H244" i="9"/>
  <c r="I238" i="9"/>
  <c r="I231" i="9"/>
  <c r="I215" i="9"/>
  <c r="I193" i="9"/>
  <c r="H172" i="9"/>
  <c r="J164" i="9"/>
  <c r="J136" i="9"/>
  <c r="H124" i="9"/>
  <c r="F95" i="9"/>
  <c r="J95" i="9"/>
  <c r="H95" i="9"/>
  <c r="F275" i="9"/>
  <c r="H267" i="9"/>
  <c r="I265" i="9"/>
  <c r="H260" i="9"/>
  <c r="I254" i="9"/>
  <c r="H251" i="9"/>
  <c r="I249" i="9"/>
  <c r="F238" i="9"/>
  <c r="H231" i="9"/>
  <c r="H215" i="9"/>
  <c r="J210" i="9"/>
  <c r="I202" i="9"/>
  <c r="I197" i="9"/>
  <c r="H184" i="9"/>
  <c r="I184" i="9"/>
  <c r="H164" i="9"/>
  <c r="J158" i="9"/>
  <c r="H155" i="9"/>
  <c r="F155" i="9"/>
  <c r="J146" i="9"/>
  <c r="J139" i="9"/>
  <c r="I134" i="9"/>
  <c r="H119" i="9"/>
  <c r="F119" i="9"/>
  <c r="K110" i="9"/>
  <c r="G110" i="9"/>
  <c r="L108" i="9"/>
  <c r="I102" i="9"/>
  <c r="H102" i="9"/>
  <c r="L102" i="9"/>
  <c r="H306" i="9"/>
  <c r="H298" i="9"/>
  <c r="J298" i="9"/>
  <c r="J286" i="9"/>
  <c r="J282" i="9"/>
  <c r="H282" i="9"/>
  <c r="L275" i="9"/>
  <c r="F254" i="9"/>
  <c r="F231" i="9"/>
  <c r="F215" i="9"/>
  <c r="I213" i="9"/>
  <c r="I210" i="9"/>
  <c r="J195" i="9"/>
  <c r="I183" i="9"/>
  <c r="F131" i="9"/>
  <c r="H131" i="9"/>
  <c r="L128" i="9"/>
  <c r="K128" i="9"/>
  <c r="L124" i="9"/>
  <c r="I115" i="9"/>
  <c r="F115" i="9"/>
  <c r="H108" i="9"/>
  <c r="H104" i="9"/>
  <c r="I104" i="9"/>
  <c r="G12" i="9"/>
  <c r="K331" i="9"/>
  <c r="J315" i="9"/>
  <c r="J242" i="9"/>
  <c r="L231" i="9"/>
  <c r="L215" i="9"/>
  <c r="J211" i="9"/>
  <c r="J203" i="9"/>
  <c r="H195" i="9"/>
  <c r="H187" i="9"/>
  <c r="J187" i="9"/>
  <c r="G185" i="9"/>
  <c r="K181" i="9"/>
  <c r="I172" i="9"/>
  <c r="J166" i="9"/>
  <c r="F166" i="9"/>
  <c r="L158" i="9"/>
  <c r="L150" i="9"/>
  <c r="L146" i="9"/>
  <c r="K137" i="9"/>
  <c r="I136" i="9"/>
  <c r="L130" i="9"/>
  <c r="F128" i="9"/>
  <c r="J128" i="9"/>
  <c r="I128" i="9"/>
  <c r="L120" i="9"/>
  <c r="G120" i="9"/>
  <c r="H106" i="9"/>
  <c r="H202" i="9"/>
  <c r="J202" i="9"/>
  <c r="H169" i="9"/>
  <c r="I169" i="9"/>
  <c r="H158" i="9"/>
  <c r="I158" i="9"/>
  <c r="J156" i="9"/>
  <c r="I156" i="9"/>
  <c r="I146" i="9"/>
  <c r="H146" i="9"/>
  <c r="H139" i="9"/>
  <c r="F139" i="9"/>
  <c r="L139" i="9"/>
  <c r="J134" i="9"/>
  <c r="H134" i="9"/>
  <c r="L134" i="9"/>
  <c r="I130" i="9"/>
  <c r="H130" i="9"/>
  <c r="F124" i="9"/>
  <c r="J124" i="9"/>
  <c r="F183" i="9"/>
  <c r="J183" i="9"/>
  <c r="G165" i="9"/>
  <c r="K165" i="9"/>
  <c r="F151" i="9"/>
  <c r="J151" i="9"/>
  <c r="K145" i="9"/>
  <c r="L117" i="9"/>
  <c r="G112" i="9"/>
  <c r="K108" i="9"/>
  <c r="F101" i="9"/>
  <c r="K98" i="9"/>
  <c r="I96" i="9"/>
  <c r="H90" i="9"/>
  <c r="G81" i="9"/>
  <c r="K81" i="9"/>
  <c r="L81" i="9"/>
  <c r="K68" i="9"/>
  <c r="L57" i="9"/>
  <c r="L23" i="9"/>
  <c r="F37" i="9"/>
  <c r="H287" i="10"/>
  <c r="I287" i="10"/>
  <c r="F241" i="10"/>
  <c r="H241" i="10"/>
  <c r="I241" i="10"/>
  <c r="J241" i="10"/>
  <c r="L210" i="10"/>
  <c r="G210" i="10"/>
  <c r="K210" i="10"/>
  <c r="F190" i="10"/>
  <c r="L190" i="10"/>
  <c r="H190" i="10"/>
  <c r="I190" i="10"/>
  <c r="J190" i="10"/>
  <c r="K166" i="10"/>
  <c r="L166" i="10"/>
  <c r="G166" i="10"/>
  <c r="J91" i="9"/>
  <c r="G90" i="9"/>
  <c r="I299" i="10"/>
  <c r="H299" i="10"/>
  <c r="F205" i="10"/>
  <c r="H205" i="10"/>
  <c r="I205" i="10"/>
  <c r="J205" i="10"/>
  <c r="I91" i="9"/>
  <c r="G37" i="9"/>
  <c r="H303" i="10"/>
  <c r="I303" i="10"/>
  <c r="K102" i="9"/>
  <c r="L92" i="9"/>
  <c r="H91" i="9"/>
  <c r="L88" i="9"/>
  <c r="K65" i="9"/>
  <c r="H47" i="9"/>
  <c r="I47" i="9"/>
  <c r="I315" i="10"/>
  <c r="H315" i="10"/>
  <c r="K175" i="10"/>
  <c r="H175" i="10"/>
  <c r="L175" i="10"/>
  <c r="I144" i="10"/>
  <c r="F144" i="10"/>
  <c r="H144" i="10"/>
  <c r="I182" i="9"/>
  <c r="I151" i="9"/>
  <c r="J148" i="9"/>
  <c r="L143" i="9"/>
  <c r="K132" i="9"/>
  <c r="H123" i="9"/>
  <c r="J116" i="9"/>
  <c r="I116" i="9"/>
  <c r="J111" i="9"/>
  <c r="L100" i="9"/>
  <c r="K92" i="9"/>
  <c r="K88" i="9"/>
  <c r="J85" i="9"/>
  <c r="L66" i="9"/>
  <c r="G61" i="9"/>
  <c r="K44" i="9"/>
  <c r="G23" i="9"/>
  <c r="L36" i="9"/>
  <c r="J61" i="9"/>
  <c r="J35" i="9"/>
  <c r="H23" i="9"/>
  <c r="J23" i="9"/>
  <c r="L246" i="10"/>
  <c r="F246" i="10"/>
  <c r="H246" i="10"/>
  <c r="I246" i="10"/>
  <c r="J246" i="10"/>
  <c r="J93" i="9"/>
  <c r="F87" i="9"/>
  <c r="J87" i="9"/>
  <c r="F69" i="9"/>
  <c r="J69" i="9"/>
  <c r="F236" i="10"/>
  <c r="H236" i="10"/>
  <c r="I236" i="10"/>
  <c r="K191" i="10"/>
  <c r="H191" i="10"/>
  <c r="L191" i="10"/>
  <c r="L31" i="9"/>
  <c r="K31" i="9"/>
  <c r="I267" i="10"/>
  <c r="H267" i="10"/>
  <c r="F135" i="9"/>
  <c r="J135" i="9"/>
  <c r="F103" i="9"/>
  <c r="J103" i="9"/>
  <c r="I101" i="9"/>
  <c r="F93" i="9"/>
  <c r="K90" i="9"/>
  <c r="F66" i="9"/>
  <c r="H55" i="9"/>
  <c r="J55" i="9"/>
  <c r="H311" i="10"/>
  <c r="I283" i="10"/>
  <c r="H283" i="10"/>
  <c r="F125" i="10"/>
  <c r="H125" i="10"/>
  <c r="I125" i="10"/>
  <c r="J125" i="10"/>
  <c r="J116" i="10"/>
  <c r="I116" i="10"/>
  <c r="H111" i="10"/>
  <c r="I111" i="10"/>
  <c r="F108" i="10"/>
  <c r="I108" i="10"/>
  <c r="J108" i="10"/>
  <c r="C12" i="10"/>
  <c r="I48" i="10"/>
  <c r="K48" i="10"/>
  <c r="L48" i="10"/>
  <c r="H48" i="10"/>
  <c r="J48" i="10"/>
  <c r="J314" i="10"/>
  <c r="I313" i="10"/>
  <c r="H310" i="10"/>
  <c r="J298" i="10"/>
  <c r="I297" i="10"/>
  <c r="H294" i="10"/>
  <c r="J282" i="10"/>
  <c r="I281" i="10"/>
  <c r="H278" i="10"/>
  <c r="I271" i="10"/>
  <c r="J266" i="10"/>
  <c r="J265" i="10"/>
  <c r="I264" i="10"/>
  <c r="H262" i="10"/>
  <c r="I261" i="10"/>
  <c r="G260" i="10"/>
  <c r="H250" i="10"/>
  <c r="J245" i="10"/>
  <c r="G239" i="10"/>
  <c r="H234" i="10"/>
  <c r="F233" i="10"/>
  <c r="H229" i="10"/>
  <c r="H226" i="10"/>
  <c r="H222" i="10"/>
  <c r="H218" i="10"/>
  <c r="J214" i="10"/>
  <c r="I213" i="10"/>
  <c r="K207" i="10"/>
  <c r="G203" i="10"/>
  <c r="H199" i="10"/>
  <c r="H198" i="10"/>
  <c r="I194" i="10"/>
  <c r="H193" i="10"/>
  <c r="F192" i="10"/>
  <c r="J189" i="10"/>
  <c r="H183" i="10"/>
  <c r="G182" i="10"/>
  <c r="I170" i="10"/>
  <c r="K167" i="10"/>
  <c r="K162" i="10"/>
  <c r="F48" i="10"/>
  <c r="K97" i="10"/>
  <c r="F97" i="10"/>
  <c r="H52" i="10"/>
  <c r="I52" i="10"/>
  <c r="J52" i="10"/>
  <c r="L52" i="10"/>
  <c r="J178" i="10"/>
  <c r="F178" i="10"/>
  <c r="F148" i="10"/>
  <c r="H148" i="10"/>
  <c r="I148" i="10"/>
  <c r="F132" i="10"/>
  <c r="L132" i="10"/>
  <c r="H110" i="10"/>
  <c r="I110" i="10"/>
  <c r="H314" i="10"/>
  <c r="L310" i="10"/>
  <c r="I301" i="10"/>
  <c r="H298" i="10"/>
  <c r="L294" i="10"/>
  <c r="I285" i="10"/>
  <c r="H282" i="10"/>
  <c r="L278" i="10"/>
  <c r="I269" i="10"/>
  <c r="H266" i="10"/>
  <c r="H265" i="10"/>
  <c r="F262" i="10"/>
  <c r="F261" i="10"/>
  <c r="L258" i="10"/>
  <c r="F250" i="10"/>
  <c r="K247" i="10"/>
  <c r="H245" i="10"/>
  <c r="J242" i="10"/>
  <c r="F234" i="10"/>
  <c r="L229" i="10"/>
  <c r="F226" i="10"/>
  <c r="L222" i="10"/>
  <c r="F218" i="10"/>
  <c r="H214" i="10"/>
  <c r="H209" i="10"/>
  <c r="K206" i="10"/>
  <c r="K203" i="10"/>
  <c r="I200" i="10"/>
  <c r="L198" i="10"/>
  <c r="G194" i="10"/>
  <c r="L193" i="10"/>
  <c r="H189" i="10"/>
  <c r="I186" i="10"/>
  <c r="J185" i="10"/>
  <c r="F185" i="10"/>
  <c r="I177" i="10"/>
  <c r="L171" i="10"/>
  <c r="H162" i="10"/>
  <c r="G158" i="10"/>
  <c r="K158" i="10"/>
  <c r="L158" i="10"/>
  <c r="H143" i="10"/>
  <c r="K143" i="10"/>
  <c r="G135" i="10"/>
  <c r="K135" i="10"/>
  <c r="H75" i="10"/>
  <c r="J75" i="10"/>
  <c r="I75" i="10"/>
  <c r="J71" i="9"/>
  <c r="H264" i="10"/>
  <c r="I263" i="10"/>
  <c r="I242" i="10"/>
  <c r="L230" i="10"/>
  <c r="L226" i="10"/>
  <c r="L218" i="10"/>
  <c r="G214" i="10"/>
  <c r="L213" i="10"/>
  <c r="F209" i="10"/>
  <c r="J206" i="10"/>
  <c r="F194" i="10"/>
  <c r="G174" i="10"/>
  <c r="L165" i="10"/>
  <c r="I152" i="10"/>
  <c r="H152" i="10"/>
  <c r="H150" i="10"/>
  <c r="J150" i="10"/>
  <c r="L150" i="10"/>
  <c r="G131" i="10"/>
  <c r="L131" i="10"/>
  <c r="G126" i="10"/>
  <c r="L126" i="10"/>
  <c r="K126" i="10"/>
  <c r="I109" i="10"/>
  <c r="L50" i="10"/>
  <c r="I50" i="10"/>
  <c r="L26" i="10"/>
  <c r="J253" i="10"/>
  <c r="H242" i="10"/>
  <c r="L207" i="10"/>
  <c r="I206" i="10"/>
  <c r="I201" i="10"/>
  <c r="L189" i="10"/>
  <c r="L186" i="10"/>
  <c r="K178" i="10"/>
  <c r="L177" i="10"/>
  <c r="L174" i="10"/>
  <c r="J170" i="10"/>
  <c r="F170" i="10"/>
  <c r="H165" i="10"/>
  <c r="J165" i="10"/>
  <c r="F141" i="10"/>
  <c r="H141" i="10"/>
  <c r="I141" i="10"/>
  <c r="L128" i="10"/>
  <c r="H126" i="10"/>
  <c r="I126" i="10"/>
  <c r="I118" i="10"/>
  <c r="H116" i="10"/>
  <c r="H100" i="10"/>
  <c r="I100" i="10"/>
  <c r="L100" i="10"/>
  <c r="K100" i="10"/>
  <c r="H34" i="10"/>
  <c r="J34" i="10"/>
  <c r="K34" i="10"/>
  <c r="F34" i="10"/>
  <c r="I34" i="10"/>
  <c r="L260" i="10"/>
  <c r="I253" i="10"/>
  <c r="L239" i="10"/>
  <c r="H206" i="10"/>
  <c r="H201" i="10"/>
  <c r="I192" i="10"/>
  <c r="I178" i="10"/>
  <c r="J177" i="10"/>
  <c r="F177" i="10"/>
  <c r="L167" i="10"/>
  <c r="J162" i="10"/>
  <c r="F162" i="10"/>
  <c r="I128" i="10"/>
  <c r="F128" i="10"/>
  <c r="H128" i="10"/>
  <c r="L125" i="10"/>
  <c r="F116" i="10"/>
  <c r="J111" i="10"/>
  <c r="H108" i="10"/>
  <c r="N12" i="10"/>
  <c r="I64" i="10"/>
  <c r="L205" i="10"/>
  <c r="F201" i="10"/>
  <c r="J198" i="10"/>
  <c r="J186" i="10"/>
  <c r="F186" i="10"/>
  <c r="H178" i="10"/>
  <c r="G159" i="10"/>
  <c r="K159" i="10"/>
  <c r="L159" i="10"/>
  <c r="F149" i="10"/>
  <c r="H149" i="10"/>
  <c r="J149" i="10"/>
  <c r="L144" i="10"/>
  <c r="I132" i="10"/>
  <c r="G127" i="10"/>
  <c r="L127" i="10"/>
  <c r="L116" i="10"/>
  <c r="F92" i="10"/>
  <c r="I92" i="10"/>
  <c r="H92" i="10"/>
  <c r="J92" i="10"/>
  <c r="K92" i="10"/>
  <c r="L92" i="10"/>
  <c r="F184" i="10"/>
  <c r="F176" i="10"/>
  <c r="F169" i="10"/>
  <c r="F168" i="10"/>
  <c r="F161" i="10"/>
  <c r="F158" i="10"/>
  <c r="F157" i="10"/>
  <c r="H157" i="10"/>
  <c r="L151" i="10"/>
  <c r="H140" i="10"/>
  <c r="L94" i="10"/>
  <c r="L64" i="10"/>
  <c r="K60" i="10"/>
  <c r="I94" i="10"/>
  <c r="I60" i="10"/>
  <c r="J68" i="10"/>
  <c r="H82" i="10"/>
  <c r="K82" i="10"/>
  <c r="F82" i="10"/>
  <c r="H78" i="10"/>
  <c r="H74" i="10"/>
  <c r="H63" i="10"/>
  <c r="K105" i="10"/>
  <c r="K93" i="10"/>
  <c r="K147" i="10"/>
  <c r="L140" i="10"/>
  <c r="M13" i="10"/>
  <c r="I77" i="10"/>
  <c r="H90" i="10"/>
  <c r="I90" i="10"/>
  <c r="J90" i="10"/>
  <c r="L90" i="10"/>
  <c r="L25" i="10"/>
  <c r="I25" i="10"/>
  <c r="G12" i="10"/>
  <c r="G46" i="10"/>
  <c r="L46" i="10"/>
  <c r="H112" i="10"/>
  <c r="I112" i="10"/>
  <c r="L108" i="10"/>
  <c r="L73" i="10"/>
  <c r="L60" i="10"/>
  <c r="L45" i="10"/>
  <c r="F94" i="10"/>
  <c r="F60" i="10"/>
  <c r="H94" i="10"/>
  <c r="F81" i="10"/>
  <c r="I81" i="10"/>
  <c r="J77" i="10"/>
  <c r="H37" i="10"/>
  <c r="G78" i="10"/>
  <c r="L78" i="10"/>
  <c r="F73" i="10"/>
  <c r="I73" i="10"/>
  <c r="J61" i="10"/>
  <c r="F57" i="10"/>
  <c r="L37" i="10"/>
  <c r="I157" i="10"/>
  <c r="I142" i="10"/>
  <c r="F134" i="10"/>
  <c r="F133" i="10"/>
  <c r="H133" i="10"/>
  <c r="I124" i="10"/>
  <c r="I115" i="10"/>
  <c r="J115" i="10"/>
  <c r="L70" i="10"/>
  <c r="F37" i="10"/>
  <c r="K89" i="10"/>
  <c r="K46" i="10"/>
  <c r="I43" i="10"/>
  <c r="J104" i="10"/>
  <c r="L104" i="10"/>
  <c r="F104" i="10"/>
  <c r="J88" i="10"/>
  <c r="L88" i="10"/>
  <c r="I80" i="10"/>
  <c r="K80" i="10"/>
  <c r="L80" i="10"/>
  <c r="I49" i="10"/>
  <c r="H68" i="10"/>
  <c r="L68" i="10"/>
  <c r="I56" i="10"/>
  <c r="G106" i="10"/>
  <c r="K106" i="10"/>
  <c r="L106" i="10"/>
  <c r="G90" i="8"/>
  <c r="M90" i="8" s="1"/>
  <c r="K316" i="1"/>
  <c r="G112" i="8"/>
  <c r="M112" i="8" s="1"/>
  <c r="J68" i="4"/>
  <c r="H77" i="6"/>
  <c r="H89" i="6"/>
  <c r="V250" i="6"/>
  <c r="X250" i="6" s="1"/>
  <c r="K312" i="1"/>
  <c r="G118" i="8"/>
  <c r="I118" i="8"/>
  <c r="I203" i="6"/>
  <c r="Q57" i="6"/>
  <c r="S57" i="6" s="1"/>
  <c r="V173" i="6"/>
  <c r="X173" i="6" s="1"/>
  <c r="V218" i="6"/>
  <c r="X218" i="6" s="1"/>
  <c r="V221" i="6"/>
  <c r="X221" i="6"/>
  <c r="J317" i="1"/>
  <c r="K308" i="1"/>
  <c r="G120" i="8"/>
  <c r="M120" i="8"/>
  <c r="M125" i="8"/>
  <c r="H156" i="1"/>
  <c r="V227" i="6"/>
  <c r="X227" i="6" s="1"/>
  <c r="K313" i="1"/>
  <c r="I80" i="8"/>
  <c r="G135" i="8"/>
  <c r="I135" i="8" s="1"/>
  <c r="G137" i="8"/>
  <c r="I137" i="8"/>
  <c r="H73" i="4"/>
  <c r="G73" i="4"/>
  <c r="G278" i="4"/>
  <c r="G182" i="4"/>
  <c r="G246" i="4"/>
  <c r="V179" i="6"/>
  <c r="X179" i="6"/>
  <c r="G287" i="4"/>
  <c r="I285" i="1"/>
  <c r="V182" i="6"/>
  <c r="X182" i="6" s="1"/>
  <c r="K309" i="1"/>
  <c r="K315" i="1"/>
  <c r="Q315" i="1"/>
  <c r="S315" i="1" s="1"/>
  <c r="M86" i="8"/>
  <c r="I24" i="8"/>
  <c r="G145" i="8"/>
  <c r="K145" i="8" s="1"/>
  <c r="H132" i="4"/>
  <c r="G132" i="4"/>
  <c r="G262" i="4"/>
  <c r="I216" i="6"/>
  <c r="G100" i="8"/>
  <c r="L100" i="8"/>
  <c r="H136" i="4"/>
  <c r="G136" i="4"/>
  <c r="I94" i="3"/>
  <c r="V216" i="6"/>
  <c r="X216" i="6" s="1"/>
  <c r="V193" i="6"/>
  <c r="X193" i="6"/>
  <c r="K241" i="6"/>
  <c r="V241" i="6"/>
  <c r="X241" i="6" s="1"/>
  <c r="H82" i="6"/>
  <c r="I94" i="8"/>
  <c r="K318" i="1"/>
  <c r="K307" i="1"/>
  <c r="G151" i="8"/>
  <c r="I151" i="8" s="1"/>
  <c r="O151" i="8"/>
  <c r="Q151" i="8" s="1"/>
  <c r="S151" i="8" s="1"/>
  <c r="I82" i="8"/>
  <c r="G150" i="8"/>
  <c r="H29" i="1"/>
  <c r="I213" i="6"/>
  <c r="I253" i="6"/>
  <c r="V253" i="6"/>
  <c r="X253" i="6"/>
  <c r="V189" i="6"/>
  <c r="X189" i="6" s="1"/>
  <c r="G92" i="8"/>
  <c r="I92" i="8"/>
  <c r="G98" i="8"/>
  <c r="I98" i="8"/>
  <c r="K320" i="1"/>
  <c r="G106" i="8"/>
  <c r="M106" i="8" s="1"/>
  <c r="H36" i="6"/>
  <c r="H35" i="4"/>
  <c r="G35" i="4"/>
  <c r="Q13" i="10"/>
  <c r="F13" i="10"/>
  <c r="N13" i="2"/>
  <c r="G13" i="2"/>
  <c r="M13" i="9"/>
  <c r="L13" i="9"/>
  <c r="H13" i="9"/>
  <c r="P13" i="9"/>
  <c r="O13" i="9"/>
  <c r="G81" i="4"/>
  <c r="F82" i="9"/>
  <c r="H39" i="9"/>
  <c r="G30" i="4"/>
  <c r="H42" i="4"/>
  <c r="L69" i="10"/>
  <c r="J54" i="10"/>
  <c r="H59" i="4"/>
  <c r="H83" i="4"/>
  <c r="H22" i="4"/>
  <c r="F45" i="4"/>
  <c r="V23" i="3"/>
  <c r="H55" i="10"/>
  <c r="F37" i="4"/>
  <c r="H69" i="10"/>
  <c r="H46" i="10"/>
  <c r="E18" i="4"/>
  <c r="D18" i="4"/>
  <c r="G82" i="4" l="1"/>
  <c r="H82" i="4"/>
  <c r="G74" i="4"/>
  <c r="H74" i="4"/>
  <c r="F29" i="10"/>
  <c r="B15" i="2"/>
  <c r="J75" i="9"/>
  <c r="O119" i="8"/>
  <c r="O24" i="6"/>
  <c r="Q24" i="6" s="1"/>
  <c r="S24" i="6" s="1"/>
  <c r="O269" i="6"/>
  <c r="Q269" i="6" s="1"/>
  <c r="S269" i="6" s="1"/>
  <c r="O72" i="6"/>
  <c r="Q72" i="6" s="1"/>
  <c r="S72" i="6" s="1"/>
  <c r="O262" i="6"/>
  <c r="Q262" i="6" s="1"/>
  <c r="S262" i="6" s="1"/>
  <c r="O157" i="6"/>
  <c r="Q157" i="6" s="1"/>
  <c r="S157" i="6" s="1"/>
  <c r="O224" i="6"/>
  <c r="Q224" i="6" s="1"/>
  <c r="S224" i="6" s="1"/>
  <c r="O55" i="6"/>
  <c r="Q55" i="6" s="1"/>
  <c r="S55" i="6" s="1"/>
  <c r="O164" i="6"/>
  <c r="Q164" i="6" s="1"/>
  <c r="S164" i="6" s="1"/>
  <c r="O155" i="6"/>
  <c r="Q155" i="6" s="1"/>
  <c r="S155" i="6" s="1"/>
  <c r="O272" i="6"/>
  <c r="Q272" i="6" s="1"/>
  <c r="S272" i="6" s="1"/>
  <c r="O212" i="6"/>
  <c r="Q212" i="6" s="1"/>
  <c r="S212" i="6" s="1"/>
  <c r="O258" i="6"/>
  <c r="Q258" i="6" s="1"/>
  <c r="S258" i="6" s="1"/>
  <c r="O240" i="6"/>
  <c r="Q240" i="6" s="1"/>
  <c r="S240" i="6" s="1"/>
  <c r="O194" i="6"/>
  <c r="Q194" i="6" s="1"/>
  <c r="S194" i="6" s="1"/>
  <c r="K29" i="10"/>
  <c r="K39" i="10"/>
  <c r="H60" i="9"/>
  <c r="H62" i="9"/>
  <c r="K21" i="9"/>
  <c r="O105" i="8"/>
  <c r="Q105" i="8" s="1"/>
  <c r="S105" i="8" s="1"/>
  <c r="O268" i="6"/>
  <c r="Q268" i="6" s="1"/>
  <c r="S268" i="6" s="1"/>
  <c r="O204" i="6"/>
  <c r="Q204" i="6" s="1"/>
  <c r="S204" i="6" s="1"/>
  <c r="O198" i="6"/>
  <c r="Q198" i="6" s="1"/>
  <c r="S198" i="6" s="1"/>
  <c r="O246" i="6"/>
  <c r="Q246" i="6" s="1"/>
  <c r="S246" i="6" s="1"/>
  <c r="O256" i="6"/>
  <c r="Q256" i="6" s="1"/>
  <c r="S256" i="6" s="1"/>
  <c r="O264" i="6"/>
  <c r="Q264" i="6" s="1"/>
  <c r="S264" i="6" s="1"/>
  <c r="O78" i="6"/>
  <c r="Q78" i="6" s="1"/>
  <c r="S78" i="6" s="1"/>
  <c r="O89" i="6"/>
  <c r="Q89" i="6" s="1"/>
  <c r="S89" i="6" s="1"/>
  <c r="O71" i="6"/>
  <c r="Q71" i="6" s="1"/>
  <c r="S71" i="6" s="1"/>
  <c r="O277" i="6"/>
  <c r="Q277" i="6" s="1"/>
  <c r="S277" i="6" s="1"/>
  <c r="O47" i="6"/>
  <c r="Q47" i="6" s="1"/>
  <c r="S47" i="6" s="1"/>
  <c r="R9" i="8"/>
  <c r="F67" i="4"/>
  <c r="H67" i="4" s="1"/>
  <c r="I41" i="4"/>
  <c r="J41" i="4" s="1"/>
  <c r="R11" i="6"/>
  <c r="R2" i="6"/>
  <c r="K37" i="9"/>
  <c r="L21" i="9"/>
  <c r="F24" i="9"/>
  <c r="J21" i="9"/>
  <c r="L33" i="10"/>
  <c r="I35" i="10"/>
  <c r="G67" i="4"/>
  <c r="K13" i="2"/>
  <c r="G25" i="4"/>
  <c r="O100" i="8"/>
  <c r="Q100" i="8" s="1"/>
  <c r="S100" i="8" s="1"/>
  <c r="O118" i="8"/>
  <c r="Q118" i="8" s="1"/>
  <c r="S118" i="8" s="1"/>
  <c r="L56" i="10"/>
  <c r="K45" i="9"/>
  <c r="K53" i="9"/>
  <c r="R5" i="6"/>
  <c r="H66" i="4"/>
  <c r="O241" i="6"/>
  <c r="Q241" i="6" s="1"/>
  <c r="S241" i="6" s="1"/>
  <c r="O177" i="6"/>
  <c r="Q177" i="6" s="1"/>
  <c r="S177" i="6" s="1"/>
  <c r="O114" i="6"/>
  <c r="Q114" i="6" s="1"/>
  <c r="S114" i="6" s="1"/>
  <c r="O149" i="6"/>
  <c r="Q149" i="6" s="1"/>
  <c r="S149" i="6" s="1"/>
  <c r="O231" i="6"/>
  <c r="Q231" i="6" s="1"/>
  <c r="S231" i="6" s="1"/>
  <c r="O276" i="6"/>
  <c r="O253" i="6"/>
  <c r="Q253" i="6" s="1"/>
  <c r="S253" i="6" s="1"/>
  <c r="O75" i="6"/>
  <c r="Q75" i="6" s="1"/>
  <c r="S75" i="6" s="1"/>
  <c r="O111" i="6"/>
  <c r="Q111" i="6" s="1"/>
  <c r="S111" i="6" s="1"/>
  <c r="O146" i="6"/>
  <c r="Q146" i="6" s="1"/>
  <c r="S146" i="6" s="1"/>
  <c r="O103" i="6"/>
  <c r="Q103" i="6" s="1"/>
  <c r="S103" i="6" s="1"/>
  <c r="O82" i="6"/>
  <c r="Q82" i="6" s="1"/>
  <c r="S82" i="6" s="1"/>
  <c r="O132" i="6"/>
  <c r="Q132" i="6" s="1"/>
  <c r="S132" i="6" s="1"/>
  <c r="G52" i="4"/>
  <c r="O249" i="6"/>
  <c r="Q249" i="6" s="1"/>
  <c r="S249" i="6" s="1"/>
  <c r="O230" i="6"/>
  <c r="Q230" i="6" s="1"/>
  <c r="S230" i="6" s="1"/>
  <c r="O33" i="6"/>
  <c r="Q33" i="6" s="1"/>
  <c r="S33" i="6" s="1"/>
  <c r="L48" i="9"/>
  <c r="H21" i="9"/>
  <c r="I40" i="9"/>
  <c r="O147" i="8"/>
  <c r="Q147" i="8" s="1"/>
  <c r="S147" i="8" s="1"/>
  <c r="O214" i="6"/>
  <c r="Q214" i="6" s="1"/>
  <c r="S214" i="6" s="1"/>
  <c r="O245" i="6"/>
  <c r="O242" i="6"/>
  <c r="Q242" i="6" s="1"/>
  <c r="S242" i="6" s="1"/>
  <c r="O274" i="6"/>
  <c r="Q274" i="6" s="1"/>
  <c r="S274" i="6" s="1"/>
  <c r="O70" i="6"/>
  <c r="O87" i="6"/>
  <c r="Q87" i="6" s="1"/>
  <c r="S87" i="6" s="1"/>
  <c r="O137" i="6"/>
  <c r="Q137" i="6" s="1"/>
  <c r="S137" i="6" s="1"/>
  <c r="O124" i="6"/>
  <c r="Q124" i="6" s="1"/>
  <c r="S124" i="6" s="1"/>
  <c r="O43" i="6"/>
  <c r="Q43" i="6" s="1"/>
  <c r="S43" i="6" s="1"/>
  <c r="O54" i="6"/>
  <c r="Q54" i="6" s="1"/>
  <c r="S54" i="6" s="1"/>
  <c r="O36" i="6"/>
  <c r="Q36" i="6" s="1"/>
  <c r="S36" i="6" s="1"/>
  <c r="R5" i="8"/>
  <c r="R7" i="6"/>
  <c r="K32" i="9"/>
  <c r="F75" i="9"/>
  <c r="I37" i="9"/>
  <c r="J60" i="9"/>
  <c r="L21" i="10"/>
  <c r="I70" i="10"/>
  <c r="I33" i="10"/>
  <c r="J39" i="10"/>
  <c r="J33" i="10"/>
  <c r="R14" i="1"/>
  <c r="H56" i="4"/>
  <c r="G44" i="4"/>
  <c r="K49" i="10"/>
  <c r="H40" i="9"/>
  <c r="O111" i="8"/>
  <c r="Q111" i="8" s="1"/>
  <c r="S111" i="8" s="1"/>
  <c r="O216" i="6"/>
  <c r="Q216" i="6" s="1"/>
  <c r="S216" i="6" s="1"/>
  <c r="O208" i="6"/>
  <c r="Q208" i="6" s="1"/>
  <c r="S208" i="6" s="1"/>
  <c r="O259" i="6"/>
  <c r="Q259" i="6" s="1"/>
  <c r="S259" i="6" s="1"/>
  <c r="O275" i="6"/>
  <c r="Q275" i="6" s="1"/>
  <c r="S275" i="6" s="1"/>
  <c r="O159" i="6"/>
  <c r="Q159" i="6" s="1"/>
  <c r="S159" i="6" s="1"/>
  <c r="O207" i="6"/>
  <c r="Q207" i="6" s="1"/>
  <c r="S207" i="6" s="1"/>
  <c r="O68" i="6"/>
  <c r="Q68" i="6" s="1"/>
  <c r="S68" i="6" s="1"/>
  <c r="O50" i="6"/>
  <c r="Q50" i="6" s="1"/>
  <c r="S50" i="6" s="1"/>
  <c r="O149" i="8"/>
  <c r="Q149" i="8" s="1"/>
  <c r="S149" i="8" s="1"/>
  <c r="F28" i="4"/>
  <c r="H28" i="4" s="1"/>
  <c r="I52" i="4"/>
  <c r="J52" i="4" s="1"/>
  <c r="F21" i="10"/>
  <c r="C13" i="2"/>
  <c r="L37" i="9"/>
  <c r="R14" i="6"/>
  <c r="R12" i="6"/>
  <c r="R15" i="6"/>
  <c r="O127" i="6"/>
  <c r="Q127" i="6" s="1"/>
  <c r="S127" i="6" s="1"/>
  <c r="O271" i="6"/>
  <c r="Q271" i="6" s="1"/>
  <c r="S271" i="6" s="1"/>
  <c r="O153" i="6"/>
  <c r="Q153" i="6" s="1"/>
  <c r="S153" i="6" s="1"/>
  <c r="O152" i="6"/>
  <c r="O161" i="6"/>
  <c r="O158" i="6"/>
  <c r="Q158" i="6" s="1"/>
  <c r="S158" i="6" s="1"/>
  <c r="O123" i="6"/>
  <c r="Q123" i="6" s="1"/>
  <c r="S123" i="6" s="1"/>
  <c r="O283" i="6"/>
  <c r="Q283" i="6" s="1"/>
  <c r="S283" i="6" s="1"/>
  <c r="G28" i="4"/>
  <c r="O53" i="6"/>
  <c r="Q53" i="6" s="1"/>
  <c r="S53" i="6" s="1"/>
  <c r="K35" i="10"/>
  <c r="H37" i="9"/>
  <c r="I48" i="9"/>
  <c r="O125" i="8"/>
  <c r="Q125" i="8" s="1"/>
  <c r="S125" i="8" s="1"/>
  <c r="O223" i="6"/>
  <c r="Q223" i="6" s="1"/>
  <c r="S223" i="6" s="1"/>
  <c r="O237" i="6"/>
  <c r="Q237" i="6" s="1"/>
  <c r="S237" i="6" s="1"/>
  <c r="O254" i="6"/>
  <c r="O63" i="6"/>
  <c r="Q63" i="6" s="1"/>
  <c r="S63" i="6" s="1"/>
  <c r="O154" i="6"/>
  <c r="Q154" i="6" s="1"/>
  <c r="S154" i="6" s="1"/>
  <c r="O83" i="6"/>
  <c r="O91" i="8"/>
  <c r="I44" i="4"/>
  <c r="J44" i="4" s="1"/>
  <c r="R8" i="6"/>
  <c r="F48" i="9"/>
  <c r="F39" i="10"/>
  <c r="I61" i="10"/>
  <c r="H67" i="10"/>
  <c r="F53" i="9"/>
  <c r="F49" i="10"/>
  <c r="E13" i="2"/>
  <c r="G77" i="4"/>
  <c r="J35" i="10"/>
  <c r="K64" i="10"/>
  <c r="R17" i="6"/>
  <c r="R19" i="6"/>
  <c r="D13" i="2"/>
  <c r="O120" i="6"/>
  <c r="Q120" i="6" s="1"/>
  <c r="S120" i="6" s="1"/>
  <c r="O265" i="6"/>
  <c r="Q265" i="6" s="1"/>
  <c r="S265" i="6" s="1"/>
  <c r="O248" i="6"/>
  <c r="Q248" i="6" s="1"/>
  <c r="S248" i="6" s="1"/>
  <c r="O136" i="6"/>
  <c r="Q136" i="6" s="1"/>
  <c r="S136" i="6" s="1"/>
  <c r="O196" i="6"/>
  <c r="Q196" i="6" s="1"/>
  <c r="S196" i="6" s="1"/>
  <c r="O39" i="6"/>
  <c r="Q39" i="6" s="1"/>
  <c r="S39" i="6" s="1"/>
  <c r="O163" i="6"/>
  <c r="Q163" i="6" s="1"/>
  <c r="S163" i="6" s="1"/>
  <c r="O218" i="6"/>
  <c r="Q218" i="6" s="1"/>
  <c r="S218" i="6" s="1"/>
  <c r="O34" i="6"/>
  <c r="Q34" i="6" s="1"/>
  <c r="S34" i="6" s="1"/>
  <c r="O228" i="6"/>
  <c r="Q228" i="6" s="1"/>
  <c r="S228" i="6" s="1"/>
  <c r="O28" i="6"/>
  <c r="Q28" i="6" s="1"/>
  <c r="S28" i="6" s="1"/>
  <c r="O122" i="6"/>
  <c r="Q122" i="6" s="1"/>
  <c r="S122" i="6" s="1"/>
  <c r="O278" i="6"/>
  <c r="Q278" i="6" s="1"/>
  <c r="S278" i="6" s="1"/>
  <c r="O62" i="6"/>
  <c r="Q62" i="6" s="1"/>
  <c r="S62" i="6" s="1"/>
  <c r="L75" i="9"/>
  <c r="K75" i="9"/>
  <c r="H45" i="9"/>
  <c r="H48" i="9"/>
  <c r="O203" i="6"/>
  <c r="O201" i="6"/>
  <c r="Q201" i="6" s="1"/>
  <c r="S201" i="6" s="1"/>
  <c r="O252" i="6"/>
  <c r="Q252" i="6" s="1"/>
  <c r="S252" i="6" s="1"/>
  <c r="O81" i="6"/>
  <c r="Q81" i="6" s="1"/>
  <c r="S81" i="6" s="1"/>
  <c r="O280" i="6"/>
  <c r="Q280" i="6" s="1"/>
  <c r="S280" i="6" s="1"/>
  <c r="O121" i="6"/>
  <c r="Q121" i="6" s="1"/>
  <c r="S121" i="6" s="1"/>
  <c r="O270" i="6"/>
  <c r="O22" i="6"/>
  <c r="Q22" i="6" s="1"/>
  <c r="S22" i="6" s="1"/>
  <c r="O112" i="6"/>
  <c r="Q112" i="6" s="1"/>
  <c r="S112" i="6" s="1"/>
  <c r="O77" i="6"/>
  <c r="Q77" i="6" s="1"/>
  <c r="S77" i="6" s="1"/>
  <c r="O84" i="6"/>
  <c r="Q84" i="6" s="1"/>
  <c r="S84" i="6" s="1"/>
  <c r="O60" i="6"/>
  <c r="Q60" i="6" s="1"/>
  <c r="S60" i="6" s="1"/>
  <c r="O31" i="6"/>
  <c r="O42" i="6"/>
  <c r="Q42" i="6" s="1"/>
  <c r="S42" i="6" s="1"/>
  <c r="O26" i="6"/>
  <c r="O156" i="8"/>
  <c r="Q156" i="8" s="1"/>
  <c r="S156" i="8" s="1"/>
  <c r="I60" i="4"/>
  <c r="J60" i="4" s="1"/>
  <c r="O226" i="6"/>
  <c r="F35" i="10"/>
  <c r="P13" i="2"/>
  <c r="H21" i="10"/>
  <c r="F13" i="2"/>
  <c r="O98" i="8"/>
  <c r="Q98" i="8" s="1"/>
  <c r="S98" i="8" s="1"/>
  <c r="O112" i="8"/>
  <c r="Q112" i="8" s="1"/>
  <c r="S112" i="8" s="1"/>
  <c r="H35" i="10"/>
  <c r="J64" i="10"/>
  <c r="R12" i="8"/>
  <c r="O145" i="8"/>
  <c r="Q145" i="8" s="1"/>
  <c r="S145" i="8" s="1"/>
  <c r="R3" i="6"/>
  <c r="R6" i="6"/>
  <c r="O29" i="6"/>
  <c r="Q29" i="6" s="1"/>
  <c r="S29" i="6" s="1"/>
  <c r="O229" i="6"/>
  <c r="Q229" i="6" s="1"/>
  <c r="S229" i="6" s="1"/>
  <c r="O260" i="6"/>
  <c r="Q260" i="6" s="1"/>
  <c r="S260" i="6" s="1"/>
  <c r="O279" i="6"/>
  <c r="Q279" i="6" s="1"/>
  <c r="S279" i="6" s="1"/>
  <c r="O267" i="6"/>
  <c r="Q267" i="6" s="1"/>
  <c r="S267" i="6" s="1"/>
  <c r="O61" i="6"/>
  <c r="Q61" i="6" s="1"/>
  <c r="S61" i="6" s="1"/>
  <c r="O142" i="6"/>
  <c r="Q142" i="6" s="1"/>
  <c r="S142" i="6" s="1"/>
  <c r="O67" i="6"/>
  <c r="Q67" i="6" s="1"/>
  <c r="S67" i="6" s="1"/>
  <c r="O221" i="6"/>
  <c r="Q221" i="6" s="1"/>
  <c r="S221" i="6" s="1"/>
  <c r="O93" i="6"/>
  <c r="Q93" i="6" s="1"/>
  <c r="S93" i="6" s="1"/>
  <c r="O92" i="6"/>
  <c r="Q92" i="6" s="1"/>
  <c r="S92" i="6" s="1"/>
  <c r="O263" i="6"/>
  <c r="Q263" i="6" s="1"/>
  <c r="S263" i="6" s="1"/>
  <c r="O107" i="6"/>
  <c r="Q107" i="6" s="1"/>
  <c r="S107" i="6" s="1"/>
  <c r="O115" i="6"/>
  <c r="Q115" i="6" s="1"/>
  <c r="S115" i="6" s="1"/>
  <c r="O147" i="6"/>
  <c r="Q147" i="6" s="1"/>
  <c r="S147" i="6" s="1"/>
  <c r="O91" i="6"/>
  <c r="Q91" i="6" s="1"/>
  <c r="S91" i="6" s="1"/>
  <c r="O217" i="6"/>
  <c r="O89" i="8"/>
  <c r="Q89" i="8" s="1"/>
  <c r="S89" i="8" s="1"/>
  <c r="O66" i="6"/>
  <c r="Q66" i="6" s="1"/>
  <c r="S66" i="6" s="1"/>
  <c r="H53" i="9"/>
  <c r="I29" i="9"/>
  <c r="L29" i="9"/>
  <c r="I24" i="9"/>
  <c r="O225" i="6"/>
  <c r="O238" i="6"/>
  <c r="Q238" i="6" s="1"/>
  <c r="S238" i="6" s="1"/>
  <c r="O86" i="6"/>
  <c r="Q86" i="6" s="1"/>
  <c r="S86" i="6" s="1"/>
  <c r="O151" i="6"/>
  <c r="Q151" i="6" s="1"/>
  <c r="S151" i="6" s="1"/>
  <c r="O27" i="6"/>
  <c r="Q27" i="6" s="1"/>
  <c r="S27" i="6" s="1"/>
  <c r="O44" i="6"/>
  <c r="O152" i="8"/>
  <c r="Q152" i="8" s="1"/>
  <c r="S152" i="8" s="1"/>
  <c r="I74" i="4"/>
  <c r="J74" i="4" s="1"/>
  <c r="R18" i="6"/>
  <c r="L82" i="9"/>
  <c r="L62" i="9"/>
  <c r="K48" i="9"/>
  <c r="K40" i="9"/>
  <c r="K29" i="9"/>
  <c r="F40" i="9"/>
  <c r="J45" i="9"/>
  <c r="F33" i="10"/>
  <c r="J56" i="10"/>
  <c r="K70" i="10"/>
  <c r="H61" i="10"/>
  <c r="H64" i="10"/>
  <c r="R10" i="6"/>
  <c r="G49" i="4"/>
  <c r="O197" i="6"/>
  <c r="Q197" i="6" s="1"/>
  <c r="S197" i="6" s="1"/>
  <c r="O234" i="6"/>
  <c r="Q234" i="6" s="1"/>
  <c r="S234" i="6" s="1"/>
  <c r="O88" i="6"/>
  <c r="Q88" i="6" s="1"/>
  <c r="S88" i="6" s="1"/>
  <c r="O37" i="6"/>
  <c r="Q37" i="6" s="1"/>
  <c r="S37" i="6" s="1"/>
  <c r="O85" i="6"/>
  <c r="O148" i="6"/>
  <c r="Q148" i="6" s="1"/>
  <c r="S148" i="6" s="1"/>
  <c r="O125" i="6"/>
  <c r="Q125" i="6" s="1"/>
  <c r="S125" i="6" s="1"/>
  <c r="O211" i="6"/>
  <c r="Q211" i="6" s="1"/>
  <c r="S211" i="6" s="1"/>
  <c r="O144" i="6"/>
  <c r="Q144" i="6" s="1"/>
  <c r="S144" i="6" s="1"/>
  <c r="O257" i="6"/>
  <c r="Q257" i="6" s="1"/>
  <c r="S257" i="6" s="1"/>
  <c r="O220" i="6"/>
  <c r="Q220" i="6" s="1"/>
  <c r="S220" i="6" s="1"/>
  <c r="O25" i="6"/>
  <c r="Q25" i="6" s="1"/>
  <c r="S25" i="6" s="1"/>
  <c r="K21" i="10"/>
  <c r="K61" i="10"/>
  <c r="O200" i="6"/>
  <c r="Q200" i="6" s="1"/>
  <c r="S200" i="6" s="1"/>
  <c r="O215" i="6"/>
  <c r="Q215" i="6" s="1"/>
  <c r="S215" i="6" s="1"/>
  <c r="O219" i="6"/>
  <c r="Q219" i="6" s="1"/>
  <c r="S219" i="6" s="1"/>
  <c r="O251" i="6"/>
  <c r="O199" i="6"/>
  <c r="Q199" i="6" s="1"/>
  <c r="S199" i="6" s="1"/>
  <c r="O73" i="6"/>
  <c r="Q73" i="6" s="1"/>
  <c r="S73" i="6" s="1"/>
  <c r="O58" i="6"/>
  <c r="Q58" i="6" s="1"/>
  <c r="S58" i="6" s="1"/>
  <c r="O266" i="6"/>
  <c r="Q266" i="6" s="1"/>
  <c r="S266" i="6" s="1"/>
  <c r="O145" i="6"/>
  <c r="Q145" i="6" s="1"/>
  <c r="S145" i="6" s="1"/>
  <c r="O80" i="6"/>
  <c r="Q80" i="6" s="1"/>
  <c r="S80" i="6" s="1"/>
  <c r="O139" i="8"/>
  <c r="Q139" i="8" s="1"/>
  <c r="S139" i="8" s="1"/>
  <c r="O124" i="8"/>
  <c r="Q124" i="8" s="1"/>
  <c r="S124" i="8" s="1"/>
  <c r="O153" i="8"/>
  <c r="Q153" i="8" s="1"/>
  <c r="S153" i="8" s="1"/>
  <c r="H63" i="4"/>
  <c r="O206" i="6"/>
  <c r="K61" i="9"/>
  <c r="L39" i="9"/>
  <c r="F39" i="9"/>
  <c r="J29" i="9"/>
  <c r="F61" i="10"/>
  <c r="I39" i="10"/>
  <c r="H49" i="10"/>
  <c r="D13" i="10"/>
  <c r="O13" i="10"/>
  <c r="O200" i="1"/>
  <c r="Q200" i="1" s="1"/>
  <c r="S200" i="1" s="1"/>
  <c r="O237" i="1"/>
  <c r="O236" i="1"/>
  <c r="Q236" i="1" s="1"/>
  <c r="S236" i="1" s="1"/>
  <c r="R18" i="1"/>
  <c r="F79" i="4"/>
  <c r="H79" i="4" s="1"/>
  <c r="G71" i="4"/>
  <c r="I71" i="4"/>
  <c r="J71" i="4" s="1"/>
  <c r="I78" i="9"/>
  <c r="H78" i="9"/>
  <c r="J78" i="9"/>
  <c r="F78" i="9"/>
  <c r="K78" i="9"/>
  <c r="F70" i="9"/>
  <c r="H70" i="9"/>
  <c r="J70" i="9"/>
  <c r="K70" i="9"/>
  <c r="F62" i="9"/>
  <c r="I62" i="9"/>
  <c r="F47" i="4"/>
  <c r="I47" i="4"/>
  <c r="J47" i="4" s="1"/>
  <c r="J13" i="10"/>
  <c r="O290" i="1"/>
  <c r="Q290" i="1" s="1"/>
  <c r="S290" i="1" s="1"/>
  <c r="O215" i="1"/>
  <c r="Q215" i="1" s="1"/>
  <c r="S215" i="1" s="1"/>
  <c r="O224" i="1"/>
  <c r="O240" i="1"/>
  <c r="Q240" i="1" s="1"/>
  <c r="S240" i="1" s="1"/>
  <c r="F32" i="4"/>
  <c r="I32" i="4"/>
  <c r="J32" i="4" s="1"/>
  <c r="K77" i="9"/>
  <c r="H77" i="9"/>
  <c r="I77" i="9"/>
  <c r="O233" i="1"/>
  <c r="Q233" i="1" s="1"/>
  <c r="S233" i="1" s="1"/>
  <c r="O98" i="1"/>
  <c r="Q98" i="1" s="1"/>
  <c r="S98" i="1" s="1"/>
  <c r="O108" i="1"/>
  <c r="Q108" i="1" s="1"/>
  <c r="S108" i="1" s="1"/>
  <c r="O222" i="1"/>
  <c r="Q222" i="1" s="1"/>
  <c r="S222" i="1" s="1"/>
  <c r="O203" i="1"/>
  <c r="Q203" i="1" s="1"/>
  <c r="S203" i="1" s="1"/>
  <c r="O267" i="1"/>
  <c r="Q267" i="1" s="1"/>
  <c r="S267" i="1" s="1"/>
  <c r="O251" i="1"/>
  <c r="Q251" i="1" s="1"/>
  <c r="S251" i="1" s="1"/>
  <c r="O280" i="1"/>
  <c r="Q280" i="1" s="1"/>
  <c r="S280" i="1" s="1"/>
  <c r="O313" i="1"/>
  <c r="Q313" i="1" s="1"/>
  <c r="S313" i="1" s="1"/>
  <c r="I55" i="4"/>
  <c r="J55" i="4" s="1"/>
  <c r="F46" i="4"/>
  <c r="H46" i="4" s="1"/>
  <c r="H83" i="9"/>
  <c r="K83" i="9"/>
  <c r="I83" i="9"/>
  <c r="J83" i="9"/>
  <c r="F83" i="9"/>
  <c r="H26" i="10"/>
  <c r="I26" i="10"/>
  <c r="K26" i="10"/>
  <c r="J26" i="10"/>
  <c r="F26" i="10"/>
  <c r="E13" i="10"/>
  <c r="C13" i="10"/>
  <c r="I13" i="10"/>
  <c r="N13" i="10"/>
  <c r="G13" i="10"/>
  <c r="P13" i="10"/>
  <c r="L13" i="10"/>
  <c r="F39" i="4"/>
  <c r="H39" i="4" s="1"/>
  <c r="I39" i="4"/>
  <c r="J39" i="4" s="1"/>
  <c r="K13" i="10"/>
  <c r="O295" i="1"/>
  <c r="Q295" i="1" s="1"/>
  <c r="S295" i="1" s="1"/>
  <c r="O293" i="1"/>
  <c r="Q293" i="1" s="1"/>
  <c r="S293" i="1" s="1"/>
  <c r="O292" i="1"/>
  <c r="Q292" i="1" s="1"/>
  <c r="S292" i="1" s="1"/>
  <c r="O214" i="1"/>
  <c r="Q214" i="1" s="1"/>
  <c r="S214" i="1" s="1"/>
  <c r="O204" i="1"/>
  <c r="Q204" i="1" s="1"/>
  <c r="S204" i="1" s="1"/>
  <c r="O209" i="1"/>
  <c r="Q209" i="1" s="1"/>
  <c r="S209" i="1" s="1"/>
  <c r="O182" i="1"/>
  <c r="Q182" i="1" s="1"/>
  <c r="S182" i="1" s="1"/>
  <c r="O286" i="1"/>
  <c r="Q286" i="1" s="1"/>
  <c r="S286" i="1" s="1"/>
  <c r="O308" i="1"/>
  <c r="R2" i="1"/>
  <c r="F38" i="10"/>
  <c r="L38" i="10"/>
  <c r="J25" i="10"/>
  <c r="K25" i="10"/>
  <c r="H25" i="10"/>
  <c r="F25" i="10"/>
  <c r="O238" i="1"/>
  <c r="Q238" i="1" s="1"/>
  <c r="S238" i="1" s="1"/>
  <c r="O253" i="1"/>
  <c r="Q253" i="1" s="1"/>
  <c r="S253" i="1" s="1"/>
  <c r="O202" i="1"/>
  <c r="Q202" i="1" s="1"/>
  <c r="S202" i="1" s="1"/>
  <c r="O278" i="1"/>
  <c r="Q278" i="1" s="1"/>
  <c r="S278" i="1" s="1"/>
  <c r="O216" i="1"/>
  <c r="Q216" i="1" s="1"/>
  <c r="S216" i="1" s="1"/>
  <c r="O320" i="1"/>
  <c r="Q320" i="1" s="1"/>
  <c r="S320" i="1" s="1"/>
  <c r="O299" i="1"/>
  <c r="Q299" i="1" s="1"/>
  <c r="S299" i="1" s="1"/>
  <c r="G40" i="4"/>
  <c r="H40" i="4"/>
  <c r="J45" i="10"/>
  <c r="H45" i="10"/>
  <c r="I45" i="10"/>
  <c r="K45" i="10"/>
  <c r="O304" i="1"/>
  <c r="Q304" i="1" s="1"/>
  <c r="S304" i="1" s="1"/>
  <c r="O29" i="1"/>
  <c r="Q29" i="1" s="1"/>
  <c r="S29" i="1" s="1"/>
  <c r="O318" i="1"/>
  <c r="Q318" i="1" s="1"/>
  <c r="S318" i="1" s="1"/>
  <c r="O246" i="1"/>
  <c r="O96" i="1"/>
  <c r="Q96" i="1" s="1"/>
  <c r="S96" i="1" s="1"/>
  <c r="O198" i="1"/>
  <c r="Q198" i="1" s="1"/>
  <c r="S198" i="1" s="1"/>
  <c r="O102" i="1"/>
  <c r="Q102" i="1" s="1"/>
  <c r="S102" i="1" s="1"/>
  <c r="O245" i="1"/>
  <c r="Q245" i="1" s="1"/>
  <c r="S245" i="1" s="1"/>
  <c r="O244" i="1"/>
  <c r="Q244" i="1" s="1"/>
  <c r="S244" i="1" s="1"/>
  <c r="O219" i="1"/>
  <c r="Q219" i="1" s="1"/>
  <c r="S219" i="1" s="1"/>
  <c r="O109" i="1"/>
  <c r="Q109" i="1" s="1"/>
  <c r="S109" i="1" s="1"/>
  <c r="O250" i="1"/>
  <c r="Q250" i="1" s="1"/>
  <c r="S250" i="1" s="1"/>
  <c r="O242" i="1"/>
  <c r="Q242" i="1" s="1"/>
  <c r="S242" i="1" s="1"/>
  <c r="O257" i="1"/>
  <c r="Q257" i="1" s="1"/>
  <c r="S257" i="1" s="1"/>
  <c r="O265" i="1"/>
  <c r="Q265" i="1" s="1"/>
  <c r="S265" i="1" s="1"/>
  <c r="R4" i="1"/>
  <c r="R8" i="1"/>
  <c r="R12" i="1"/>
  <c r="R16" i="1"/>
  <c r="O268" i="1"/>
  <c r="Q268" i="1" s="1"/>
  <c r="S268" i="1" s="1"/>
  <c r="O255" i="1"/>
  <c r="Q255" i="1" s="1"/>
  <c r="S255" i="1" s="1"/>
  <c r="O217" i="1"/>
  <c r="O263" i="1"/>
  <c r="Q263" i="1" s="1"/>
  <c r="S263" i="1" s="1"/>
  <c r="O271" i="1"/>
  <c r="Q271" i="1" s="1"/>
  <c r="S271" i="1" s="1"/>
  <c r="O239" i="1"/>
  <c r="Q239" i="1" s="1"/>
  <c r="S239" i="1" s="1"/>
  <c r="O205" i="1"/>
  <c r="Q205" i="1" s="1"/>
  <c r="S205" i="1" s="1"/>
  <c r="O193" i="1"/>
  <c r="Q193" i="1" s="1"/>
  <c r="S193" i="1" s="1"/>
  <c r="O277" i="1"/>
  <c r="Q277" i="1" s="1"/>
  <c r="S277" i="1" s="1"/>
  <c r="O285" i="1"/>
  <c r="Q285" i="1" s="1"/>
  <c r="S285" i="1" s="1"/>
  <c r="O297" i="1"/>
  <c r="Q297" i="1" s="1"/>
  <c r="S297" i="1" s="1"/>
  <c r="O180" i="1"/>
  <c r="Q180" i="1" s="1"/>
  <c r="S180" i="1" s="1"/>
  <c r="O273" i="1"/>
  <c r="Q273" i="1" s="1"/>
  <c r="S273" i="1" s="1"/>
  <c r="O234" i="1"/>
  <c r="Q234" i="1" s="1"/>
  <c r="S234" i="1" s="1"/>
  <c r="O272" i="1"/>
  <c r="Q272" i="1" s="1"/>
  <c r="S272" i="1" s="1"/>
  <c r="O101" i="1"/>
  <c r="Q101" i="1" s="1"/>
  <c r="S101" i="1" s="1"/>
  <c r="O201" i="1"/>
  <c r="Q201" i="1" s="1"/>
  <c r="S201" i="1" s="1"/>
  <c r="O261" i="1"/>
  <c r="O230" i="1"/>
  <c r="Q230" i="1" s="1"/>
  <c r="S230" i="1" s="1"/>
  <c r="O196" i="1"/>
  <c r="Q196" i="1" s="1"/>
  <c r="S196" i="1" s="1"/>
  <c r="O232" i="1"/>
  <c r="Q232" i="1" s="1"/>
  <c r="S232" i="1" s="1"/>
  <c r="O106" i="1"/>
  <c r="Q106" i="1" s="1"/>
  <c r="S106" i="1" s="1"/>
  <c r="O221" i="1"/>
  <c r="O159" i="1"/>
  <c r="Q159" i="1" s="1"/>
  <c r="S159" i="1" s="1"/>
  <c r="O301" i="1"/>
  <c r="Q301" i="1" s="1"/>
  <c r="S301" i="1" s="1"/>
  <c r="O28" i="1"/>
  <c r="Q28" i="1" s="1"/>
  <c r="S28" i="1" s="1"/>
  <c r="O291" i="1"/>
  <c r="Q291" i="1" s="1"/>
  <c r="S291" i="1" s="1"/>
  <c r="R5" i="1"/>
  <c r="R9" i="1"/>
  <c r="R13" i="1"/>
  <c r="R17" i="1"/>
  <c r="O225" i="1"/>
  <c r="O104" i="1"/>
  <c r="Q104" i="1" s="1"/>
  <c r="S104" i="1" s="1"/>
  <c r="O111" i="1"/>
  <c r="Q111" i="1" s="1"/>
  <c r="S111" i="1" s="1"/>
  <c r="O262" i="1"/>
  <c r="Q262" i="1" s="1"/>
  <c r="S262" i="1" s="1"/>
  <c r="O247" i="1"/>
  <c r="Q247" i="1" s="1"/>
  <c r="S247" i="1" s="1"/>
  <c r="O212" i="1"/>
  <c r="Q212" i="1" s="1"/>
  <c r="S212" i="1" s="1"/>
  <c r="O197" i="1"/>
  <c r="Q197" i="1" s="1"/>
  <c r="S197" i="1" s="1"/>
  <c r="O258" i="1"/>
  <c r="Q258" i="1" s="1"/>
  <c r="S258" i="1" s="1"/>
  <c r="O207" i="1"/>
  <c r="Q207" i="1" s="1"/>
  <c r="S207" i="1" s="1"/>
  <c r="O274" i="1"/>
  <c r="Q274" i="1" s="1"/>
  <c r="S274" i="1" s="1"/>
  <c r="O279" i="1"/>
  <c r="Q279" i="1" s="1"/>
  <c r="S279" i="1" s="1"/>
  <c r="O256" i="1"/>
  <c r="Q256" i="1" s="1"/>
  <c r="S256" i="1" s="1"/>
  <c r="O58" i="1"/>
  <c r="Q58" i="1" s="1"/>
  <c r="S58" i="1" s="1"/>
  <c r="O226" i="1"/>
  <c r="Q226" i="1" s="1"/>
  <c r="S226" i="1" s="1"/>
  <c r="O243" i="1"/>
  <c r="Q243" i="1" s="1"/>
  <c r="S243" i="1" s="1"/>
  <c r="O105" i="1"/>
  <c r="Q105" i="1" s="1"/>
  <c r="S105" i="1" s="1"/>
  <c r="O235" i="1"/>
  <c r="Q235" i="1" s="1"/>
  <c r="S235" i="1" s="1"/>
  <c r="O218" i="1"/>
  <c r="Q218" i="1" s="1"/>
  <c r="S218" i="1" s="1"/>
  <c r="O282" i="1"/>
  <c r="Q282" i="1" s="1"/>
  <c r="S282" i="1" s="1"/>
  <c r="O206" i="1"/>
  <c r="Q206" i="1" s="1"/>
  <c r="S206" i="1" s="1"/>
  <c r="O248" i="1"/>
  <c r="Q248" i="1" s="1"/>
  <c r="S248" i="1" s="1"/>
  <c r="O288" i="1"/>
  <c r="Q288" i="1" s="1"/>
  <c r="S288" i="1" s="1"/>
  <c r="O305" i="1"/>
  <c r="O319" i="1"/>
  <c r="Q319" i="1" s="1"/>
  <c r="S319" i="1" s="1"/>
  <c r="R3" i="1"/>
  <c r="R7" i="1"/>
  <c r="R11" i="1"/>
  <c r="R15" i="1"/>
  <c r="R19" i="1"/>
  <c r="B15" i="10"/>
  <c r="O210" i="1"/>
  <c r="Q210" i="1" s="1"/>
  <c r="S210" i="1" s="1"/>
  <c r="O211" i="1"/>
  <c r="Q211" i="1" s="1"/>
  <c r="S211" i="1" s="1"/>
  <c r="O281" i="1"/>
  <c r="Q281" i="1" s="1"/>
  <c r="S281" i="1" s="1"/>
  <c r="O112" i="1"/>
  <c r="Q112" i="1" s="1"/>
  <c r="S112" i="1" s="1"/>
  <c r="O264" i="1"/>
  <c r="Q264" i="1" s="1"/>
  <c r="S264" i="1" s="1"/>
  <c r="O208" i="1"/>
  <c r="Q208" i="1" s="1"/>
  <c r="S208" i="1" s="1"/>
  <c r="O156" i="1"/>
  <c r="Q156" i="1" s="1"/>
  <c r="S156" i="1" s="1"/>
  <c r="I23" i="4"/>
  <c r="J23" i="4" s="1"/>
  <c r="M13" i="2"/>
  <c r="O13" i="2"/>
  <c r="L13" i="2"/>
  <c r="H13" i="2"/>
  <c r="I13" i="2"/>
  <c r="J13" i="2"/>
  <c r="F50" i="9"/>
  <c r="I50" i="9"/>
  <c r="F42" i="9"/>
  <c r="I42" i="9"/>
  <c r="K42" i="9"/>
  <c r="H42" i="9"/>
  <c r="F26" i="9"/>
  <c r="I26" i="9"/>
  <c r="H26" i="9"/>
  <c r="J26" i="9"/>
  <c r="L26" i="9"/>
  <c r="K26" i="9"/>
  <c r="H50" i="10"/>
  <c r="K50" i="10"/>
  <c r="J50" i="10"/>
  <c r="F50" i="10"/>
  <c r="O283" i="1"/>
  <c r="Q283" i="1" s="1"/>
  <c r="S283" i="1" s="1"/>
  <c r="O307" i="1"/>
  <c r="Q307" i="1" s="1"/>
  <c r="S307" i="1" s="1"/>
  <c r="O227" i="1"/>
  <c r="Q227" i="1" s="1"/>
  <c r="S227" i="1" s="1"/>
  <c r="O254" i="1"/>
  <c r="Q254" i="1" s="1"/>
  <c r="S254" i="1" s="1"/>
  <c r="L83" i="9"/>
  <c r="R6" i="1"/>
  <c r="F72" i="4"/>
  <c r="I72" i="4"/>
  <c r="J72" i="4" s="1"/>
  <c r="G65" i="4"/>
  <c r="H65" i="4"/>
  <c r="O121" i="8"/>
  <c r="Q121" i="8" s="1"/>
  <c r="S121" i="8" s="1"/>
  <c r="R2" i="8"/>
  <c r="O109" i="8"/>
  <c r="Q109" i="8" s="1"/>
  <c r="S109" i="8" s="1"/>
  <c r="O95" i="8"/>
  <c r="Q95" i="8" s="1"/>
  <c r="S95" i="8" s="1"/>
  <c r="O132" i="8"/>
  <c r="Q132" i="8" s="1"/>
  <c r="S132" i="8" s="1"/>
  <c r="R13" i="8"/>
  <c r="O129" i="8"/>
  <c r="Q129" i="8" s="1"/>
  <c r="S129" i="8" s="1"/>
  <c r="R6" i="8"/>
  <c r="R18" i="8"/>
  <c r="O137" i="8"/>
  <c r="O146" i="8"/>
  <c r="Q146" i="8" s="1"/>
  <c r="S146" i="8" s="1"/>
  <c r="O123" i="8"/>
  <c r="Q123" i="8" s="1"/>
  <c r="S123" i="8" s="1"/>
  <c r="O102" i="8"/>
  <c r="Q102" i="8" s="1"/>
  <c r="S102" i="8" s="1"/>
  <c r="O140" i="8"/>
  <c r="Q140" i="8" s="1"/>
  <c r="S140" i="8" s="1"/>
  <c r="R10" i="8"/>
  <c r="O115" i="8"/>
  <c r="Q115" i="8" s="1"/>
  <c r="S115" i="8" s="1"/>
  <c r="O136" i="8"/>
  <c r="Q136" i="8" s="1"/>
  <c r="S136" i="8" s="1"/>
  <c r="O122" i="8"/>
  <c r="Q122" i="8" s="1"/>
  <c r="S122" i="8" s="1"/>
  <c r="O87" i="8"/>
  <c r="Q87" i="8" s="1"/>
  <c r="S87" i="8" s="1"/>
  <c r="R7" i="8"/>
  <c r="O90" i="8"/>
  <c r="Q90" i="8" s="1"/>
  <c r="S90" i="8" s="1"/>
  <c r="O120" i="8"/>
  <c r="Q120" i="8" s="1"/>
  <c r="S120" i="8" s="1"/>
  <c r="O92" i="8"/>
  <c r="Q92" i="8" s="1"/>
  <c r="S92" i="8" s="1"/>
  <c r="O106" i="8"/>
  <c r="Q106" i="8" s="1"/>
  <c r="S106" i="8" s="1"/>
  <c r="O93" i="8"/>
  <c r="Q93" i="8" s="1"/>
  <c r="S93" i="8" s="1"/>
  <c r="O103" i="8"/>
  <c r="Q103" i="8" s="1"/>
  <c r="S103" i="8" s="1"/>
  <c r="O144" i="8"/>
  <c r="Q144" i="8" s="1"/>
  <c r="S144" i="8" s="1"/>
  <c r="O134" i="8"/>
  <c r="Q134" i="8" s="1"/>
  <c r="S134" i="8" s="1"/>
  <c r="R4" i="8"/>
  <c r="O108" i="8"/>
  <c r="Q108" i="8" s="1"/>
  <c r="S108" i="8" s="1"/>
  <c r="O141" i="8"/>
  <c r="Q141" i="8" s="1"/>
  <c r="S141" i="8" s="1"/>
  <c r="R11" i="8"/>
  <c r="O107" i="8"/>
  <c r="Q107" i="8" s="1"/>
  <c r="S107" i="8" s="1"/>
  <c r="O148" i="8"/>
  <c r="Q148" i="8" s="1"/>
  <c r="S148" i="8" s="1"/>
  <c r="O127" i="8"/>
  <c r="Q127" i="8" s="1"/>
  <c r="S127" i="8" s="1"/>
  <c r="O154" i="8"/>
  <c r="Q154" i="8" s="1"/>
  <c r="S154" i="8" s="1"/>
  <c r="O113" i="8"/>
  <c r="Q113" i="8" s="1"/>
  <c r="S113" i="8" s="1"/>
  <c r="O142" i="8"/>
  <c r="Q142" i="8" s="1"/>
  <c r="S142" i="8" s="1"/>
  <c r="O82" i="8"/>
  <c r="Q82" i="8" s="1"/>
  <c r="S82" i="8" s="1"/>
  <c r="R14" i="8"/>
  <c r="O104" i="8"/>
  <c r="Q104" i="8" s="1"/>
  <c r="S104" i="8" s="1"/>
  <c r="O94" i="8"/>
  <c r="Q94" i="8" s="1"/>
  <c r="S94" i="8" s="1"/>
  <c r="O131" i="8"/>
  <c r="Q131" i="8" s="1"/>
  <c r="S131" i="8" s="1"/>
  <c r="O79" i="8"/>
  <c r="Q79" i="8" s="1"/>
  <c r="S79" i="8" s="1"/>
  <c r="O135" i="8"/>
  <c r="Q135" i="8" s="1"/>
  <c r="S135" i="8" s="1"/>
  <c r="O150" i="8"/>
  <c r="Q150" i="8" s="1"/>
  <c r="S150" i="8" s="1"/>
  <c r="O130" i="8"/>
  <c r="Q130" i="8" s="1"/>
  <c r="S130" i="8" s="1"/>
  <c r="O126" i="8"/>
  <c r="O86" i="8"/>
  <c r="Q86" i="8" s="1"/>
  <c r="S86" i="8" s="1"/>
  <c r="O128" i="8"/>
  <c r="Q128" i="8" s="1"/>
  <c r="S128" i="8" s="1"/>
  <c r="R17" i="8"/>
  <c r="O80" i="8"/>
  <c r="Q80" i="8" s="1"/>
  <c r="S80" i="8" s="1"/>
  <c r="O84" i="8"/>
  <c r="Q84" i="8" s="1"/>
  <c r="S84" i="8" s="1"/>
  <c r="R8" i="8"/>
  <c r="K71" i="9"/>
  <c r="H71" i="9"/>
  <c r="H63" i="9"/>
  <c r="J63" i="9"/>
  <c r="F63" i="9"/>
  <c r="L63" i="9"/>
  <c r="I63" i="9"/>
  <c r="F56" i="9"/>
  <c r="L56" i="9"/>
  <c r="H56" i="9"/>
  <c r="I56" i="9"/>
  <c r="F33" i="9"/>
  <c r="K33" i="9"/>
  <c r="J33" i="9"/>
  <c r="L33" i="9"/>
  <c r="I33" i="9"/>
  <c r="I25" i="9"/>
  <c r="L25" i="9"/>
  <c r="K25" i="9"/>
  <c r="F25" i="9"/>
  <c r="H25" i="9"/>
  <c r="J57" i="10"/>
  <c r="L57" i="10"/>
  <c r="K57" i="10"/>
  <c r="I57" i="10"/>
  <c r="H57" i="10"/>
  <c r="O309" i="1"/>
  <c r="Q309" i="1" s="1"/>
  <c r="S309" i="1" s="1"/>
  <c r="O138" i="8"/>
  <c r="I79" i="4"/>
  <c r="J79" i="4" s="1"/>
  <c r="L70" i="9"/>
  <c r="L50" i="9"/>
  <c r="L42" i="9"/>
  <c r="Q237" i="1"/>
  <c r="S237" i="1" s="1"/>
  <c r="O294" i="1"/>
  <c r="Q294" i="1" s="1"/>
  <c r="S294" i="1" s="1"/>
  <c r="O287" i="1"/>
  <c r="Q287" i="1" s="1"/>
  <c r="S287" i="1" s="1"/>
  <c r="O316" i="1"/>
  <c r="Q316" i="1" s="1"/>
  <c r="S316" i="1" s="1"/>
  <c r="O296" i="1"/>
  <c r="Q296" i="1" s="1"/>
  <c r="S296" i="1" s="1"/>
  <c r="O117" i="8"/>
  <c r="Q117" i="8" s="1"/>
  <c r="S117" i="8" s="1"/>
  <c r="K56" i="9"/>
  <c r="O321" i="1"/>
  <c r="Q321" i="1" s="1"/>
  <c r="S321" i="1" s="1"/>
  <c r="O223" i="1"/>
  <c r="Q223" i="1" s="1"/>
  <c r="S223" i="1" s="1"/>
  <c r="O213" i="1"/>
  <c r="Q213" i="1" s="1"/>
  <c r="S213" i="1" s="1"/>
  <c r="O314" i="1"/>
  <c r="Q314" i="1" s="1"/>
  <c r="S314" i="1" s="1"/>
  <c r="O133" i="8"/>
  <c r="O110" i="8"/>
  <c r="K80" i="9"/>
  <c r="I46" i="4"/>
  <c r="J46" i="4" s="1"/>
  <c r="L65" i="9"/>
  <c r="L40" i="10"/>
  <c r="K40" i="10"/>
  <c r="I28" i="10"/>
  <c r="Q137" i="8"/>
  <c r="S137" i="8" s="1"/>
  <c r="Q308" i="1"/>
  <c r="S308" i="1" s="1"/>
  <c r="O312" i="1"/>
  <c r="Q312" i="1" s="1"/>
  <c r="S312" i="1" s="1"/>
  <c r="O143" i="8"/>
  <c r="Q143" i="8" s="1"/>
  <c r="S143" i="8" s="1"/>
  <c r="L78" i="9"/>
  <c r="K36" i="9"/>
  <c r="F44" i="9"/>
  <c r="I21" i="10"/>
  <c r="Q224" i="1"/>
  <c r="S224" i="1" s="1"/>
  <c r="O300" i="1"/>
  <c r="Q300" i="1" s="1"/>
  <c r="S300" i="1" s="1"/>
  <c r="O317" i="1"/>
  <c r="Q317" i="1" s="1"/>
  <c r="S317" i="1" s="1"/>
  <c r="I80" i="4"/>
  <c r="J80" i="4" s="1"/>
  <c r="L71" i="9"/>
  <c r="L58" i="9"/>
  <c r="K51" i="9"/>
  <c r="I40" i="10"/>
  <c r="G324" i="1"/>
  <c r="K324" i="1" s="1"/>
  <c r="O324" i="1"/>
  <c r="Q324" i="1" s="1"/>
  <c r="S324" i="1" s="1"/>
  <c r="F61" i="4"/>
  <c r="H61" i="4" s="1"/>
  <c r="I61" i="4"/>
  <c r="J61" i="4" s="1"/>
  <c r="J67" i="9"/>
  <c r="I67" i="9"/>
  <c r="F67" i="9"/>
  <c r="K67" i="9"/>
  <c r="L67" i="9"/>
  <c r="H67" i="9"/>
  <c r="H41" i="10"/>
  <c r="F41" i="10"/>
  <c r="K41" i="10"/>
  <c r="I41" i="10"/>
  <c r="J41" i="10"/>
  <c r="L53" i="10"/>
  <c r="H53" i="10"/>
  <c r="K53" i="10"/>
  <c r="F48" i="4"/>
  <c r="I48" i="4"/>
  <c r="J48" i="4" s="1"/>
  <c r="H33" i="4"/>
  <c r="G33" i="4"/>
  <c r="B15" i="9"/>
  <c r="E13" i="9"/>
  <c r="J13" i="9"/>
  <c r="K13" i="9"/>
  <c r="G13" i="9"/>
  <c r="Q13" i="9"/>
  <c r="F13" i="9"/>
  <c r="N13" i="9"/>
  <c r="D13" i="9"/>
  <c r="I13" i="9"/>
  <c r="C13" i="9"/>
  <c r="G60" i="4"/>
  <c r="H60" i="4"/>
  <c r="K73" i="9"/>
  <c r="J73" i="9"/>
  <c r="H73" i="9"/>
  <c r="F73" i="9"/>
  <c r="I73" i="9"/>
  <c r="I47" i="10"/>
  <c r="K47" i="10"/>
  <c r="F47" i="10"/>
  <c r="J47" i="10"/>
  <c r="H55" i="4"/>
  <c r="G55" i="4"/>
  <c r="G47" i="4"/>
  <c r="H47" i="4"/>
  <c r="I24" i="4"/>
  <c r="J24" i="4" s="1"/>
  <c r="F24" i="4"/>
  <c r="H24" i="4" s="1"/>
  <c r="G80" i="4"/>
  <c r="H80" i="4"/>
  <c r="G72" i="4"/>
  <c r="H72" i="4"/>
  <c r="H79" i="9"/>
  <c r="L79" i="9"/>
  <c r="K79" i="9"/>
  <c r="J79" i="9"/>
  <c r="F79" i="9"/>
  <c r="I79" i="9"/>
  <c r="L27" i="9"/>
  <c r="F27" i="9"/>
  <c r="H27" i="9"/>
  <c r="H59" i="10"/>
  <c r="L59" i="10"/>
  <c r="K59" i="10"/>
  <c r="I27" i="10"/>
  <c r="F27" i="10"/>
  <c r="J27" i="10"/>
  <c r="L27" i="10"/>
  <c r="H27" i="10"/>
  <c r="K27" i="10"/>
  <c r="I54" i="4"/>
  <c r="J54" i="4" s="1"/>
  <c r="F54" i="4"/>
  <c r="I31" i="4"/>
  <c r="J31" i="4" s="1"/>
  <c r="F31" i="4"/>
  <c r="H31" i="4" s="1"/>
  <c r="H23" i="4"/>
  <c r="G23" i="4"/>
  <c r="L84" i="9"/>
  <c r="H84" i="9"/>
  <c r="I84" i="9"/>
  <c r="K84" i="9"/>
  <c r="F84" i="9"/>
  <c r="J84" i="9"/>
  <c r="I34" i="9"/>
  <c r="F34" i="9"/>
  <c r="H34" i="9"/>
  <c r="J34" i="9"/>
  <c r="K34" i="9"/>
  <c r="K66" i="10"/>
  <c r="F66" i="10"/>
  <c r="I66" i="10"/>
  <c r="L66" i="10"/>
  <c r="H66" i="10"/>
  <c r="J66" i="10"/>
  <c r="H32" i="10"/>
  <c r="F32" i="10"/>
  <c r="J32" i="10"/>
  <c r="K32" i="10"/>
  <c r="I70" i="4"/>
  <c r="J70" i="4" s="1"/>
  <c r="F70" i="4"/>
  <c r="H70" i="4" s="1"/>
  <c r="G64" i="4"/>
  <c r="H64" i="4"/>
  <c r="F49" i="9"/>
  <c r="J49" i="9"/>
  <c r="I49" i="9"/>
  <c r="H49" i="9"/>
  <c r="I41" i="9"/>
  <c r="J41" i="9"/>
  <c r="H41" i="9"/>
  <c r="L41" i="9"/>
  <c r="I71" i="10"/>
  <c r="F71" i="10"/>
  <c r="J71" i="10"/>
  <c r="L71" i="10"/>
  <c r="H71" i="10"/>
  <c r="K71" i="10"/>
  <c r="G36" i="4"/>
  <c r="F36" i="4"/>
  <c r="H36" i="4" s="1"/>
  <c r="I36" i="4"/>
  <c r="J36" i="4" s="1"/>
  <c r="V10" i="3"/>
  <c r="O49" i="3"/>
  <c r="Q49" i="3" s="1"/>
  <c r="O39" i="3"/>
  <c r="Q39" i="3" s="1"/>
  <c r="O29" i="3"/>
  <c r="Q29" i="3" s="1"/>
  <c r="O92" i="3"/>
  <c r="Q92" i="3" s="1"/>
  <c r="V20" i="3"/>
  <c r="O46" i="3"/>
  <c r="Q46" i="3" s="1"/>
  <c r="V2" i="3"/>
  <c r="V11" i="3"/>
  <c r="V18" i="3"/>
  <c r="O71" i="3"/>
  <c r="Q71" i="3" s="1"/>
  <c r="V12" i="3"/>
  <c r="O78" i="3"/>
  <c r="Q78" i="3" s="1"/>
  <c r="O27" i="3"/>
  <c r="Q27" i="3" s="1"/>
  <c r="O119" i="3"/>
  <c r="Q119" i="3" s="1"/>
  <c r="O126" i="3"/>
  <c r="O95" i="3"/>
  <c r="Q95" i="3" s="1"/>
  <c r="O21" i="3"/>
  <c r="Q21" i="3" s="1"/>
  <c r="O123" i="3"/>
  <c r="Q123" i="3" s="1"/>
  <c r="O113" i="3"/>
  <c r="Q113" i="3" s="1"/>
  <c r="V6" i="3"/>
  <c r="O129" i="3"/>
  <c r="Q129" i="3" s="1"/>
  <c r="O79" i="3"/>
  <c r="Q79" i="3" s="1"/>
  <c r="O88" i="3"/>
  <c r="Q88" i="3" s="1"/>
  <c r="O73" i="3"/>
  <c r="Q73" i="3" s="1"/>
  <c r="O118" i="3"/>
  <c r="Q118" i="3" s="1"/>
  <c r="V13" i="3"/>
  <c r="O42" i="3"/>
  <c r="Q42" i="3" s="1"/>
  <c r="D16" i="3"/>
  <c r="D19" i="3" s="1"/>
  <c r="O80" i="3"/>
  <c r="Q80" i="3" s="1"/>
  <c r="O64" i="3"/>
  <c r="Q64" i="3" s="1"/>
  <c r="O116" i="3"/>
  <c r="Q116" i="3" s="1"/>
  <c r="O37" i="3"/>
  <c r="Q37" i="3" s="1"/>
  <c r="O115" i="3"/>
  <c r="Q115" i="3" s="1"/>
  <c r="O32" i="3"/>
  <c r="Q32" i="3" s="1"/>
  <c r="O110" i="3"/>
  <c r="Q110" i="3" s="1"/>
  <c r="V22" i="3"/>
  <c r="O85" i="3"/>
  <c r="Q85" i="3" s="1"/>
  <c r="O98" i="3"/>
  <c r="Q98" i="3" s="1"/>
  <c r="O117" i="3"/>
  <c r="Q117" i="3" s="1"/>
  <c r="V19" i="3"/>
  <c r="V14" i="3"/>
  <c r="O50" i="3"/>
  <c r="Q50" i="3" s="1"/>
  <c r="O103" i="3"/>
  <c r="Q103" i="3" s="1"/>
  <c r="O76" i="3"/>
  <c r="Q76" i="3" s="1"/>
  <c r="O55" i="3"/>
  <c r="Q55" i="3" s="1"/>
  <c r="O47" i="3"/>
  <c r="Q47" i="3" s="1"/>
  <c r="O33" i="3"/>
  <c r="Q33" i="3" s="1"/>
  <c r="O107" i="3"/>
  <c r="Q107" i="3" s="1"/>
  <c r="O82" i="3"/>
  <c r="Q82" i="3" s="1"/>
  <c r="O120" i="3"/>
  <c r="Q120" i="3" s="1"/>
  <c r="V26" i="3"/>
  <c r="V21" i="3"/>
  <c r="V4" i="3"/>
  <c r="V16" i="3"/>
  <c r="O38" i="3"/>
  <c r="Q38" i="3" s="1"/>
  <c r="O128" i="3"/>
  <c r="Q128" i="3" s="1"/>
  <c r="O48" i="3"/>
  <c r="Q48" i="3" s="1"/>
  <c r="O30" i="3"/>
  <c r="Q30" i="3" s="1"/>
  <c r="O104" i="3"/>
  <c r="Q104" i="3" s="1"/>
  <c r="O97" i="3"/>
  <c r="Q97" i="3" s="1"/>
  <c r="V7" i="3"/>
  <c r="V5" i="3"/>
  <c r="O93" i="3"/>
  <c r="Q93" i="3" s="1"/>
  <c r="O25" i="3"/>
  <c r="Q25" i="3" s="1"/>
  <c r="O87" i="3"/>
  <c r="Q87" i="3" s="1"/>
  <c r="O100" i="3"/>
  <c r="Q100" i="3" s="1"/>
  <c r="O60" i="3"/>
  <c r="Q60" i="3" s="1"/>
  <c r="O31" i="3"/>
  <c r="Q31" i="3" s="1"/>
  <c r="O99" i="3"/>
  <c r="Q99" i="3" s="1"/>
  <c r="O22" i="3"/>
  <c r="Q22" i="3" s="1"/>
  <c r="O52" i="3"/>
  <c r="Q52" i="3" s="1"/>
  <c r="D15" i="3"/>
  <c r="C19" i="3" s="1"/>
  <c r="O94" i="3"/>
  <c r="Q94" i="3" s="1"/>
  <c r="O127" i="3"/>
  <c r="Q127" i="3" s="1"/>
  <c r="V15" i="3"/>
  <c r="V9" i="3"/>
  <c r="O40" i="3"/>
  <c r="Q40" i="3" s="1"/>
  <c r="O84" i="3"/>
  <c r="Q84" i="3" s="1"/>
  <c r="O124" i="3"/>
  <c r="O68" i="3"/>
  <c r="Q68" i="3" s="1"/>
  <c r="O51" i="3"/>
  <c r="Q51" i="3" s="1"/>
  <c r="O83" i="3"/>
  <c r="Q83" i="3" s="1"/>
  <c r="V24" i="3"/>
  <c r="O125" i="3"/>
  <c r="Q125" i="3" s="1"/>
  <c r="V3" i="3"/>
  <c r="O131" i="3"/>
  <c r="Q131" i="3" s="1"/>
  <c r="H51" i="4"/>
  <c r="G51" i="4"/>
  <c r="I43" i="4"/>
  <c r="J43" i="4" s="1"/>
  <c r="F43" i="4"/>
  <c r="H43" i="4" s="1"/>
  <c r="F76" i="4"/>
  <c r="H76" i="4" s="1"/>
  <c r="V25" i="3"/>
  <c r="L36" i="10"/>
  <c r="H36" i="10"/>
  <c r="Q108" i="3"/>
  <c r="O69" i="3"/>
  <c r="Q69" i="3" s="1"/>
  <c r="O112" i="3"/>
  <c r="Q112" i="3" s="1"/>
  <c r="O57" i="3"/>
  <c r="Q57" i="3" s="1"/>
  <c r="O44" i="3"/>
  <c r="Q44" i="3" s="1"/>
  <c r="G84" i="4"/>
  <c r="G69" i="4"/>
  <c r="L29" i="10"/>
  <c r="H38" i="4"/>
  <c r="O43" i="3"/>
  <c r="Q43" i="3" s="1"/>
  <c r="G41" i="4"/>
  <c r="O66" i="3"/>
  <c r="Q66" i="3" s="1"/>
  <c r="O86" i="3"/>
  <c r="I81" i="4"/>
  <c r="J81" i="4" s="1"/>
  <c r="I62" i="10"/>
  <c r="L49" i="10"/>
  <c r="L41" i="10"/>
  <c r="L34" i="10"/>
  <c r="O65" i="3"/>
  <c r="Q65" i="3" s="1"/>
  <c r="O41" i="3"/>
  <c r="Q41" i="3" s="1"/>
  <c r="O70" i="3"/>
  <c r="Q70" i="3" s="1"/>
  <c r="O61" i="3"/>
  <c r="Q61" i="3" s="1"/>
  <c r="O122" i="3"/>
  <c r="O96" i="3"/>
  <c r="Q96" i="3" s="1"/>
  <c r="O74" i="3"/>
  <c r="Q74" i="3" s="1"/>
  <c r="O90" i="3"/>
  <c r="Q90" i="3" s="1"/>
  <c r="G294" i="6"/>
  <c r="K294" i="6" s="1"/>
  <c r="O294" i="6"/>
  <c r="Q294" i="6" s="1"/>
  <c r="S294" i="6" s="1"/>
  <c r="G293" i="6"/>
  <c r="K293" i="6" s="1"/>
  <c r="O293" i="6"/>
  <c r="G323" i="1"/>
  <c r="K323" i="1" s="1"/>
  <c r="O323" i="1"/>
  <c r="Q323" i="1" s="1"/>
  <c r="S323" i="1" s="1"/>
  <c r="G322" i="1"/>
  <c r="K322" i="1" s="1"/>
  <c r="O322" i="1"/>
  <c r="Q113" i="1"/>
  <c r="S113" i="1" s="1"/>
  <c r="H113" i="1"/>
  <c r="H38" i="1"/>
  <c r="Q38" i="1"/>
  <c r="S38" i="1" s="1"/>
  <c r="Q126" i="1"/>
  <c r="S126" i="1" s="1"/>
  <c r="H126" i="1"/>
  <c r="H37" i="4"/>
  <c r="G37" i="4"/>
  <c r="G99" i="8"/>
  <c r="I99" i="8" s="1"/>
  <c r="O99" i="8"/>
  <c r="O306" i="1"/>
  <c r="Q306" i="1" s="1"/>
  <c r="S306" i="1" s="1"/>
  <c r="G306" i="1"/>
  <c r="K306" i="1" s="1"/>
  <c r="Q45" i="6"/>
  <c r="S45" i="6" s="1"/>
  <c r="H45" i="6"/>
  <c r="H45" i="4"/>
  <c r="G45" i="4"/>
  <c r="I150" i="8"/>
  <c r="M119" i="8"/>
  <c r="Q119" i="8"/>
  <c r="S119" i="8" s="1"/>
  <c r="O83" i="8"/>
  <c r="G83" i="8"/>
  <c r="M83" i="8" s="1"/>
  <c r="G35" i="8"/>
  <c r="I35" i="8" s="1"/>
  <c r="D16" i="8"/>
  <c r="D19" i="8" s="1"/>
  <c r="D15" i="8"/>
  <c r="C19" i="8" s="1"/>
  <c r="H214" i="4"/>
  <c r="G214" i="4"/>
  <c r="Q221" i="1"/>
  <c r="S221" i="1" s="1"/>
  <c r="I221" i="1"/>
  <c r="O45" i="3"/>
  <c r="Q45" i="3" s="1"/>
  <c r="G45" i="3"/>
  <c r="I45" i="3" s="1"/>
  <c r="G35" i="3"/>
  <c r="I35" i="3" s="1"/>
  <c r="O35" i="3"/>
  <c r="Q35" i="3" s="1"/>
  <c r="F308" i="4"/>
  <c r="H308" i="4" s="1"/>
  <c r="H233" i="4"/>
  <c r="G233" i="4"/>
  <c r="I231" i="4"/>
  <c r="J231" i="4" s="1"/>
  <c r="F231" i="4"/>
  <c r="H231" i="4" s="1"/>
  <c r="G231" i="4"/>
  <c r="G92" i="4"/>
  <c r="Q85" i="6"/>
  <c r="S85" i="6" s="1"/>
  <c r="Q305" i="1"/>
  <c r="S305" i="1" s="1"/>
  <c r="Q276" i="6"/>
  <c r="S276" i="6" s="1"/>
  <c r="Q156" i="6"/>
  <c r="S156" i="6" s="1"/>
  <c r="H156" i="6"/>
  <c r="Q225" i="6"/>
  <c r="S225" i="6" s="1"/>
  <c r="V225" i="6"/>
  <c r="X225" i="6" s="1"/>
  <c r="J225" i="6"/>
  <c r="D16" i="6"/>
  <c r="D19" i="6" s="1"/>
  <c r="D15" i="6"/>
  <c r="C19" i="6" s="1"/>
  <c r="G21" i="6"/>
  <c r="H21" i="6" s="1"/>
  <c r="O21" i="6"/>
  <c r="O311" i="1"/>
  <c r="G311" i="1"/>
  <c r="K311" i="1" s="1"/>
  <c r="O310" i="1"/>
  <c r="G310" i="1"/>
  <c r="K310" i="1" s="1"/>
  <c r="G162" i="4"/>
  <c r="U49" i="8"/>
  <c r="E135" i="11"/>
  <c r="E36" i="7"/>
  <c r="V203" i="6"/>
  <c r="X203" i="6" s="1"/>
  <c r="Q203" i="6"/>
  <c r="S203" i="6" s="1"/>
  <c r="V217" i="6"/>
  <c r="X217" i="6" s="1"/>
  <c r="Q217" i="6"/>
  <c r="S217" i="6" s="1"/>
  <c r="J217" i="6"/>
  <c r="J274" i="1"/>
  <c r="J261" i="1"/>
  <c r="Q261" i="1"/>
  <c r="S261" i="1" s="1"/>
  <c r="Q251" i="6"/>
  <c r="S251" i="6" s="1"/>
  <c r="J251" i="6"/>
  <c r="V251" i="6"/>
  <c r="X251" i="6" s="1"/>
  <c r="U265" i="8"/>
  <c r="E157" i="11"/>
  <c r="F176" i="1"/>
  <c r="G176" i="1" s="1"/>
  <c r="E245" i="7"/>
  <c r="O259" i="1"/>
  <c r="G259" i="1"/>
  <c r="J259" i="1" s="1"/>
  <c r="G302" i="1"/>
  <c r="K302" i="1" s="1"/>
  <c r="O302" i="1"/>
  <c r="G96" i="8"/>
  <c r="M96" i="8" s="1"/>
  <c r="O96" i="8"/>
  <c r="V178" i="6"/>
  <c r="X178" i="6" s="1"/>
  <c r="J178" i="6"/>
  <c r="J250" i="1"/>
  <c r="Q217" i="1"/>
  <c r="S217" i="1" s="1"/>
  <c r="I217" i="1"/>
  <c r="Q165" i="1"/>
  <c r="S165" i="1" s="1"/>
  <c r="H165" i="1"/>
  <c r="H147" i="1"/>
  <c r="Q147" i="1"/>
  <c r="S147" i="1" s="1"/>
  <c r="H32" i="1"/>
  <c r="Q32" i="1"/>
  <c r="S32" i="1" s="1"/>
  <c r="H78" i="1"/>
  <c r="Q78" i="1"/>
  <c r="S78" i="1" s="1"/>
  <c r="H116" i="1"/>
  <c r="Q116" i="1"/>
  <c r="S116" i="1" s="1"/>
  <c r="O101" i="8"/>
  <c r="G101" i="8"/>
  <c r="I101" i="8" s="1"/>
  <c r="I44" i="3"/>
  <c r="Q152" i="6"/>
  <c r="S152" i="6" s="1"/>
  <c r="H152" i="1"/>
  <c r="Q161" i="6"/>
  <c r="S161" i="6" s="1"/>
  <c r="H161" i="6"/>
  <c r="Q254" i="6"/>
  <c r="S254" i="6" s="1"/>
  <c r="J254" i="6"/>
  <c r="V174" i="6"/>
  <c r="X174" i="6" s="1"/>
  <c r="E47" i="11"/>
  <c r="U193" i="8"/>
  <c r="F60" i="1"/>
  <c r="G60" i="1" s="1"/>
  <c r="E161" i="7"/>
  <c r="E115" i="7"/>
  <c r="E240" i="11"/>
  <c r="F284" i="1"/>
  <c r="O79" i="6"/>
  <c r="G79" i="6"/>
  <c r="H79" i="6" s="1"/>
  <c r="U171" i="8"/>
  <c r="E139" i="7"/>
  <c r="E25" i="11"/>
  <c r="F260" i="1"/>
  <c r="U120" i="8"/>
  <c r="E97" i="7"/>
  <c r="F184" i="1"/>
  <c r="G184" i="1" s="1"/>
  <c r="U56" i="8"/>
  <c r="E42" i="7"/>
  <c r="E211" i="11"/>
  <c r="F241" i="1"/>
  <c r="O205" i="6"/>
  <c r="G205" i="6"/>
  <c r="J198" i="6"/>
  <c r="Q243" i="6"/>
  <c r="S243" i="6" s="1"/>
  <c r="O247" i="6"/>
  <c r="Q247" i="6" s="1"/>
  <c r="S247" i="6" s="1"/>
  <c r="U247" i="6"/>
  <c r="V247" i="6" s="1"/>
  <c r="X247" i="6" s="1"/>
  <c r="Q130" i="3"/>
  <c r="I130" i="3"/>
  <c r="Q245" i="6"/>
  <c r="S245" i="6" s="1"/>
  <c r="E193" i="11"/>
  <c r="E65" i="7"/>
  <c r="F220" i="1"/>
  <c r="F144" i="1"/>
  <c r="G144" i="1" s="1"/>
  <c r="E128" i="11"/>
  <c r="E222" i="7"/>
  <c r="U242" i="8"/>
  <c r="F275" i="1"/>
  <c r="E233" i="11"/>
  <c r="E109" i="7"/>
  <c r="E94" i="11"/>
  <c r="U284" i="8"/>
  <c r="E204" i="7"/>
  <c r="F100" i="1"/>
  <c r="U277" i="8"/>
  <c r="E167" i="11"/>
  <c r="F187" i="1"/>
  <c r="G187" i="1" s="1"/>
  <c r="U59" i="8"/>
  <c r="U62" i="8"/>
  <c r="F190" i="1"/>
  <c r="G190" i="1" s="1"/>
  <c r="O162" i="6"/>
  <c r="G162" i="6"/>
  <c r="H162" i="6" s="1"/>
  <c r="H134" i="4"/>
  <c r="Q31" i="1"/>
  <c r="S31" i="1" s="1"/>
  <c r="O228" i="1"/>
  <c r="Q228" i="1" s="1"/>
  <c r="S228" i="1" s="1"/>
  <c r="O252" i="1"/>
  <c r="G252" i="1"/>
  <c r="J252" i="1" s="1"/>
  <c r="F199" i="1"/>
  <c r="E176" i="11"/>
  <c r="E52" i="7"/>
  <c r="E255" i="11"/>
  <c r="F303" i="1"/>
  <c r="O114" i="8"/>
  <c r="Q114" i="8" s="1"/>
  <c r="S114" i="8" s="1"/>
  <c r="G114" i="8"/>
  <c r="M114" i="8" s="1"/>
  <c r="G97" i="8"/>
  <c r="L97" i="8" s="1"/>
  <c r="O97" i="8"/>
  <c r="Q97" i="8" s="1"/>
  <c r="S97" i="8" s="1"/>
  <c r="O81" i="8"/>
  <c r="G81" i="8"/>
  <c r="Q51" i="6"/>
  <c r="S51" i="6" s="1"/>
  <c r="V245" i="6"/>
  <c r="X245" i="6" s="1"/>
  <c r="O298" i="1"/>
  <c r="Q298" i="1" s="1"/>
  <c r="S298" i="1" s="1"/>
  <c r="U129" i="8"/>
  <c r="F270" i="1"/>
  <c r="E106" i="7"/>
  <c r="E229" i="7"/>
  <c r="U249" i="8"/>
  <c r="F76" i="1"/>
  <c r="G76" i="1" s="1"/>
  <c r="U209" i="8"/>
  <c r="E150" i="7"/>
  <c r="E36" i="11"/>
  <c r="U182" i="8"/>
  <c r="F48" i="1"/>
  <c r="E267" i="11"/>
  <c r="F249" i="1"/>
  <c r="F269" i="1"/>
  <c r="U267" i="8"/>
  <c r="E256" i="7"/>
  <c r="O213" i="6"/>
  <c r="Q213" i="6" s="1"/>
  <c r="S213" i="6" s="1"/>
  <c r="U213" i="6"/>
  <c r="V213" i="6" s="1"/>
  <c r="X213" i="6" s="1"/>
  <c r="U232" i="6"/>
  <c r="V232" i="6" s="1"/>
  <c r="X232" i="6" s="1"/>
  <c r="G232" i="6"/>
  <c r="J232" i="6" s="1"/>
  <c r="O232" i="6"/>
  <c r="Q232" i="6" s="1"/>
  <c r="S232" i="6" s="1"/>
  <c r="G74" i="6"/>
  <c r="H74" i="6" s="1"/>
  <c r="O74" i="6"/>
  <c r="J200" i="6"/>
  <c r="F82" i="1"/>
  <c r="G82" i="1" s="1"/>
  <c r="U215" i="8"/>
  <c r="E69" i="11"/>
  <c r="E156" i="7"/>
  <c r="U188" i="8"/>
  <c r="E42" i="11"/>
  <c r="F276" i="1"/>
  <c r="U134" i="8"/>
  <c r="E234" i="11"/>
  <c r="E110" i="7"/>
  <c r="O289" i="1"/>
  <c r="G289" i="1"/>
  <c r="K289" i="1" s="1"/>
  <c r="E105" i="11"/>
  <c r="F121" i="1"/>
  <c r="G121" i="1" s="1"/>
  <c r="O210" i="6"/>
  <c r="G210" i="6"/>
  <c r="J210" i="6" s="1"/>
  <c r="V199" i="6"/>
  <c r="X199" i="6" s="1"/>
  <c r="V254" i="6"/>
  <c r="X254" i="6" s="1"/>
  <c r="Q31" i="6"/>
  <c r="S31" i="6" s="1"/>
  <c r="H31" i="6"/>
  <c r="E146" i="11"/>
  <c r="U254" i="8"/>
  <c r="E234" i="7"/>
  <c r="U226" i="8"/>
  <c r="E194" i="7"/>
  <c r="E80" i="11"/>
  <c r="E74" i="11"/>
  <c r="U220" i="8"/>
  <c r="F87" i="1"/>
  <c r="G87" i="1" s="1"/>
  <c r="F266" i="1"/>
  <c r="E103" i="7"/>
  <c r="E226" i="11"/>
  <c r="U126" i="8"/>
  <c r="E122" i="11"/>
  <c r="E26" i="7"/>
  <c r="F138" i="1"/>
  <c r="G138" i="1" s="1"/>
  <c r="U39" i="8"/>
  <c r="F188" i="1"/>
  <c r="G188" i="1" s="1"/>
  <c r="U60" i="8"/>
  <c r="E168" i="11"/>
  <c r="E46" i="7"/>
  <c r="O222" i="6"/>
  <c r="U222" i="6"/>
  <c r="G222" i="6"/>
  <c r="J222" i="6" s="1"/>
  <c r="G64" i="6"/>
  <c r="H64" i="6" s="1"/>
  <c r="O64" i="6"/>
  <c r="O35" i="6"/>
  <c r="G35" i="6"/>
  <c r="H35" i="6" s="1"/>
  <c r="O46" i="6"/>
  <c r="G46" i="6"/>
  <c r="H46" i="6" s="1"/>
  <c r="O48" i="6"/>
  <c r="G48" i="6"/>
  <c r="H48" i="6" s="1"/>
  <c r="O32" i="6"/>
  <c r="Q32" i="6" s="1"/>
  <c r="S32" i="6" s="1"/>
  <c r="G32" i="6"/>
  <c r="H32" i="6" s="1"/>
  <c r="H299" i="4"/>
  <c r="G299" i="4"/>
  <c r="Q133" i="8"/>
  <c r="S133" i="8" s="1"/>
  <c r="H215" i="4"/>
  <c r="G215" i="4"/>
  <c r="G320" i="4"/>
  <c r="H320" i="4"/>
  <c r="F317" i="4"/>
  <c r="I317" i="4"/>
  <c r="J317" i="4" s="1"/>
  <c r="Q270" i="6"/>
  <c r="S270" i="6" s="1"/>
  <c r="G69" i="6"/>
  <c r="H69" i="6" s="1"/>
  <c r="O69" i="6"/>
  <c r="Q126" i="8"/>
  <c r="S126" i="8" s="1"/>
  <c r="G56" i="3"/>
  <c r="I56" i="3" s="1"/>
  <c r="O56" i="3"/>
  <c r="H259" i="4"/>
  <c r="G259" i="4"/>
  <c r="H257" i="4"/>
  <c r="G257" i="4"/>
  <c r="H173" i="4"/>
  <c r="G173" i="4"/>
  <c r="H164" i="4"/>
  <c r="G164" i="4"/>
  <c r="H161" i="4"/>
  <c r="G161" i="4"/>
  <c r="G235" i="6"/>
  <c r="O235" i="6"/>
  <c r="Q235" i="6" s="1"/>
  <c r="S235" i="6" s="1"/>
  <c r="O38" i="6"/>
  <c r="G38" i="6"/>
  <c r="H38" i="6" s="1"/>
  <c r="I333" i="4"/>
  <c r="J333" i="4" s="1"/>
  <c r="F333" i="4"/>
  <c r="H333" i="4" s="1"/>
  <c r="G333" i="4"/>
  <c r="H274" i="4"/>
  <c r="G274" i="4"/>
  <c r="G187" i="6"/>
  <c r="I187" i="6" s="1"/>
  <c r="U187" i="6"/>
  <c r="Q70" i="6"/>
  <c r="S70" i="6" s="1"/>
  <c r="T138" i="8"/>
  <c r="Q138" i="8" s="1"/>
  <c r="S138" i="8" s="1"/>
  <c r="F193" i="4"/>
  <c r="H193" i="4" s="1"/>
  <c r="G193" i="4"/>
  <c r="I193" i="4"/>
  <c r="J193" i="4" s="1"/>
  <c r="O255" i="6"/>
  <c r="Q255" i="6" s="1"/>
  <c r="S255" i="6" s="1"/>
  <c r="O65" i="6"/>
  <c r="Q65" i="6" s="1"/>
  <c r="S65" i="6" s="1"/>
  <c r="U183" i="6"/>
  <c r="V183" i="6" s="1"/>
  <c r="X183" i="6" s="1"/>
  <c r="G83" i="6"/>
  <c r="G311" i="4"/>
  <c r="H311" i="4"/>
  <c r="Q126" i="3"/>
  <c r="I126" i="3"/>
  <c r="G225" i="4"/>
  <c r="H225" i="4"/>
  <c r="G24" i="3"/>
  <c r="I24" i="3" s="1"/>
  <c r="O24" i="3"/>
  <c r="Q24" i="3" s="1"/>
  <c r="I308" i="4"/>
  <c r="J308" i="4" s="1"/>
  <c r="I228" i="4"/>
  <c r="J228" i="4" s="1"/>
  <c r="F228" i="4"/>
  <c r="H228" i="4" s="1"/>
  <c r="I222" i="4"/>
  <c r="J222" i="4" s="1"/>
  <c r="G106" i="3"/>
  <c r="I106" i="3" s="1"/>
  <c r="O106" i="3"/>
  <c r="Q106" i="3" s="1"/>
  <c r="H72" i="2"/>
  <c r="L72" i="2"/>
  <c r="G107" i="2"/>
  <c r="L107" i="2"/>
  <c r="I317" i="9"/>
  <c r="H317" i="9"/>
  <c r="H178" i="9"/>
  <c r="J178" i="9"/>
  <c r="G153" i="9"/>
  <c r="K153" i="9"/>
  <c r="L69" i="9"/>
  <c r="G69" i="9"/>
  <c r="K69" i="9"/>
  <c r="O209" i="6"/>
  <c r="Q209" i="6" s="1"/>
  <c r="S209" i="6" s="1"/>
  <c r="G244" i="6"/>
  <c r="G26" i="6"/>
  <c r="I108" i="3"/>
  <c r="Q124" i="3"/>
  <c r="G228" i="4"/>
  <c r="G34" i="3"/>
  <c r="I34" i="3" s="1"/>
  <c r="O34" i="3"/>
  <c r="Q34" i="3" s="1"/>
  <c r="F313" i="4"/>
  <c r="H313" i="4" s="1"/>
  <c r="I313" i="4"/>
  <c r="J313" i="4" s="1"/>
  <c r="G313" i="4"/>
  <c r="I292" i="4"/>
  <c r="J292" i="4" s="1"/>
  <c r="G282" i="4"/>
  <c r="F272" i="4"/>
  <c r="H272" i="4" s="1"/>
  <c r="F176" i="4"/>
  <c r="I176" i="4"/>
  <c r="J176" i="4" s="1"/>
  <c r="G144" i="4"/>
  <c r="G142" i="4"/>
  <c r="F142" i="4"/>
  <c r="H142" i="4" s="1"/>
  <c r="O30" i="6"/>
  <c r="Q30" i="6" s="1"/>
  <c r="S30" i="6" s="1"/>
  <c r="O52" i="6"/>
  <c r="Q52" i="6" s="1"/>
  <c r="S52" i="6" s="1"/>
  <c r="H251" i="4"/>
  <c r="G251" i="4"/>
  <c r="I244" i="4"/>
  <c r="J244" i="4" s="1"/>
  <c r="F97" i="4"/>
  <c r="I97" i="4"/>
  <c r="O244" i="6"/>
  <c r="G44" i="6"/>
  <c r="H26" i="4"/>
  <c r="O54" i="3"/>
  <c r="G54" i="3"/>
  <c r="I54" i="3" s="1"/>
  <c r="O26" i="3"/>
  <c r="G26" i="3"/>
  <c r="I26" i="3" s="1"/>
  <c r="I281" i="4"/>
  <c r="J281" i="4" s="1"/>
  <c r="F281" i="4"/>
  <c r="G235" i="4"/>
  <c r="F235" i="4"/>
  <c r="H235" i="4" s="1"/>
  <c r="F201" i="4"/>
  <c r="H201" i="4" s="1"/>
  <c r="F57" i="4"/>
  <c r="H57" i="4" s="1"/>
  <c r="O85" i="8"/>
  <c r="Q85" i="8" s="1"/>
  <c r="S85" i="8" s="1"/>
  <c r="I285" i="4"/>
  <c r="J285" i="4" s="1"/>
  <c r="G75" i="4"/>
  <c r="I331" i="4"/>
  <c r="J331" i="4" s="1"/>
  <c r="F331" i="4"/>
  <c r="G298" i="4"/>
  <c r="F298" i="4"/>
  <c r="H298" i="4" s="1"/>
  <c r="I298" i="4"/>
  <c r="J298" i="4" s="1"/>
  <c r="I286" i="4"/>
  <c r="J286" i="4" s="1"/>
  <c r="G244" i="4"/>
  <c r="F244" i="4"/>
  <c r="H244" i="4" s="1"/>
  <c r="I238" i="4"/>
  <c r="J238" i="4" s="1"/>
  <c r="G86" i="4"/>
  <c r="H50" i="4"/>
  <c r="G50" i="4"/>
  <c r="G58" i="3"/>
  <c r="I58" i="3" s="1"/>
  <c r="O58" i="3"/>
  <c r="G28" i="3"/>
  <c r="I28" i="3" s="1"/>
  <c r="O28" i="3"/>
  <c r="H338" i="4"/>
  <c r="G306" i="4"/>
  <c r="I186" i="4"/>
  <c r="J186" i="4" s="1"/>
  <c r="H171" i="4"/>
  <c r="G171" i="4"/>
  <c r="H148" i="4"/>
  <c r="G148" i="4"/>
  <c r="G81" i="3"/>
  <c r="O81" i="3"/>
  <c r="F318" i="4"/>
  <c r="H318" i="4" s="1"/>
  <c r="G318" i="4"/>
  <c r="F297" i="4"/>
  <c r="H297" i="4" s="1"/>
  <c r="I297" i="4"/>
  <c r="J297" i="4" s="1"/>
  <c r="I246" i="4"/>
  <c r="J246" i="4" s="1"/>
  <c r="F219" i="4"/>
  <c r="I219" i="4"/>
  <c r="J219" i="4" s="1"/>
  <c r="G101" i="3"/>
  <c r="I101" i="3" s="1"/>
  <c r="O101" i="3"/>
  <c r="G75" i="3"/>
  <c r="I75" i="3" s="1"/>
  <c r="O75" i="3"/>
  <c r="O105" i="3"/>
  <c r="Q105" i="3" s="1"/>
  <c r="G105" i="3"/>
  <c r="I105" i="3" s="1"/>
  <c r="F107" i="2"/>
  <c r="J107" i="2"/>
  <c r="I107" i="2"/>
  <c r="K113" i="2"/>
  <c r="L113" i="2"/>
  <c r="G77" i="2"/>
  <c r="L77" i="2"/>
  <c r="F314" i="4"/>
  <c r="H314" i="4" s="1"/>
  <c r="F306" i="4"/>
  <c r="H306" i="4" s="1"/>
  <c r="O121" i="3"/>
  <c r="Q121" i="3" s="1"/>
  <c r="H111" i="2"/>
  <c r="J111" i="2"/>
  <c r="I111" i="2"/>
  <c r="F111" i="2"/>
  <c r="J89" i="2"/>
  <c r="I89" i="2"/>
  <c r="K89" i="2"/>
  <c r="G140" i="4"/>
  <c r="I49" i="4"/>
  <c r="J49" i="4" s="1"/>
  <c r="I29" i="4"/>
  <c r="J29" i="4" s="1"/>
  <c r="F29" i="4"/>
  <c r="O109" i="3"/>
  <c r="Q109" i="3" s="1"/>
  <c r="G89" i="3"/>
  <c r="I89" i="3" s="1"/>
  <c r="O89" i="3"/>
  <c r="I120" i="4"/>
  <c r="J120" i="4" s="1"/>
  <c r="G324" i="4"/>
  <c r="F21" i="4"/>
  <c r="H21" i="4" s="1"/>
  <c r="F43" i="2"/>
  <c r="I43" i="2"/>
  <c r="L43" i="2"/>
  <c r="J43" i="2"/>
  <c r="F37" i="2"/>
  <c r="H37" i="2"/>
  <c r="J37" i="2"/>
  <c r="L37" i="2"/>
  <c r="K37" i="2"/>
  <c r="I144" i="4"/>
  <c r="J144" i="4" s="1"/>
  <c r="G138" i="4"/>
  <c r="H85" i="4"/>
  <c r="G85" i="4"/>
  <c r="G49" i="2"/>
  <c r="L49" i="2"/>
  <c r="H309" i="9"/>
  <c r="I309" i="9"/>
  <c r="I150" i="4"/>
  <c r="J150" i="4" s="1"/>
  <c r="I45" i="4"/>
  <c r="J45" i="4" s="1"/>
  <c r="I34" i="4"/>
  <c r="J34" i="4" s="1"/>
  <c r="G67" i="3"/>
  <c r="I67" i="3" s="1"/>
  <c r="O67" i="3"/>
  <c r="Q67" i="3" s="1"/>
  <c r="O63" i="3"/>
  <c r="Q63" i="3" s="1"/>
  <c r="G63" i="3"/>
  <c r="I63" i="3" s="1"/>
  <c r="O102" i="3"/>
  <c r="Q102" i="3" s="1"/>
  <c r="G102" i="3"/>
  <c r="I102" i="3" s="1"/>
  <c r="K102" i="2"/>
  <c r="J102" i="2"/>
  <c r="H68" i="2"/>
  <c r="K68" i="2"/>
  <c r="F68" i="2"/>
  <c r="I68" i="2"/>
  <c r="H51" i="2"/>
  <c r="J51" i="2"/>
  <c r="F51" i="2"/>
  <c r="I51" i="2"/>
  <c r="F129" i="4"/>
  <c r="J103" i="2"/>
  <c r="H114" i="2"/>
  <c r="H106" i="2"/>
  <c r="H101" i="2"/>
  <c r="H97" i="2"/>
  <c r="F36" i="2"/>
  <c r="K100" i="2"/>
  <c r="G332" i="9"/>
  <c r="L332" i="9"/>
  <c r="I328" i="9"/>
  <c r="H264" i="9"/>
  <c r="I264" i="9"/>
  <c r="H192" i="9"/>
  <c r="I192" i="9"/>
  <c r="J192" i="9"/>
  <c r="H165" i="9"/>
  <c r="I165" i="9"/>
  <c r="G219" i="10"/>
  <c r="K219" i="10"/>
  <c r="L219" i="10"/>
  <c r="L214" i="10"/>
  <c r="I214" i="10"/>
  <c r="F214" i="10"/>
  <c r="K130" i="10"/>
  <c r="L130" i="10"/>
  <c r="G130" i="10"/>
  <c r="F26" i="2"/>
  <c r="H26" i="2"/>
  <c r="I272" i="9"/>
  <c r="H272" i="9"/>
  <c r="I258" i="9"/>
  <c r="J258" i="9"/>
  <c r="F258" i="9"/>
  <c r="I206" i="9"/>
  <c r="H206" i="9"/>
  <c r="F206" i="9"/>
  <c r="J206" i="9"/>
  <c r="H201" i="9"/>
  <c r="I201" i="9"/>
  <c r="F170" i="9"/>
  <c r="H170" i="9"/>
  <c r="I170" i="9"/>
  <c r="J170" i="9"/>
  <c r="L170" i="9"/>
  <c r="J143" i="9"/>
  <c r="F143" i="9"/>
  <c r="H143" i="9"/>
  <c r="I143" i="9"/>
  <c r="J72" i="9"/>
  <c r="F72" i="9"/>
  <c r="L26" i="2"/>
  <c r="K53" i="2"/>
  <c r="J101" i="2"/>
  <c r="J28" i="2"/>
  <c r="H100" i="2"/>
  <c r="F96" i="2"/>
  <c r="I87" i="2"/>
  <c r="H87" i="2"/>
  <c r="H82" i="2"/>
  <c r="F330" i="9"/>
  <c r="H330" i="9"/>
  <c r="I330" i="9"/>
  <c r="J330" i="9"/>
  <c r="L327" i="9"/>
  <c r="I296" i="9"/>
  <c r="I280" i="9"/>
  <c r="F250" i="9"/>
  <c r="I250" i="9"/>
  <c r="J247" i="9"/>
  <c r="F247" i="9"/>
  <c r="H247" i="9"/>
  <c r="I247" i="9"/>
  <c r="F77" i="9"/>
  <c r="J77" i="9"/>
  <c r="G122" i="3"/>
  <c r="G86" i="3"/>
  <c r="L103" i="2"/>
  <c r="J327" i="9"/>
  <c r="H327" i="9"/>
  <c r="I327" i="9"/>
  <c r="I288" i="9"/>
  <c r="H288" i="9"/>
  <c r="F282" i="9"/>
  <c r="I282" i="9"/>
  <c r="H152" i="9"/>
  <c r="I152" i="9"/>
  <c r="J152" i="9"/>
  <c r="H93" i="9"/>
  <c r="I93" i="9"/>
  <c r="G111" i="4"/>
  <c r="R15" i="8"/>
  <c r="H112" i="2"/>
  <c r="I306" i="9"/>
  <c r="J306" i="9"/>
  <c r="H222" i="9"/>
  <c r="F222" i="9"/>
  <c r="I222" i="9"/>
  <c r="F219" i="9"/>
  <c r="H219" i="9"/>
  <c r="J219" i="9"/>
  <c r="F203" i="9"/>
  <c r="H203" i="9"/>
  <c r="I203" i="9"/>
  <c r="H149" i="9"/>
  <c r="I149" i="9"/>
  <c r="J140" i="9"/>
  <c r="I140" i="9"/>
  <c r="H140" i="9"/>
  <c r="H135" i="9"/>
  <c r="I135" i="9"/>
  <c r="G89" i="4"/>
  <c r="E284" i="6"/>
  <c r="F284" i="6" s="1"/>
  <c r="O284" i="6" s="1"/>
  <c r="E292" i="6"/>
  <c r="F292" i="6" s="1"/>
  <c r="O292" i="6" s="1"/>
  <c r="G290" i="6"/>
  <c r="K290" i="6" s="1"/>
  <c r="G285" i="6"/>
  <c r="K285" i="6" s="1"/>
  <c r="E287" i="6"/>
  <c r="F287" i="6" s="1"/>
  <c r="O287" i="6" s="1"/>
  <c r="E290" i="6"/>
  <c r="F290" i="6" s="1"/>
  <c r="O290" i="6" s="1"/>
  <c r="G286" i="6"/>
  <c r="K286" i="6" s="1"/>
  <c r="G292" i="6"/>
  <c r="K292" i="6" s="1"/>
  <c r="E285" i="6"/>
  <c r="F285" i="6" s="1"/>
  <c r="O285" i="6" s="1"/>
  <c r="E288" i="6"/>
  <c r="F288" i="6" s="1"/>
  <c r="O288" i="6" s="1"/>
  <c r="G289" i="6"/>
  <c r="K289" i="6" s="1"/>
  <c r="G288" i="6"/>
  <c r="K288" i="6" s="1"/>
  <c r="B288" i="6" s="1"/>
  <c r="E291" i="6"/>
  <c r="F291" i="6" s="1"/>
  <c r="E286" i="6"/>
  <c r="F286" i="6" s="1"/>
  <c r="O286" i="6" s="1"/>
  <c r="G291" i="6"/>
  <c r="K291" i="6" s="1"/>
  <c r="G284" i="6"/>
  <c r="K284" i="6" s="1"/>
  <c r="E289" i="6"/>
  <c r="F289" i="6" s="1"/>
  <c r="O289" i="6" s="1"/>
  <c r="L112" i="2"/>
  <c r="F103" i="2"/>
  <c r="K101" i="2"/>
  <c r="K65" i="2"/>
  <c r="K29" i="2"/>
  <c r="I75" i="2"/>
  <c r="I26" i="2"/>
  <c r="J109" i="2"/>
  <c r="H28" i="2"/>
  <c r="L331" i="9"/>
  <c r="I324" i="9"/>
  <c r="H324" i="9"/>
  <c r="H313" i="9"/>
  <c r="H303" i="9"/>
  <c r="F303" i="9"/>
  <c r="I303" i="9"/>
  <c r="F298" i="9"/>
  <c r="I298" i="9"/>
  <c r="J295" i="9"/>
  <c r="H295" i="9"/>
  <c r="I295" i="9"/>
  <c r="I252" i="9"/>
  <c r="H252" i="9"/>
  <c r="H212" i="9"/>
  <c r="I212" i="9"/>
  <c r="H285" i="9"/>
  <c r="I285" i="9"/>
  <c r="I269" i="9"/>
  <c r="H269" i="9"/>
  <c r="I261" i="9"/>
  <c r="H261" i="9"/>
  <c r="L178" i="9"/>
  <c r="H239" i="9"/>
  <c r="H237" i="9"/>
  <c r="F226" i="9"/>
  <c r="I220" i="9"/>
  <c r="H207" i="9"/>
  <c r="I196" i="9"/>
  <c r="J188" i="9"/>
  <c r="H174" i="9"/>
  <c r="G169" i="9"/>
  <c r="H168" i="9"/>
  <c r="H153" i="9"/>
  <c r="J150" i="9"/>
  <c r="I144" i="9"/>
  <c r="F138" i="9"/>
  <c r="I123" i="9"/>
  <c r="G113" i="9"/>
  <c r="L45" i="9"/>
  <c r="F76" i="9"/>
  <c r="J76" i="9"/>
  <c r="F41" i="9"/>
  <c r="F35" i="9"/>
  <c r="I35" i="9"/>
  <c r="J28" i="9"/>
  <c r="F28" i="9"/>
  <c r="I286" i="10"/>
  <c r="F286" i="10"/>
  <c r="H286" i="10"/>
  <c r="H277" i="10"/>
  <c r="I277" i="10"/>
  <c r="J277" i="10"/>
  <c r="F274" i="10"/>
  <c r="H274" i="10"/>
  <c r="I274" i="10"/>
  <c r="J274" i="10"/>
  <c r="K254" i="10"/>
  <c r="I226" i="10"/>
  <c r="J226" i="10"/>
  <c r="L96" i="9"/>
  <c r="K96" i="9"/>
  <c r="L73" i="9"/>
  <c r="G73" i="9"/>
  <c r="L24" i="9"/>
  <c r="K24" i="9"/>
  <c r="G24" i="9"/>
  <c r="I59" i="9"/>
  <c r="F59" i="9"/>
  <c r="F302" i="10"/>
  <c r="H302" i="10"/>
  <c r="J302" i="10"/>
  <c r="F289" i="10"/>
  <c r="H289" i="10"/>
  <c r="I289" i="10"/>
  <c r="F259" i="10"/>
  <c r="H259" i="10"/>
  <c r="J259" i="10"/>
  <c r="F254" i="10"/>
  <c r="H254" i="10"/>
  <c r="L247" i="10"/>
  <c r="H247" i="10"/>
  <c r="H221" i="10"/>
  <c r="I221" i="10"/>
  <c r="J221" i="10"/>
  <c r="F221" i="10"/>
  <c r="G206" i="10"/>
  <c r="L206" i="10"/>
  <c r="K186" i="10"/>
  <c r="G186" i="10"/>
  <c r="G22" i="10"/>
  <c r="L22" i="10"/>
  <c r="H91" i="2"/>
  <c r="H34" i="2"/>
  <c r="F326" i="9"/>
  <c r="F294" i="9"/>
  <c r="F214" i="9"/>
  <c r="F195" i="9"/>
  <c r="H191" i="9"/>
  <c r="F190" i="9"/>
  <c r="I187" i="9"/>
  <c r="I180" i="9"/>
  <c r="I176" i="9"/>
  <c r="J171" i="9"/>
  <c r="F154" i="9"/>
  <c r="K149" i="9"/>
  <c r="K116" i="9"/>
  <c r="F112" i="9"/>
  <c r="H110" i="9"/>
  <c r="H99" i="9"/>
  <c r="K72" i="9"/>
  <c r="L28" i="9"/>
  <c r="J27" i="9"/>
  <c r="I27" i="9"/>
  <c r="K182" i="10"/>
  <c r="L182" i="10"/>
  <c r="G74" i="10"/>
  <c r="L74" i="10"/>
  <c r="K74" i="10"/>
  <c r="G62" i="10"/>
  <c r="K62" i="10"/>
  <c r="L62" i="10"/>
  <c r="H302" i="9"/>
  <c r="I300" i="9"/>
  <c r="F299" i="9"/>
  <c r="H290" i="9"/>
  <c r="H274" i="9"/>
  <c r="H246" i="9"/>
  <c r="J239" i="9"/>
  <c r="J207" i="9"/>
  <c r="J198" i="9"/>
  <c r="H186" i="9"/>
  <c r="J174" i="9"/>
  <c r="I171" i="9"/>
  <c r="L138" i="9"/>
  <c r="K133" i="9"/>
  <c r="J120" i="9"/>
  <c r="H105" i="9"/>
  <c r="I105" i="9"/>
  <c r="J105" i="9"/>
  <c r="K76" i="9"/>
  <c r="L61" i="9"/>
  <c r="G49" i="9"/>
  <c r="L49" i="9"/>
  <c r="K49" i="9"/>
  <c r="F32" i="9"/>
  <c r="J32" i="9"/>
  <c r="H308" i="10"/>
  <c r="H304" i="10"/>
  <c r="I304" i="10"/>
  <c r="F297" i="10"/>
  <c r="H297" i="10"/>
  <c r="J297" i="10"/>
  <c r="I292" i="10"/>
  <c r="H292" i="10"/>
  <c r="H280" i="10"/>
  <c r="F263" i="10"/>
  <c r="H263" i="10"/>
  <c r="K263" i="10"/>
  <c r="J263" i="10"/>
  <c r="K250" i="10"/>
  <c r="G250" i="10"/>
  <c r="L250" i="10"/>
  <c r="G215" i="10"/>
  <c r="K215" i="10"/>
  <c r="L215" i="10"/>
  <c r="H114" i="10"/>
  <c r="I114" i="10"/>
  <c r="J255" i="9"/>
  <c r="I239" i="9"/>
  <c r="J226" i="9"/>
  <c r="I207" i="9"/>
  <c r="I198" i="9"/>
  <c r="F182" i="9"/>
  <c r="I174" i="9"/>
  <c r="F171" i="9"/>
  <c r="J162" i="9"/>
  <c r="I150" i="9"/>
  <c r="J144" i="9"/>
  <c r="J138" i="9"/>
  <c r="F120" i="9"/>
  <c r="I111" i="9"/>
  <c r="G100" i="9"/>
  <c r="K100" i="9"/>
  <c r="I87" i="9"/>
  <c r="H87" i="9"/>
  <c r="L55" i="9"/>
  <c r="J59" i="9"/>
  <c r="H51" i="9"/>
  <c r="I51" i="9"/>
  <c r="F51" i="9"/>
  <c r="H31" i="9"/>
  <c r="F258" i="10"/>
  <c r="H258" i="10"/>
  <c r="J258" i="10"/>
  <c r="L238" i="10"/>
  <c r="H238" i="10"/>
  <c r="I238" i="10"/>
  <c r="J238" i="10"/>
  <c r="F238" i="10"/>
  <c r="I150" i="10"/>
  <c r="F150" i="10"/>
  <c r="K22" i="10"/>
  <c r="H44" i="10"/>
  <c r="J44" i="10"/>
  <c r="F44" i="10"/>
  <c r="K44" i="10"/>
  <c r="I44" i="10"/>
  <c r="H24" i="10"/>
  <c r="F24" i="10"/>
  <c r="J24" i="10"/>
  <c r="I24" i="10"/>
  <c r="I234" i="9"/>
  <c r="J123" i="9"/>
  <c r="J115" i="9"/>
  <c r="L113" i="9"/>
  <c r="L54" i="9"/>
  <c r="F64" i="9"/>
  <c r="J310" i="10"/>
  <c r="F310" i="10"/>
  <c r="I310" i="10"/>
  <c r="H179" i="10"/>
  <c r="L179" i="10"/>
  <c r="J55" i="10"/>
  <c r="I55" i="10"/>
  <c r="F55" i="10"/>
  <c r="G53" i="9"/>
  <c r="L53" i="9"/>
  <c r="K35" i="9"/>
  <c r="J286" i="10"/>
  <c r="L282" i="10"/>
  <c r="I282" i="10"/>
  <c r="F257" i="10"/>
  <c r="H257" i="10"/>
  <c r="I257" i="10"/>
  <c r="J257" i="10"/>
  <c r="J254" i="10"/>
  <c r="J233" i="10"/>
  <c r="L233" i="10"/>
  <c r="H233" i="10"/>
  <c r="I233" i="10"/>
  <c r="H154" i="10"/>
  <c r="I154" i="10"/>
  <c r="F154" i="10"/>
  <c r="J154" i="10"/>
  <c r="K239" i="10"/>
  <c r="G234" i="10"/>
  <c r="I228" i="10"/>
  <c r="F228" i="10"/>
  <c r="G195" i="10"/>
  <c r="L195" i="10"/>
  <c r="L184" i="10"/>
  <c r="H181" i="10"/>
  <c r="I181" i="10"/>
  <c r="K179" i="10"/>
  <c r="L173" i="10"/>
  <c r="L154" i="10"/>
  <c r="K150" i="10"/>
  <c r="F112" i="10"/>
  <c r="J112" i="10"/>
  <c r="I106" i="10"/>
  <c r="F106" i="10"/>
  <c r="F77" i="10"/>
  <c r="H77" i="10"/>
  <c r="F30" i="10"/>
  <c r="H30" i="10"/>
  <c r="L30" i="10"/>
  <c r="K30" i="10"/>
  <c r="J210" i="10"/>
  <c r="H210" i="10"/>
  <c r="I210" i="10"/>
  <c r="F188" i="10"/>
  <c r="H188" i="10"/>
  <c r="I188" i="10"/>
  <c r="H137" i="10"/>
  <c r="I137" i="10"/>
  <c r="H60" i="10"/>
  <c r="J60" i="10"/>
  <c r="K54" i="10"/>
  <c r="H54" i="10"/>
  <c r="I54" i="10"/>
  <c r="F54" i="10"/>
  <c r="G28" i="10"/>
  <c r="K28" i="10"/>
  <c r="L28" i="10"/>
  <c r="L77" i="9"/>
  <c r="K28" i="9"/>
  <c r="J43" i="9"/>
  <c r="H309" i="10"/>
  <c r="F306" i="10"/>
  <c r="J305" i="10"/>
  <c r="F294" i="10"/>
  <c r="F293" i="10"/>
  <c r="I288" i="10"/>
  <c r="H281" i="10"/>
  <c r="I273" i="10"/>
  <c r="I262" i="10"/>
  <c r="K258" i="10"/>
  <c r="K256" i="10"/>
  <c r="G255" i="10"/>
  <c r="H253" i="10"/>
  <c r="H244" i="10"/>
  <c r="I225" i="10"/>
  <c r="I209" i="10"/>
  <c r="J202" i="10"/>
  <c r="K190" i="10"/>
  <c r="G190" i="10"/>
  <c r="I182" i="10"/>
  <c r="J182" i="10"/>
  <c r="L162" i="10"/>
  <c r="K146" i="10"/>
  <c r="G142" i="10"/>
  <c r="K142" i="10"/>
  <c r="H136" i="10"/>
  <c r="G134" i="10"/>
  <c r="K134" i="10"/>
  <c r="I30" i="10"/>
  <c r="J30" i="10"/>
  <c r="J65" i="10"/>
  <c r="L65" i="10"/>
  <c r="H65" i="10"/>
  <c r="F65" i="10"/>
  <c r="H42" i="10"/>
  <c r="I42" i="10"/>
  <c r="F42" i="10"/>
  <c r="J42" i="10"/>
  <c r="J28" i="10"/>
  <c r="F28" i="10"/>
  <c r="J23" i="10"/>
  <c r="I23" i="10"/>
  <c r="H276" i="10"/>
  <c r="H273" i="10"/>
  <c r="I266" i="10"/>
  <c r="G262" i="10"/>
  <c r="I256" i="10"/>
  <c r="F255" i="10"/>
  <c r="G254" i="10"/>
  <c r="L225" i="10"/>
  <c r="F222" i="10"/>
  <c r="I222" i="10"/>
  <c r="L209" i="10"/>
  <c r="F181" i="10"/>
  <c r="K138" i="10"/>
  <c r="G138" i="10"/>
  <c r="K131" i="10"/>
  <c r="H131" i="10"/>
  <c r="K56" i="10"/>
  <c r="H102" i="10"/>
  <c r="K102" i="10"/>
  <c r="F102" i="10"/>
  <c r="J69" i="10"/>
  <c r="I69" i="10"/>
  <c r="J59" i="10"/>
  <c r="F59" i="10"/>
  <c r="I59" i="10"/>
  <c r="L77" i="10"/>
  <c r="L72" i="10"/>
  <c r="K72" i="10"/>
  <c r="F273" i="10"/>
  <c r="I268" i="10"/>
  <c r="G259" i="10"/>
  <c r="I245" i="10"/>
  <c r="G230" i="10"/>
  <c r="F225" i="10"/>
  <c r="L211" i="10"/>
  <c r="G199" i="10"/>
  <c r="L199" i="10"/>
  <c r="L196" i="10"/>
  <c r="L194" i="10"/>
  <c r="K183" i="10"/>
  <c r="L181" i="10"/>
  <c r="F172" i="10"/>
  <c r="H172" i="10"/>
  <c r="I172" i="10"/>
  <c r="L168" i="10"/>
  <c r="F166" i="10"/>
  <c r="I166" i="10"/>
  <c r="J166" i="10"/>
  <c r="G154" i="10"/>
  <c r="I153" i="10"/>
  <c r="J153" i="10"/>
  <c r="K139" i="10"/>
  <c r="I134" i="10"/>
  <c r="J134" i="10"/>
  <c r="K96" i="10"/>
  <c r="J96" i="10"/>
  <c r="I96" i="10"/>
  <c r="L96" i="10"/>
  <c r="H58" i="10"/>
  <c r="I58" i="10"/>
  <c r="K58" i="10"/>
  <c r="J36" i="10"/>
  <c r="I36" i="10"/>
  <c r="F36" i="10"/>
  <c r="K36" i="10"/>
  <c r="I32" i="10"/>
  <c r="L32" i="10"/>
  <c r="G88" i="10"/>
  <c r="K88" i="10"/>
  <c r="K264" i="10"/>
  <c r="L254" i="10"/>
  <c r="G243" i="10"/>
  <c r="L231" i="10"/>
  <c r="H228" i="10"/>
  <c r="J218" i="10"/>
  <c r="I218" i="10"/>
  <c r="H185" i="10"/>
  <c r="I185" i="10"/>
  <c r="H173" i="10"/>
  <c r="F160" i="10"/>
  <c r="H160" i="10"/>
  <c r="L152" i="10"/>
  <c r="J137" i="10"/>
  <c r="I136" i="10"/>
  <c r="F136" i="10"/>
  <c r="F126" i="10"/>
  <c r="J126" i="10"/>
  <c r="F45" i="10"/>
  <c r="J63" i="10"/>
  <c r="F63" i="10"/>
  <c r="J51" i="10"/>
  <c r="H51" i="10"/>
  <c r="F51" i="10"/>
  <c r="G24" i="10"/>
  <c r="K24" i="10"/>
  <c r="F249" i="10"/>
  <c r="I249" i="10"/>
  <c r="K243" i="10"/>
  <c r="K238" i="10"/>
  <c r="K226" i="10"/>
  <c r="L221" i="10"/>
  <c r="H216" i="10"/>
  <c r="F216" i="10"/>
  <c r="K214" i="10"/>
  <c r="I202" i="10"/>
  <c r="I184" i="10"/>
  <c r="H182" i="10"/>
  <c r="J181" i="10"/>
  <c r="F173" i="10"/>
  <c r="K171" i="10"/>
  <c r="H169" i="10"/>
  <c r="K163" i="10"/>
  <c r="L163" i="10"/>
  <c r="L157" i="10"/>
  <c r="K154" i="10"/>
  <c r="I146" i="10"/>
  <c r="L143" i="10"/>
  <c r="L141" i="10"/>
  <c r="F137" i="10"/>
  <c r="L135" i="10"/>
  <c r="L112" i="10"/>
  <c r="L54" i="10"/>
  <c r="L24" i="10"/>
  <c r="H106" i="10"/>
  <c r="K78" i="10"/>
  <c r="J78" i="10"/>
  <c r="F40" i="10"/>
  <c r="J40" i="10"/>
  <c r="G44" i="10"/>
  <c r="L44" i="10"/>
  <c r="J133" i="10"/>
  <c r="K94" i="10"/>
  <c r="J94" i="10"/>
  <c r="H84" i="10"/>
  <c r="J53" i="10"/>
  <c r="I53" i="10"/>
  <c r="F53" i="10"/>
  <c r="H22" i="10"/>
  <c r="J22" i="10"/>
  <c r="I22" i="10"/>
  <c r="I74" i="10"/>
  <c r="H79" i="10"/>
  <c r="I79" i="10"/>
  <c r="F74" i="10"/>
  <c r="H70" i="10"/>
  <c r="H47" i="10"/>
  <c r="H83" i="10"/>
  <c r="J83" i="10"/>
  <c r="I38" i="10"/>
  <c r="H38" i="10"/>
  <c r="J38" i="10"/>
  <c r="K38" i="10"/>
  <c r="F83" i="10"/>
  <c r="F70" i="10"/>
  <c r="J29" i="10"/>
  <c r="I29" i="10"/>
  <c r="G16" i="1"/>
  <c r="O291" i="6"/>
  <c r="C11" i="3"/>
  <c r="J18" i="10"/>
  <c r="F18" i="2"/>
  <c r="L18" i="2"/>
  <c r="E18" i="2"/>
  <c r="H18" i="9"/>
  <c r="C18" i="2"/>
  <c r="D18" i="2"/>
  <c r="D18" i="10"/>
  <c r="G18" i="2"/>
  <c r="G18" i="9"/>
  <c r="E18" i="10"/>
  <c r="I18" i="9"/>
  <c r="I18" i="2"/>
  <c r="E18" i="9"/>
  <c r="C18" i="9"/>
  <c r="C11" i="8"/>
  <c r="K18" i="10"/>
  <c r="H18" i="2"/>
  <c r="F18" i="10"/>
  <c r="J18" i="9"/>
  <c r="L18" i="9"/>
  <c r="H18" i="10"/>
  <c r="F18" i="4"/>
  <c r="C12" i="8"/>
  <c r="K18" i="2"/>
  <c r="G18" i="10"/>
  <c r="C18" i="10"/>
  <c r="I18" i="4"/>
  <c r="C12" i="3"/>
  <c r="K18" i="9"/>
  <c r="J18" i="2"/>
  <c r="D18" i="9"/>
  <c r="L18" i="10"/>
  <c r="I18" i="10"/>
  <c r="F18" i="9"/>
  <c r="G32" i="4" l="1"/>
  <c r="H32" i="4"/>
  <c r="G24" i="4"/>
  <c r="G46" i="4"/>
  <c r="G39" i="4"/>
  <c r="G70" i="4"/>
  <c r="G76" i="4"/>
  <c r="G79" i="4"/>
  <c r="G43" i="4"/>
  <c r="G31" i="4"/>
  <c r="G61" i="4"/>
  <c r="G54" i="4"/>
  <c r="H54" i="4"/>
  <c r="H48" i="4"/>
  <c r="G48" i="4"/>
  <c r="G21" i="4"/>
  <c r="Q293" i="6"/>
  <c r="S293" i="6" s="1"/>
  <c r="Q322" i="1"/>
  <c r="S322" i="1" s="1"/>
  <c r="O4" i="10"/>
  <c r="N104" i="3"/>
  <c r="N42" i="3"/>
  <c r="N75" i="3"/>
  <c r="N40" i="3"/>
  <c r="N34" i="3"/>
  <c r="N86" i="3"/>
  <c r="N32" i="3"/>
  <c r="N48" i="3"/>
  <c r="N70" i="3"/>
  <c r="N60" i="3"/>
  <c r="N100" i="3"/>
  <c r="N53" i="3"/>
  <c r="N113" i="3"/>
  <c r="N37" i="3"/>
  <c r="N89" i="3"/>
  <c r="N114" i="3"/>
  <c r="N31" i="3"/>
  <c r="N127" i="3"/>
  <c r="N110" i="3"/>
  <c r="N117" i="3"/>
  <c r="C15" i="3"/>
  <c r="C18" i="3" s="1"/>
  <c r="N129" i="3"/>
  <c r="N87" i="3"/>
  <c r="N21" i="3"/>
  <c r="N81" i="3"/>
  <c r="N62" i="3"/>
  <c r="N59" i="3"/>
  <c r="N122" i="3"/>
  <c r="N49" i="3"/>
  <c r="N109" i="3"/>
  <c r="N107" i="3"/>
  <c r="N51" i="3"/>
  <c r="N101" i="3"/>
  <c r="N61" i="3"/>
  <c r="N71" i="3"/>
  <c r="N84" i="3"/>
  <c r="N28" i="3"/>
  <c r="N41" i="3"/>
  <c r="N124" i="3"/>
  <c r="N58" i="3"/>
  <c r="N44" i="3"/>
  <c r="N131" i="3"/>
  <c r="N78" i="3"/>
  <c r="N68" i="3"/>
  <c r="N45" i="3"/>
  <c r="N105" i="3"/>
  <c r="N103" i="3"/>
  <c r="N126" i="3"/>
  <c r="N108" i="3"/>
  <c r="N118" i="3"/>
  <c r="N39" i="3"/>
  <c r="N55" i="3"/>
  <c r="N83" i="3"/>
  <c r="N35" i="3"/>
  <c r="N77" i="3"/>
  <c r="N67" i="3"/>
  <c r="N54" i="3"/>
  <c r="N29" i="3"/>
  <c r="N52" i="3"/>
  <c r="N65" i="3"/>
  <c r="N92" i="3"/>
  <c r="N47" i="3"/>
  <c r="N97" i="3"/>
  <c r="N23" i="3"/>
  <c r="N125" i="3"/>
  <c r="N26" i="3"/>
  <c r="N82" i="3"/>
  <c r="N95" i="3"/>
  <c r="N111" i="3"/>
  <c r="N38" i="3"/>
  <c r="N120" i="3"/>
  <c r="N72" i="3"/>
  <c r="N130" i="3"/>
  <c r="N74" i="3"/>
  <c r="N64" i="3"/>
  <c r="N123" i="3"/>
  <c r="N57" i="3"/>
  <c r="N99" i="3"/>
  <c r="N43" i="3"/>
  <c r="N106" i="3"/>
  <c r="N46" i="3"/>
  <c r="N76" i="3"/>
  <c r="N96" i="3"/>
  <c r="N79" i="3"/>
  <c r="N27" i="3"/>
  <c r="N80" i="3"/>
  <c r="N24" i="3"/>
  <c r="N94" i="3"/>
  <c r="N36" i="3"/>
  <c r="N128" i="3"/>
  <c r="N33" i="3"/>
  <c r="N102" i="3"/>
  <c r="N93" i="3"/>
  <c r="N85" i="3"/>
  <c r="N30" i="3"/>
  <c r="N69" i="3"/>
  <c r="N63" i="3"/>
  <c r="N98" i="3"/>
  <c r="N91" i="3"/>
  <c r="N88" i="3"/>
  <c r="N25" i="3"/>
  <c r="N115" i="3"/>
  <c r="N22" i="3"/>
  <c r="N66" i="3"/>
  <c r="N56" i="3"/>
  <c r="N50" i="3"/>
  <c r="N112" i="3"/>
  <c r="N90" i="3"/>
  <c r="N121" i="3"/>
  <c r="N73" i="3"/>
  <c r="N119" i="3"/>
  <c r="N116" i="3"/>
  <c r="C16" i="3"/>
  <c r="D18" i="3" s="1"/>
  <c r="O1" i="10"/>
  <c r="O6" i="10"/>
  <c r="O2" i="10"/>
  <c r="O3" i="10"/>
  <c r="O5" i="9"/>
  <c r="O1" i="2"/>
  <c r="O6" i="2"/>
  <c r="O4" i="9"/>
  <c r="O3" i="2"/>
  <c r="O2" i="2"/>
  <c r="M6" i="4"/>
  <c r="O1" i="9"/>
  <c r="O6" i="9"/>
  <c r="N77" i="8"/>
  <c r="N63" i="8"/>
  <c r="N137" i="8"/>
  <c r="N70" i="8"/>
  <c r="N75" i="8"/>
  <c r="N50" i="8"/>
  <c r="N27" i="8"/>
  <c r="N57" i="8"/>
  <c r="N128" i="8"/>
  <c r="N69" i="8"/>
  <c r="N147" i="8"/>
  <c r="N73" i="8"/>
  <c r="N74" i="8"/>
  <c r="N35" i="8"/>
  <c r="N56" i="8"/>
  <c r="N25" i="8"/>
  <c r="N22" i="8"/>
  <c r="N121" i="8"/>
  <c r="N64" i="8"/>
  <c r="N151" i="8"/>
  <c r="N46" i="8"/>
  <c r="N109" i="8"/>
  <c r="N23" i="8"/>
  <c r="N136" i="8"/>
  <c r="N42" i="8"/>
  <c r="N31" i="8"/>
  <c r="N55" i="8"/>
  <c r="N154" i="8"/>
  <c r="N52" i="8"/>
  <c r="N138" i="8"/>
  <c r="N54" i="8"/>
  <c r="N61" i="8"/>
  <c r="N141" i="8"/>
  <c r="N40" i="8"/>
  <c r="N76" i="8"/>
  <c r="C15" i="8"/>
  <c r="C18" i="8" s="1"/>
  <c r="N148" i="8"/>
  <c r="N104" i="8"/>
  <c r="N101" i="8"/>
  <c r="N152" i="8"/>
  <c r="N36" i="8"/>
  <c r="N67" i="8"/>
  <c r="N102" i="8"/>
  <c r="N149" i="8"/>
  <c r="N105" i="8"/>
  <c r="N91" i="8"/>
  <c r="N139" i="8"/>
  <c r="N34" i="8"/>
  <c r="N49" i="8"/>
  <c r="N45" i="8"/>
  <c r="N127" i="8"/>
  <c r="N142" i="8"/>
  <c r="N44" i="8"/>
  <c r="N144" i="8"/>
  <c r="N60" i="8"/>
  <c r="N47" i="8"/>
  <c r="N153" i="8"/>
  <c r="N118" i="8"/>
  <c r="N108" i="8"/>
  <c r="N29" i="8"/>
  <c r="N143" i="8"/>
  <c r="N30" i="8"/>
  <c r="N26" i="8"/>
  <c r="N59" i="8"/>
  <c r="N71" i="8"/>
  <c r="N135" i="8"/>
  <c r="N123" i="8"/>
  <c r="N103" i="8"/>
  <c r="N107" i="8"/>
  <c r="N24" i="8"/>
  <c r="N126" i="8"/>
  <c r="N117" i="8"/>
  <c r="N33" i="8"/>
  <c r="N66" i="8"/>
  <c r="N62" i="8"/>
  <c r="N124" i="8"/>
  <c r="N39" i="8"/>
  <c r="N78" i="8"/>
  <c r="N37" i="8"/>
  <c r="N48" i="8"/>
  <c r="N65" i="8"/>
  <c r="N21" i="8"/>
  <c r="N146" i="8"/>
  <c r="N51" i="8"/>
  <c r="N72" i="8"/>
  <c r="N41" i="8"/>
  <c r="N145" i="8"/>
  <c r="N156" i="8"/>
  <c r="N28" i="8"/>
  <c r="N115" i="8"/>
  <c r="N140" i="8"/>
  <c r="N58" i="8"/>
  <c r="N38" i="8"/>
  <c r="N150" i="8"/>
  <c r="N53" i="8"/>
  <c r="N32" i="8"/>
  <c r="N43" i="8"/>
  <c r="N155" i="8"/>
  <c r="N110" i="8"/>
  <c r="C16" i="8"/>
  <c r="D18" i="8" s="1"/>
  <c r="O3" i="9"/>
  <c r="O2" i="9"/>
  <c r="O4" i="2"/>
  <c r="O5" i="10"/>
  <c r="O5" i="2"/>
  <c r="G281" i="4"/>
  <c r="H281" i="4"/>
  <c r="G287" i="6"/>
  <c r="Q89" i="3"/>
  <c r="I81" i="3"/>
  <c r="Q28" i="3"/>
  <c r="Q87" i="1"/>
  <c r="S87" i="1" s="1"/>
  <c r="H87" i="1"/>
  <c r="G269" i="1"/>
  <c r="I269" i="1" s="1"/>
  <c r="O269" i="1"/>
  <c r="Q76" i="1"/>
  <c r="S76" i="1" s="1"/>
  <c r="H76" i="1"/>
  <c r="Q205" i="6"/>
  <c r="S205" i="6" s="1"/>
  <c r="G260" i="1"/>
  <c r="J260" i="1" s="1"/>
  <c r="O260" i="1"/>
  <c r="Q260" i="1" s="1"/>
  <c r="S260" i="1" s="1"/>
  <c r="Q96" i="8"/>
  <c r="S96" i="8" s="1"/>
  <c r="V210" i="6"/>
  <c r="X210" i="6" s="1"/>
  <c r="H44" i="6"/>
  <c r="Q44" i="6"/>
  <c r="S44" i="6" s="1"/>
  <c r="H138" i="1"/>
  <c r="Q138" i="1"/>
  <c r="S138" i="1" s="1"/>
  <c r="Q286" i="6"/>
  <c r="S286" i="6" s="1"/>
  <c r="Q290" i="6"/>
  <c r="S290" i="6" s="1"/>
  <c r="Q75" i="3"/>
  <c r="G297" i="4"/>
  <c r="Q58" i="3"/>
  <c r="Q244" i="6"/>
  <c r="S244" i="6" s="1"/>
  <c r="V187" i="6"/>
  <c r="X187" i="6" s="1"/>
  <c r="Q38" i="6"/>
  <c r="S38" i="6" s="1"/>
  <c r="Q69" i="6"/>
  <c r="S69" i="6" s="1"/>
  <c r="Q48" i="6"/>
  <c r="S48" i="6" s="1"/>
  <c r="V222" i="6"/>
  <c r="X222" i="6" s="1"/>
  <c r="Q289" i="1"/>
  <c r="S289" i="1" s="1"/>
  <c r="Q81" i="8"/>
  <c r="S81" i="8" s="1"/>
  <c r="Q162" i="6"/>
  <c r="S162" i="6" s="1"/>
  <c r="H60" i="1"/>
  <c r="Q60" i="1"/>
  <c r="S60" i="1" s="1"/>
  <c r="Q302" i="1"/>
  <c r="S302" i="1" s="1"/>
  <c r="G308" i="4"/>
  <c r="I86" i="3"/>
  <c r="Q86" i="3"/>
  <c r="H29" i="4"/>
  <c r="G29" i="4"/>
  <c r="J97" i="4"/>
  <c r="Q26" i="6"/>
  <c r="S26" i="6" s="1"/>
  <c r="H26" i="6"/>
  <c r="Q222" i="6"/>
  <c r="S222" i="6" s="1"/>
  <c r="G48" i="1"/>
  <c r="D16" i="1"/>
  <c r="D19" i="1" s="1"/>
  <c r="D15" i="1"/>
  <c r="C19" i="1" s="1"/>
  <c r="O199" i="1"/>
  <c r="Q199" i="1" s="1"/>
  <c r="S199" i="1" s="1"/>
  <c r="G199" i="1"/>
  <c r="H199" i="1" s="1"/>
  <c r="J190" i="1"/>
  <c r="Q190" i="1"/>
  <c r="S190" i="1" s="1"/>
  <c r="H144" i="1"/>
  <c r="Q144" i="1"/>
  <c r="S144" i="1" s="1"/>
  <c r="O241" i="1"/>
  <c r="G241" i="1"/>
  <c r="J241" i="1" s="1"/>
  <c r="I122" i="3"/>
  <c r="Q122" i="3"/>
  <c r="Q101" i="3"/>
  <c r="G314" i="4"/>
  <c r="G57" i="4"/>
  <c r="Q26" i="3"/>
  <c r="H97" i="4"/>
  <c r="G97" i="4"/>
  <c r="K244" i="6"/>
  <c r="V244" i="6"/>
  <c r="X244" i="6" s="1"/>
  <c r="J235" i="6"/>
  <c r="V235" i="6"/>
  <c r="X235" i="6" s="1"/>
  <c r="Q46" i="6"/>
  <c r="S46" i="6" s="1"/>
  <c r="Q82" i="1"/>
  <c r="S82" i="1" s="1"/>
  <c r="H82" i="1"/>
  <c r="O270" i="1"/>
  <c r="Q270" i="1" s="1"/>
  <c r="S270" i="1" s="1"/>
  <c r="G270" i="1"/>
  <c r="J270" i="1" s="1"/>
  <c r="G220" i="1"/>
  <c r="I220" i="1" s="1"/>
  <c r="O220" i="1"/>
  <c r="Q220" i="1" s="1"/>
  <c r="S220" i="1" s="1"/>
  <c r="Q310" i="1"/>
  <c r="S310" i="1" s="1"/>
  <c r="H83" i="6"/>
  <c r="Q83" i="6"/>
  <c r="S83" i="6" s="1"/>
  <c r="O249" i="1"/>
  <c r="G249" i="1"/>
  <c r="J249" i="1" s="1"/>
  <c r="Q291" i="6"/>
  <c r="S291" i="6" s="1"/>
  <c r="Q252" i="1"/>
  <c r="S252" i="1" s="1"/>
  <c r="H184" i="1"/>
  <c r="Q184" i="1"/>
  <c r="S184" i="1" s="1"/>
  <c r="Q79" i="6"/>
  <c r="S79" i="6" s="1"/>
  <c r="Q259" i="1"/>
  <c r="S259" i="1" s="1"/>
  <c r="Q99" i="8"/>
  <c r="S99" i="8" s="1"/>
  <c r="I81" i="8"/>
  <c r="G100" i="1"/>
  <c r="H100" i="1" s="1"/>
  <c r="O100" i="1"/>
  <c r="Q100" i="1" s="1"/>
  <c r="S100" i="1" s="1"/>
  <c r="Q289" i="6"/>
  <c r="S289" i="6" s="1"/>
  <c r="Q288" i="6"/>
  <c r="S288" i="6" s="1"/>
  <c r="Q292" i="6"/>
  <c r="S292" i="6" s="1"/>
  <c r="H331" i="4"/>
  <c r="G331" i="4"/>
  <c r="G201" i="4"/>
  <c r="G176" i="4"/>
  <c r="H176" i="4"/>
  <c r="H317" i="4"/>
  <c r="G317" i="4"/>
  <c r="Q35" i="6"/>
  <c r="S35" i="6" s="1"/>
  <c r="Q210" i="6"/>
  <c r="S210" i="6" s="1"/>
  <c r="O276" i="1"/>
  <c r="Q276" i="1" s="1"/>
  <c r="S276" i="1" s="1"/>
  <c r="G276" i="1"/>
  <c r="J276" i="1" s="1"/>
  <c r="Q187" i="1"/>
  <c r="S187" i="1" s="1"/>
  <c r="J187" i="1"/>
  <c r="O284" i="1"/>
  <c r="Q284" i="1" s="1"/>
  <c r="S284" i="1" s="1"/>
  <c r="G284" i="1"/>
  <c r="Q311" i="1"/>
  <c r="S311" i="1" s="1"/>
  <c r="Q285" i="6"/>
  <c r="S285" i="6" s="1"/>
  <c r="Q284" i="6"/>
  <c r="S284" i="6" s="1"/>
  <c r="G129" i="4"/>
  <c r="H129" i="4"/>
  <c r="H219" i="4"/>
  <c r="G219" i="4"/>
  <c r="Q81" i="3"/>
  <c r="Q54" i="3"/>
  <c r="G272" i="4"/>
  <c r="Q56" i="3"/>
  <c r="Q64" i="6"/>
  <c r="S64" i="6" s="1"/>
  <c r="J188" i="1"/>
  <c r="Q188" i="1"/>
  <c r="S188" i="1" s="1"/>
  <c r="O266" i="1"/>
  <c r="Q266" i="1" s="1"/>
  <c r="S266" i="1" s="1"/>
  <c r="G266" i="1"/>
  <c r="J266" i="1" s="1"/>
  <c r="H121" i="1"/>
  <c r="Q121" i="1"/>
  <c r="S121" i="1" s="1"/>
  <c r="Q74" i="6"/>
  <c r="S74" i="6" s="1"/>
  <c r="G303" i="1"/>
  <c r="K303" i="1" s="1"/>
  <c r="O303" i="1"/>
  <c r="O275" i="1"/>
  <c r="G275" i="1"/>
  <c r="I275" i="1" s="1"/>
  <c r="J205" i="6"/>
  <c r="V205" i="6"/>
  <c r="X205" i="6" s="1"/>
  <c r="Q101" i="8"/>
  <c r="S101" i="8" s="1"/>
  <c r="H176" i="1"/>
  <c r="Q176" i="1"/>
  <c r="S176" i="1" s="1"/>
  <c r="Q21" i="6"/>
  <c r="S21" i="6" s="1"/>
  <c r="Q83" i="8"/>
  <c r="S83" i="8" s="1"/>
  <c r="C12" i="1"/>
  <c r="G18" i="4"/>
  <c r="C12" i="6"/>
  <c r="H18" i="4"/>
  <c r="C11" i="1"/>
  <c r="C11" i="6"/>
  <c r="J18" i="4"/>
  <c r="N324" i="1" l="1"/>
  <c r="E14" i="3"/>
  <c r="N322" i="1"/>
  <c r="N323" i="1"/>
  <c r="C16" i="6"/>
  <c r="D18" i="6" s="1"/>
  <c r="C15" i="6"/>
  <c r="C18" i="6" s="1"/>
  <c r="M4" i="4"/>
  <c r="M2" i="4"/>
  <c r="M1" i="4"/>
  <c r="M5" i="4"/>
  <c r="M3" i="4"/>
  <c r="C16" i="1"/>
  <c r="D18" i="1" s="1"/>
  <c r="N121" i="1"/>
  <c r="N68" i="1"/>
  <c r="N83" i="1"/>
  <c r="N129" i="1"/>
  <c r="N151" i="1"/>
  <c r="N212" i="1"/>
  <c r="N114" i="1"/>
  <c r="N172" i="1"/>
  <c r="N142" i="1"/>
  <c r="N240" i="1"/>
  <c r="N173" i="1"/>
  <c r="N245" i="1"/>
  <c r="N103" i="1"/>
  <c r="N116" i="1"/>
  <c r="N35" i="1"/>
  <c r="N138" i="1"/>
  <c r="N112" i="1"/>
  <c r="N269" i="1"/>
  <c r="N88" i="1"/>
  <c r="N191" i="1"/>
  <c r="N180" i="1"/>
  <c r="N163" i="1"/>
  <c r="N266" i="1"/>
  <c r="N200" i="1"/>
  <c r="N36" i="1"/>
  <c r="N216" i="1"/>
  <c r="N22" i="1"/>
  <c r="N221" i="1"/>
  <c r="N120" i="1"/>
  <c r="N223" i="1"/>
  <c r="N53" i="1"/>
  <c r="N41" i="1"/>
  <c r="N167" i="1"/>
  <c r="N270" i="1"/>
  <c r="N81" i="1"/>
  <c r="N219" i="1"/>
  <c r="N218" i="1"/>
  <c r="N152" i="1"/>
  <c r="N125" i="1"/>
  <c r="N27" i="1"/>
  <c r="N126" i="1"/>
  <c r="N224" i="1"/>
  <c r="N198" i="1"/>
  <c r="N171" i="1"/>
  <c r="N165" i="1"/>
  <c r="N215" i="1"/>
  <c r="N316" i="1"/>
  <c r="N287" i="1"/>
  <c r="N228" i="1"/>
  <c r="N131" i="1"/>
  <c r="N234" i="1"/>
  <c r="N139" i="1"/>
  <c r="N206" i="1"/>
  <c r="N140" i="1"/>
  <c r="N243" i="1"/>
  <c r="N292" i="1"/>
  <c r="N259" i="1"/>
  <c r="N37" i="1"/>
  <c r="N235" i="1"/>
  <c r="N294" i="1"/>
  <c r="N268" i="1"/>
  <c r="N74" i="1"/>
  <c r="N91" i="1"/>
  <c r="N46" i="1"/>
  <c r="N277" i="1"/>
  <c r="N276" i="1"/>
  <c r="N247" i="1"/>
  <c r="N197" i="1"/>
  <c r="N31" i="1"/>
  <c r="N77" i="1"/>
  <c r="N101" i="1"/>
  <c r="N272" i="1"/>
  <c r="N217" i="1"/>
  <c r="N274" i="1"/>
  <c r="N176" i="1"/>
  <c r="N279" i="1"/>
  <c r="N84" i="1"/>
  <c r="N283" i="1"/>
  <c r="N297" i="1"/>
  <c r="N271" i="1"/>
  <c r="N72" i="1"/>
  <c r="N130" i="1"/>
  <c r="N248" i="1"/>
  <c r="N262" i="1"/>
  <c r="N63" i="1"/>
  <c r="N113" i="1"/>
  <c r="N251" i="1"/>
  <c r="N302" i="1"/>
  <c r="N192" i="1"/>
  <c r="N194" i="1"/>
  <c r="N168" i="1"/>
  <c r="N314" i="1"/>
  <c r="N25" i="1"/>
  <c r="N50" i="1"/>
  <c r="N117" i="1"/>
  <c r="N23" i="1"/>
  <c r="N290" i="1"/>
  <c r="N296" i="1"/>
  <c r="N102" i="1"/>
  <c r="N89" i="1"/>
  <c r="N146" i="1"/>
  <c r="N305" i="1"/>
  <c r="N111" i="1"/>
  <c r="N34" i="1"/>
  <c r="N241" i="1"/>
  <c r="N55" i="1"/>
  <c r="N202" i="1"/>
  <c r="N132" i="1"/>
  <c r="N300" i="1"/>
  <c r="N150" i="1"/>
  <c r="N21" i="1"/>
  <c r="N204" i="1"/>
  <c r="N54" i="1"/>
  <c r="N281" i="1"/>
  <c r="N299" i="1"/>
  <c r="N76" i="1"/>
  <c r="N90" i="1"/>
  <c r="N188" i="1"/>
  <c r="N158" i="1"/>
  <c r="N265" i="1"/>
  <c r="N85" i="1"/>
  <c r="N135" i="1"/>
  <c r="N213" i="1"/>
  <c r="N52" i="1"/>
  <c r="N288" i="1"/>
  <c r="N94" i="1"/>
  <c r="N28" i="1"/>
  <c r="N205" i="1"/>
  <c r="N44" i="1"/>
  <c r="N147" i="1"/>
  <c r="N148" i="1"/>
  <c r="N79" i="1"/>
  <c r="N222" i="1"/>
  <c r="N156" i="1"/>
  <c r="N301" i="1"/>
  <c r="N128" i="1"/>
  <c r="N275" i="1"/>
  <c r="N244" i="1"/>
  <c r="N207" i="1"/>
  <c r="N313" i="1"/>
  <c r="N284" i="1"/>
  <c r="N45" i="1"/>
  <c r="N254" i="1"/>
  <c r="N232" i="1"/>
  <c r="N185" i="1"/>
  <c r="N210" i="1"/>
  <c r="N136" i="1"/>
  <c r="N239" i="1"/>
  <c r="N98" i="1"/>
  <c r="N80" i="1"/>
  <c r="N183" i="1"/>
  <c r="N286" i="1"/>
  <c r="N258" i="1"/>
  <c r="N119" i="1"/>
  <c r="N193" i="1"/>
  <c r="N231" i="1"/>
  <c r="N319" i="1"/>
  <c r="N237" i="1"/>
  <c r="N208" i="1"/>
  <c r="N182" i="1"/>
  <c r="N280" i="1"/>
  <c r="N107" i="1"/>
  <c r="N122" i="1"/>
  <c r="N96" i="1"/>
  <c r="N199" i="1"/>
  <c r="N260" i="1"/>
  <c r="N175" i="1"/>
  <c r="C15" i="1"/>
  <c r="N203" i="1"/>
  <c r="N250" i="1"/>
  <c r="N184" i="1"/>
  <c r="N30" i="1"/>
  <c r="N59" i="1"/>
  <c r="N303" i="1"/>
  <c r="N149" i="1"/>
  <c r="N267" i="1"/>
  <c r="N177" i="1"/>
  <c r="N315" i="1"/>
  <c r="N118" i="1"/>
  <c r="N100" i="1"/>
  <c r="N256" i="1"/>
  <c r="N62" i="1"/>
  <c r="N285" i="1"/>
  <c r="N160" i="1"/>
  <c r="N263" i="1"/>
  <c r="N225" i="1"/>
  <c r="N73" i="1"/>
  <c r="N211" i="1"/>
  <c r="N133" i="1"/>
  <c r="N137" i="1"/>
  <c r="N166" i="1"/>
  <c r="N264" i="1"/>
  <c r="N278" i="1"/>
  <c r="N249" i="1"/>
  <c r="N196" i="1"/>
  <c r="N255" i="1"/>
  <c r="N56" i="1"/>
  <c r="N26" i="1"/>
  <c r="N162" i="1"/>
  <c r="N124" i="1"/>
  <c r="N227" i="1"/>
  <c r="N145" i="1"/>
  <c r="N318" i="1"/>
  <c r="N306" i="1"/>
  <c r="N236" i="1"/>
  <c r="N226" i="1"/>
  <c r="N252" i="1"/>
  <c r="N58" i="1"/>
  <c r="N57" i="1"/>
  <c r="N82" i="1"/>
  <c r="N257" i="1"/>
  <c r="N67" i="1"/>
  <c r="N33" i="1"/>
  <c r="N39" i="1"/>
  <c r="N186" i="1"/>
  <c r="N321" i="1"/>
  <c r="N123" i="1"/>
  <c r="N134" i="1"/>
  <c r="N24" i="1"/>
  <c r="N309" i="1"/>
  <c r="N38" i="1"/>
  <c r="N261" i="1"/>
  <c r="N71" i="1"/>
  <c r="N141" i="1"/>
  <c r="N181" i="1"/>
  <c r="N320" i="1"/>
  <c r="N317" i="1"/>
  <c r="N92" i="1"/>
  <c r="N220" i="1"/>
  <c r="N273" i="1"/>
  <c r="N154" i="1"/>
  <c r="N189" i="1"/>
  <c r="N65" i="1"/>
  <c r="N187" i="1"/>
  <c r="N78" i="1"/>
  <c r="N43" i="1"/>
  <c r="N115" i="1"/>
  <c r="N106" i="1"/>
  <c r="N70" i="1"/>
  <c r="N93" i="1"/>
  <c r="N233" i="1"/>
  <c r="N32" i="1"/>
  <c r="N127" i="1"/>
  <c r="N174" i="1"/>
  <c r="N312" i="1"/>
  <c r="N109" i="1"/>
  <c r="N253" i="1"/>
  <c r="N161" i="1"/>
  <c r="N61" i="1"/>
  <c r="N201" i="1"/>
  <c r="N289" i="1"/>
  <c r="N214" i="1"/>
  <c r="N48" i="1"/>
  <c r="N143" i="1"/>
  <c r="N190" i="1"/>
  <c r="N242" i="1"/>
  <c r="N97" i="1"/>
  <c r="N29" i="1"/>
  <c r="N169" i="1"/>
  <c r="N229" i="1"/>
  <c r="N170" i="1"/>
  <c r="N179" i="1"/>
  <c r="N230" i="1"/>
  <c r="N64" i="1"/>
  <c r="N159" i="1"/>
  <c r="N47" i="1"/>
  <c r="N307" i="1"/>
  <c r="N51" i="1"/>
  <c r="N282" i="1"/>
  <c r="N75" i="1"/>
  <c r="N308" i="1"/>
  <c r="N295" i="1"/>
  <c r="N60" i="1"/>
  <c r="N153" i="1"/>
  <c r="N164" i="1"/>
  <c r="N108" i="1"/>
  <c r="N209" i="1"/>
  <c r="N157" i="1"/>
  <c r="N178" i="1"/>
  <c r="N87" i="1"/>
  <c r="N155" i="1"/>
  <c r="N69" i="1"/>
  <c r="N95" i="1"/>
  <c r="N195" i="1"/>
  <c r="N291" i="1"/>
  <c r="N42" i="1"/>
  <c r="N104" i="1"/>
  <c r="N310" i="1"/>
  <c r="N298" i="1"/>
  <c r="N304" i="1"/>
  <c r="N238" i="1"/>
  <c r="N66" i="1"/>
  <c r="N40" i="1"/>
  <c r="N246" i="1"/>
  <c r="N99" i="1"/>
  <c r="N105" i="1"/>
  <c r="N110" i="1"/>
  <c r="N86" i="1"/>
  <c r="N49" i="1"/>
  <c r="N293" i="1"/>
  <c r="N144" i="1"/>
  <c r="N311" i="1"/>
  <c r="Q303" i="1"/>
  <c r="S303" i="1" s="1"/>
  <c r="K287" i="6"/>
  <c r="O70" i="2"/>
  <c r="O82" i="2"/>
  <c r="O45" i="2"/>
  <c r="O91" i="2"/>
  <c r="O89" i="2"/>
  <c r="O44" i="2"/>
  <c r="O73" i="2"/>
  <c r="O88" i="2"/>
  <c r="O24" i="2"/>
  <c r="O36" i="2"/>
  <c r="O57" i="2"/>
  <c r="O86" i="2"/>
  <c r="O22" i="2"/>
  <c r="O47" i="2"/>
  <c r="O92" i="2"/>
  <c r="O108" i="2"/>
  <c r="O98" i="2"/>
  <c r="O79" i="2"/>
  <c r="O59" i="2"/>
  <c r="O107" i="2"/>
  <c r="O29" i="2"/>
  <c r="O74" i="2"/>
  <c r="O54" i="2"/>
  <c r="O71" i="2"/>
  <c r="O94" i="2"/>
  <c r="O67" i="2"/>
  <c r="O84" i="2"/>
  <c r="O95" i="2"/>
  <c r="O90" i="2"/>
  <c r="O110" i="2"/>
  <c r="O102" i="2"/>
  <c r="O55" i="2"/>
  <c r="O64" i="2"/>
  <c r="O112" i="2"/>
  <c r="O23" i="2"/>
  <c r="O21" i="2"/>
  <c r="O31" i="2"/>
  <c r="O93" i="2"/>
  <c r="O106" i="2"/>
  <c r="O111" i="2"/>
  <c r="O80" i="2"/>
  <c r="O109" i="2"/>
  <c r="O87" i="2"/>
  <c r="O61" i="2"/>
  <c r="O77" i="2"/>
  <c r="O65" i="2"/>
  <c r="O78" i="2"/>
  <c r="O30" i="2"/>
  <c r="O28" i="2"/>
  <c r="O51" i="2"/>
  <c r="O42" i="2"/>
  <c r="O97" i="2"/>
  <c r="O62" i="2"/>
  <c r="O114" i="2"/>
  <c r="O66" i="2"/>
  <c r="O85" i="2"/>
  <c r="O48" i="2"/>
  <c r="O83" i="2"/>
  <c r="O69" i="2"/>
  <c r="O27" i="2"/>
  <c r="O37" i="2"/>
  <c r="O52" i="2"/>
  <c r="O49" i="2"/>
  <c r="O81" i="2"/>
  <c r="O46" i="2"/>
  <c r="O60" i="2"/>
  <c r="O40" i="2"/>
  <c r="O39" i="2"/>
  <c r="O32" i="2"/>
  <c r="O96" i="2"/>
  <c r="O41" i="2"/>
  <c r="O105" i="2"/>
  <c r="O38" i="2"/>
  <c r="O56" i="2"/>
  <c r="O76" i="2"/>
  <c r="O63" i="2"/>
  <c r="O43" i="2"/>
  <c r="O100" i="2"/>
  <c r="O101" i="2"/>
  <c r="O103" i="2"/>
  <c r="O33" i="2"/>
  <c r="O50" i="2"/>
  <c r="O68" i="2"/>
  <c r="O104" i="2"/>
  <c r="O26" i="2"/>
  <c r="O53" i="2"/>
  <c r="O113" i="2"/>
  <c r="O72" i="2"/>
  <c r="O25" i="2"/>
  <c r="O35" i="2"/>
  <c r="O75" i="2"/>
  <c r="O34" i="2"/>
  <c r="O58" i="2"/>
  <c r="O99" i="2"/>
  <c r="O7" i="2"/>
  <c r="E5" i="2" s="1"/>
  <c r="Q249" i="1"/>
  <c r="S249" i="1" s="1"/>
  <c r="Q241" i="1"/>
  <c r="S241" i="1" s="1"/>
  <c r="E14" i="8"/>
  <c r="Q269" i="1"/>
  <c r="S269" i="1" s="1"/>
  <c r="O216" i="9"/>
  <c r="O39" i="9"/>
  <c r="O253" i="9"/>
  <c r="O131" i="9"/>
  <c r="O316" i="9"/>
  <c r="O258" i="9"/>
  <c r="O102" i="9"/>
  <c r="O93" i="9"/>
  <c r="O325" i="9"/>
  <c r="O199" i="9"/>
  <c r="O213" i="9"/>
  <c r="O168" i="9"/>
  <c r="O284" i="9"/>
  <c r="O184" i="9"/>
  <c r="O209" i="9"/>
  <c r="O22" i="9"/>
  <c r="O88" i="9"/>
  <c r="O244" i="9"/>
  <c r="O178" i="9"/>
  <c r="O172" i="9"/>
  <c r="O305" i="9"/>
  <c r="O26" i="9"/>
  <c r="O125" i="9"/>
  <c r="O69" i="9"/>
  <c r="O115" i="9"/>
  <c r="O319" i="9"/>
  <c r="O260" i="9"/>
  <c r="O129" i="9"/>
  <c r="O23" i="9"/>
  <c r="O326" i="9"/>
  <c r="O173" i="9"/>
  <c r="O85" i="9"/>
  <c r="O31" i="9"/>
  <c r="O137" i="9"/>
  <c r="O145" i="9"/>
  <c r="O314" i="9"/>
  <c r="O111" i="9"/>
  <c r="O150" i="9"/>
  <c r="O333" i="9"/>
  <c r="O95" i="9"/>
  <c r="O218" i="9"/>
  <c r="O176" i="9"/>
  <c r="O42" i="9"/>
  <c r="O327" i="9"/>
  <c r="O21" i="9"/>
  <c r="O328" i="9"/>
  <c r="O36" i="9"/>
  <c r="O235" i="9"/>
  <c r="O87" i="9"/>
  <c r="O152" i="9"/>
  <c r="O63" i="9"/>
  <c r="O128" i="9"/>
  <c r="O77" i="9"/>
  <c r="O318" i="9"/>
  <c r="O166" i="9"/>
  <c r="O332" i="9"/>
  <c r="O104" i="9"/>
  <c r="O94" i="9"/>
  <c r="O245" i="9"/>
  <c r="O70" i="9"/>
  <c r="O100" i="9"/>
  <c r="O89" i="9"/>
  <c r="O290" i="9"/>
  <c r="O92" i="9"/>
  <c r="O263" i="9"/>
  <c r="O283" i="9"/>
  <c r="O127" i="9"/>
  <c r="O122" i="9"/>
  <c r="O53" i="9"/>
  <c r="O154" i="9"/>
  <c r="O160" i="9"/>
  <c r="O119" i="9"/>
  <c r="O275" i="9"/>
  <c r="O277" i="9"/>
  <c r="O234" i="9"/>
  <c r="O144" i="9"/>
  <c r="O64" i="9"/>
  <c r="O120" i="9"/>
  <c r="O215" i="9"/>
  <c r="O229" i="9"/>
  <c r="O80" i="9"/>
  <c r="O196" i="9"/>
  <c r="O256" i="9"/>
  <c r="O47" i="9"/>
  <c r="O198" i="9"/>
  <c r="O295" i="9"/>
  <c r="O35" i="9"/>
  <c r="O181" i="9"/>
  <c r="O143" i="9"/>
  <c r="O280" i="9"/>
  <c r="O186" i="9"/>
  <c r="O52" i="9"/>
  <c r="O187" i="9"/>
  <c r="O303" i="9"/>
  <c r="O179" i="9"/>
  <c r="O90" i="9"/>
  <c r="O118" i="9"/>
  <c r="O159" i="9"/>
  <c r="O106" i="9"/>
  <c r="O68" i="9"/>
  <c r="O146" i="9"/>
  <c r="O156" i="9"/>
  <c r="O240" i="9"/>
  <c r="O110" i="9"/>
  <c r="O237" i="9"/>
  <c r="O44" i="9"/>
  <c r="O210" i="9"/>
  <c r="O204" i="9"/>
  <c r="O274" i="9"/>
  <c r="O220" i="9"/>
  <c r="O288" i="9"/>
  <c r="O138" i="9"/>
  <c r="O60" i="9"/>
  <c r="O189" i="9"/>
  <c r="O276" i="9"/>
  <c r="O161" i="9"/>
  <c r="O109" i="9"/>
  <c r="O147" i="9"/>
  <c r="O205" i="9"/>
  <c r="O25" i="9"/>
  <c r="O116" i="9"/>
  <c r="O169" i="9"/>
  <c r="O24" i="9"/>
  <c r="O270" i="9"/>
  <c r="O259" i="9"/>
  <c r="O252" i="9"/>
  <c r="O171" i="9"/>
  <c r="O306" i="9"/>
  <c r="O304" i="9"/>
  <c r="O78" i="9"/>
  <c r="O54" i="9"/>
  <c r="O71" i="9"/>
  <c r="O267" i="9"/>
  <c r="O105" i="9"/>
  <c r="O135" i="9"/>
  <c r="O107" i="9"/>
  <c r="O185" i="9"/>
  <c r="O331" i="9"/>
  <c r="O134" i="9"/>
  <c r="O230" i="9"/>
  <c r="O262" i="9"/>
  <c r="O79" i="9"/>
  <c r="O192" i="9"/>
  <c r="O208" i="9"/>
  <c r="O269" i="9"/>
  <c r="O238" i="9"/>
  <c r="O61" i="9"/>
  <c r="O56" i="9"/>
  <c r="O65" i="9"/>
  <c r="O309" i="9"/>
  <c r="O40" i="9"/>
  <c r="O37" i="9"/>
  <c r="O312" i="9"/>
  <c r="O219" i="9"/>
  <c r="O97" i="9"/>
  <c r="O117" i="9"/>
  <c r="O243" i="9"/>
  <c r="O232" i="9"/>
  <c r="O239" i="9"/>
  <c r="O255" i="9"/>
  <c r="O249" i="9"/>
  <c r="O291" i="9"/>
  <c r="O297" i="9"/>
  <c r="O38" i="9"/>
  <c r="O81" i="9"/>
  <c r="O165" i="9"/>
  <c r="O62" i="9"/>
  <c r="O121" i="9"/>
  <c r="O301" i="9"/>
  <c r="O233" i="9"/>
  <c r="O103" i="9"/>
  <c r="O242" i="9"/>
  <c r="O271" i="9"/>
  <c r="O188" i="9"/>
  <c r="O149" i="9"/>
  <c r="O307" i="9"/>
  <c r="O203" i="9"/>
  <c r="O282" i="9"/>
  <c r="O214" i="9"/>
  <c r="O158" i="9"/>
  <c r="O197" i="9"/>
  <c r="O241" i="9"/>
  <c r="O248" i="9"/>
  <c r="O317" i="9"/>
  <c r="O286" i="9"/>
  <c r="O293" i="9"/>
  <c r="O73" i="9"/>
  <c r="O32" i="9"/>
  <c r="O266" i="9"/>
  <c r="O132" i="9"/>
  <c r="O195" i="9"/>
  <c r="O55" i="9"/>
  <c r="O126" i="9"/>
  <c r="O279" i="9"/>
  <c r="O228" i="9"/>
  <c r="O72" i="9"/>
  <c r="O130" i="9"/>
  <c r="O112" i="9"/>
  <c r="O236" i="9"/>
  <c r="O170" i="9"/>
  <c r="O250" i="9"/>
  <c r="O48" i="9"/>
  <c r="O251" i="9"/>
  <c r="O223" i="9"/>
  <c r="O298" i="9"/>
  <c r="O101" i="9"/>
  <c r="O41" i="9"/>
  <c r="O99" i="9"/>
  <c r="O287" i="9"/>
  <c r="O164" i="9"/>
  <c r="O151" i="9"/>
  <c r="O167" i="9"/>
  <c r="O292" i="9"/>
  <c r="O324" i="9"/>
  <c r="O148" i="9"/>
  <c r="O211" i="9"/>
  <c r="O162" i="9"/>
  <c r="O124" i="9"/>
  <c r="O265" i="9"/>
  <c r="O217" i="9"/>
  <c r="O296" i="9"/>
  <c r="O136" i="9"/>
  <c r="O177" i="9"/>
  <c r="O294" i="9"/>
  <c r="O190" i="9"/>
  <c r="O59" i="9"/>
  <c r="O202" i="9"/>
  <c r="O133" i="9"/>
  <c r="O257" i="9"/>
  <c r="O247" i="9"/>
  <c r="O28" i="9"/>
  <c r="O91" i="9"/>
  <c r="O281" i="9"/>
  <c r="O268" i="9"/>
  <c r="O200" i="9"/>
  <c r="O201" i="9"/>
  <c r="O139" i="9"/>
  <c r="O113" i="9"/>
  <c r="O311" i="9"/>
  <c r="O183" i="9"/>
  <c r="O86" i="9"/>
  <c r="O98" i="9"/>
  <c r="O30" i="9"/>
  <c r="O114" i="9"/>
  <c r="O51" i="9"/>
  <c r="O313" i="9"/>
  <c r="O58" i="9"/>
  <c r="O43" i="9"/>
  <c r="O315" i="9"/>
  <c r="O50" i="9"/>
  <c r="O322" i="9"/>
  <c r="O140" i="9"/>
  <c r="O174" i="9"/>
  <c r="O227" i="9"/>
  <c r="O302" i="9"/>
  <c r="O273" i="9"/>
  <c r="O84" i="9"/>
  <c r="O29" i="9"/>
  <c r="O246" i="9"/>
  <c r="O66" i="9"/>
  <c r="O76" i="9"/>
  <c r="O289" i="9"/>
  <c r="O75" i="9"/>
  <c r="O27" i="9"/>
  <c r="O231" i="9"/>
  <c r="O330" i="9"/>
  <c r="O299" i="9"/>
  <c r="O321" i="9"/>
  <c r="O182" i="9"/>
  <c r="O329" i="9"/>
  <c r="O49" i="9"/>
  <c r="O254" i="9"/>
  <c r="O163" i="9"/>
  <c r="O323" i="9"/>
  <c r="O225" i="9"/>
  <c r="O224" i="9"/>
  <c r="O212" i="9"/>
  <c r="O83" i="9"/>
  <c r="O222" i="9"/>
  <c r="O180" i="9"/>
  <c r="O45" i="9"/>
  <c r="O221" i="9"/>
  <c r="O310" i="9"/>
  <c r="O264" i="9"/>
  <c r="O226" i="9"/>
  <c r="O141" i="9"/>
  <c r="O96" i="9"/>
  <c r="O261" i="9"/>
  <c r="O191" i="9"/>
  <c r="O57" i="9"/>
  <c r="O153" i="9"/>
  <c r="O300" i="9"/>
  <c r="O308" i="9"/>
  <c r="O34" i="9"/>
  <c r="O67" i="9"/>
  <c r="O206" i="9"/>
  <c r="O155" i="9"/>
  <c r="O123" i="9"/>
  <c r="O175" i="9"/>
  <c r="O320" i="9"/>
  <c r="O194" i="9"/>
  <c r="O157" i="9"/>
  <c r="O33" i="9"/>
  <c r="O272" i="9"/>
  <c r="O207" i="9"/>
  <c r="O82" i="9"/>
  <c r="O142" i="9"/>
  <c r="O74" i="9"/>
  <c r="O193" i="9"/>
  <c r="O46" i="9"/>
  <c r="O285" i="9"/>
  <c r="O108" i="9"/>
  <c r="O278" i="9"/>
  <c r="O7" i="9"/>
  <c r="E4" i="9" s="1"/>
  <c r="Q48" i="1"/>
  <c r="S48" i="1" s="1"/>
  <c r="H48" i="1"/>
  <c r="P197" i="9"/>
  <c r="P102" i="9"/>
  <c r="P109" i="9"/>
  <c r="P280" i="9"/>
  <c r="P178" i="9"/>
  <c r="P244" i="9"/>
  <c r="P324" i="9"/>
  <c r="P206" i="9"/>
  <c r="P215" i="9"/>
  <c r="P77" i="9"/>
  <c r="P227" i="9"/>
  <c r="P242" i="9"/>
  <c r="P35" i="9"/>
  <c r="P223" i="9"/>
  <c r="P282" i="9"/>
  <c r="P327" i="9"/>
  <c r="P21" i="9"/>
  <c r="P303" i="9"/>
  <c r="P80" i="9"/>
  <c r="P91" i="9"/>
  <c r="P114" i="9"/>
  <c r="P60" i="9"/>
  <c r="P99" i="9"/>
  <c r="P221" i="9"/>
  <c r="P79" i="9"/>
  <c r="P168" i="9"/>
  <c r="P325" i="9"/>
  <c r="P198" i="9"/>
  <c r="P51" i="9"/>
  <c r="P143" i="9"/>
  <c r="P145" i="9"/>
  <c r="P224" i="9"/>
  <c r="P125" i="9"/>
  <c r="P155" i="9"/>
  <c r="P146" i="9"/>
  <c r="P54" i="9"/>
  <c r="P136" i="9"/>
  <c r="P89" i="9"/>
  <c r="P226" i="9"/>
  <c r="P175" i="9"/>
  <c r="P177" i="9"/>
  <c r="P268" i="9"/>
  <c r="P170" i="9"/>
  <c r="P47" i="9"/>
  <c r="P159" i="9"/>
  <c r="P194" i="9"/>
  <c r="P199" i="9"/>
  <c r="P72" i="9"/>
  <c r="P246" i="9"/>
  <c r="P326" i="9"/>
  <c r="P251" i="9"/>
  <c r="P43" i="9"/>
  <c r="P62" i="9"/>
  <c r="P311" i="9"/>
  <c r="P33" i="9"/>
  <c r="P122" i="9"/>
  <c r="P179" i="9"/>
  <c r="P291" i="9"/>
  <c r="P329" i="9"/>
  <c r="P189" i="9"/>
  <c r="P129" i="9"/>
  <c r="P22" i="9"/>
  <c r="P58" i="9"/>
  <c r="P156" i="9"/>
  <c r="P305" i="9"/>
  <c r="P108" i="9"/>
  <c r="P30" i="9"/>
  <c r="P192" i="9"/>
  <c r="P41" i="9"/>
  <c r="P131" i="9"/>
  <c r="P321" i="9"/>
  <c r="P66" i="9"/>
  <c r="P300" i="9"/>
  <c r="P297" i="9"/>
  <c r="P167" i="9"/>
  <c r="P279" i="9"/>
  <c r="P266" i="9"/>
  <c r="P256" i="9"/>
  <c r="P81" i="9"/>
  <c r="P32" i="9"/>
  <c r="P31" i="9"/>
  <c r="P119" i="9"/>
  <c r="P284" i="9"/>
  <c r="P207" i="9"/>
  <c r="P209" i="9"/>
  <c r="P312" i="9"/>
  <c r="P210" i="9"/>
  <c r="P283" i="9"/>
  <c r="P276" i="9"/>
  <c r="P24" i="9"/>
  <c r="P250" i="9"/>
  <c r="P115" i="9"/>
  <c r="P259" i="9"/>
  <c r="P286" i="9"/>
  <c r="P118" i="9"/>
  <c r="P25" i="9"/>
  <c r="P261" i="9"/>
  <c r="P134" i="9"/>
  <c r="P97" i="9"/>
  <c r="P126" i="9"/>
  <c r="P53" i="9"/>
  <c r="P55" i="9"/>
  <c r="P233" i="9"/>
  <c r="P85" i="9"/>
  <c r="P92" i="9"/>
  <c r="P50" i="9"/>
  <c r="P273" i="9"/>
  <c r="P67" i="9"/>
  <c r="P275" i="9"/>
  <c r="P181" i="9"/>
  <c r="P232" i="9"/>
  <c r="P130" i="9"/>
  <c r="P231" i="9"/>
  <c r="P208" i="9"/>
  <c r="P318" i="9"/>
  <c r="P265" i="9"/>
  <c r="P217" i="9"/>
  <c r="P84" i="9"/>
  <c r="P111" i="9"/>
  <c r="P83" i="9"/>
  <c r="P163" i="9"/>
  <c r="P158" i="9"/>
  <c r="P139" i="9"/>
  <c r="P64" i="9"/>
  <c r="P74" i="9"/>
  <c r="P183" i="9"/>
  <c r="P328" i="9"/>
  <c r="P270" i="9"/>
  <c r="P69" i="9"/>
  <c r="P235" i="9"/>
  <c r="P52" i="9"/>
  <c r="P229" i="9"/>
  <c r="P309" i="9"/>
  <c r="P104" i="9"/>
  <c r="P302" i="9"/>
  <c r="P269" i="9"/>
  <c r="P310" i="9"/>
  <c r="P164" i="9"/>
  <c r="P173" i="9"/>
  <c r="P128" i="9"/>
  <c r="P211" i="9"/>
  <c r="P323" i="9"/>
  <c r="P144" i="9"/>
  <c r="P253" i="9"/>
  <c r="P71" i="9"/>
  <c r="P319" i="9"/>
  <c r="P184" i="9"/>
  <c r="P289" i="9"/>
  <c r="P150" i="9"/>
  <c r="P230" i="9"/>
  <c r="P45" i="9"/>
  <c r="P248" i="9"/>
  <c r="P234" i="9"/>
  <c r="P314" i="9"/>
  <c r="P204" i="9"/>
  <c r="P70" i="9"/>
  <c r="P219" i="9"/>
  <c r="P120" i="9"/>
  <c r="P154" i="9"/>
  <c r="P296" i="9"/>
  <c r="P171" i="9"/>
  <c r="P222" i="9"/>
  <c r="P277" i="9"/>
  <c r="P271" i="9"/>
  <c r="P100" i="9"/>
  <c r="P205" i="9"/>
  <c r="P105" i="9"/>
  <c r="P116" i="9"/>
  <c r="P287" i="9"/>
  <c r="P249" i="9"/>
  <c r="P148" i="9"/>
  <c r="P285" i="9"/>
  <c r="P107" i="9"/>
  <c r="P240" i="9"/>
  <c r="P267" i="9"/>
  <c r="P68" i="9"/>
  <c r="P264" i="9"/>
  <c r="P307" i="9"/>
  <c r="P272" i="9"/>
  <c r="P34" i="9"/>
  <c r="P202" i="9"/>
  <c r="P90" i="9"/>
  <c r="P238" i="9"/>
  <c r="P278" i="9"/>
  <c r="P315" i="9"/>
  <c r="P176" i="9"/>
  <c r="P75" i="9"/>
  <c r="P201" i="9"/>
  <c r="P166" i="9"/>
  <c r="P160" i="9"/>
  <c r="P65" i="9"/>
  <c r="P200" i="9"/>
  <c r="P260" i="9"/>
  <c r="P82" i="9"/>
  <c r="P103" i="9"/>
  <c r="P313" i="9"/>
  <c r="P182" i="9"/>
  <c r="P123" i="9"/>
  <c r="P133" i="9"/>
  <c r="P316" i="9"/>
  <c r="P239" i="9"/>
  <c r="P36" i="9"/>
  <c r="P308" i="9"/>
  <c r="P290" i="9"/>
  <c r="P28" i="9"/>
  <c r="P157" i="9"/>
  <c r="P330" i="9"/>
  <c r="P196" i="9"/>
  <c r="P101" i="9"/>
  <c r="P98" i="9"/>
  <c r="P73" i="9"/>
  <c r="P23" i="9"/>
  <c r="P138" i="9"/>
  <c r="P274" i="9"/>
  <c r="P304" i="9"/>
  <c r="P212" i="9"/>
  <c r="P162" i="9"/>
  <c r="P214" i="9"/>
  <c r="P187" i="9"/>
  <c r="P96" i="9"/>
  <c r="P247" i="9"/>
  <c r="P113" i="9"/>
  <c r="P27" i="9"/>
  <c r="P78" i="9"/>
  <c r="P322" i="9"/>
  <c r="P106" i="9"/>
  <c r="P42" i="9"/>
  <c r="P257" i="9"/>
  <c r="P149" i="9"/>
  <c r="P38" i="9"/>
  <c r="P317" i="9"/>
  <c r="P252" i="9"/>
  <c r="P258" i="9"/>
  <c r="P110" i="9"/>
  <c r="P127" i="9"/>
  <c r="P135" i="9"/>
  <c r="P26" i="9"/>
  <c r="P320" i="9"/>
  <c r="P165" i="9"/>
  <c r="P40" i="9"/>
  <c r="P48" i="9"/>
  <c r="P298" i="9"/>
  <c r="P86" i="9"/>
  <c r="P169" i="9"/>
  <c r="P29" i="9"/>
  <c r="P140" i="9"/>
  <c r="P94" i="9"/>
  <c r="P228" i="9"/>
  <c r="P225" i="9"/>
  <c r="P39" i="9"/>
  <c r="P186" i="9"/>
  <c r="P172" i="9"/>
  <c r="P153" i="9"/>
  <c r="P292" i="9"/>
  <c r="P218" i="9"/>
  <c r="P132" i="9"/>
  <c r="P255" i="9"/>
  <c r="P237" i="9"/>
  <c r="P180" i="9"/>
  <c r="P37" i="9"/>
  <c r="P174" i="9"/>
  <c r="P331" i="9"/>
  <c r="P88" i="9"/>
  <c r="P333" i="9"/>
  <c r="P152" i="9"/>
  <c r="P59" i="9"/>
  <c r="P87" i="9"/>
  <c r="P288" i="9"/>
  <c r="P191" i="9"/>
  <c r="P299" i="9"/>
  <c r="P112" i="9"/>
  <c r="P193" i="9"/>
  <c r="P93" i="9"/>
  <c r="P216" i="9"/>
  <c r="P161" i="9"/>
  <c r="P151" i="9"/>
  <c r="P241" i="9"/>
  <c r="P49" i="9"/>
  <c r="P185" i="9"/>
  <c r="P95" i="9"/>
  <c r="P332" i="9"/>
  <c r="P295" i="9"/>
  <c r="P124" i="9"/>
  <c r="P195" i="9"/>
  <c r="P117" i="9"/>
  <c r="P137" i="9"/>
  <c r="P293" i="9"/>
  <c r="P243" i="9"/>
  <c r="P236" i="9"/>
  <c r="P190" i="9"/>
  <c r="P262" i="9"/>
  <c r="P203" i="9"/>
  <c r="P56" i="9"/>
  <c r="P57" i="9"/>
  <c r="P63" i="9"/>
  <c r="P188" i="9"/>
  <c r="P142" i="9"/>
  <c r="P147" i="9"/>
  <c r="P121" i="9"/>
  <c r="P213" i="9"/>
  <c r="P76" i="9"/>
  <c r="P245" i="9"/>
  <c r="P46" i="9"/>
  <c r="P294" i="9"/>
  <c r="P281" i="9"/>
  <c r="P263" i="9"/>
  <c r="P61" i="9"/>
  <c r="P44" i="9"/>
  <c r="P220" i="9"/>
  <c r="P254" i="9"/>
  <c r="P306" i="9"/>
  <c r="P301" i="9"/>
  <c r="P141" i="9"/>
  <c r="Q174" i="10"/>
  <c r="Q137" i="10"/>
  <c r="Q223" i="10"/>
  <c r="Q34" i="10"/>
  <c r="Q216" i="10"/>
  <c r="Q176" i="10"/>
  <c r="Q185" i="10"/>
  <c r="Q231" i="10"/>
  <c r="Q38" i="10"/>
  <c r="Q129" i="10"/>
  <c r="Q280" i="10"/>
  <c r="Q309" i="10"/>
  <c r="Q29" i="10"/>
  <c r="Q115" i="10"/>
  <c r="Q139" i="10"/>
  <c r="Q199" i="10"/>
  <c r="Q195" i="10"/>
  <c r="Q189" i="10"/>
  <c r="Q162" i="10"/>
  <c r="Q181" i="10"/>
  <c r="Q150" i="10"/>
  <c r="Q193" i="10"/>
  <c r="Q62" i="10"/>
  <c r="Q24" i="10"/>
  <c r="Q222" i="10"/>
  <c r="Q143" i="10"/>
  <c r="Q207" i="10"/>
  <c r="Q40" i="10"/>
  <c r="Q101" i="10"/>
  <c r="Q265" i="10"/>
  <c r="Q267" i="10"/>
  <c r="Q254" i="10"/>
  <c r="Q80" i="10"/>
  <c r="Q98" i="10"/>
  <c r="Q160" i="10"/>
  <c r="Q303" i="10"/>
  <c r="Q277" i="10"/>
  <c r="Q297" i="10"/>
  <c r="Q253" i="10"/>
  <c r="Q196" i="10"/>
  <c r="Q242" i="10"/>
  <c r="Q300" i="10"/>
  <c r="Q211" i="10"/>
  <c r="Q301" i="10"/>
  <c r="Q200" i="10"/>
  <c r="Q246" i="10"/>
  <c r="Q314" i="10"/>
  <c r="Q135" i="10"/>
  <c r="Q279" i="10"/>
  <c r="Q256" i="10"/>
  <c r="Q180" i="10"/>
  <c r="Q197" i="10"/>
  <c r="Q120" i="10"/>
  <c r="Q23" i="10"/>
  <c r="Q112" i="10"/>
  <c r="Q166" i="10"/>
  <c r="Q229" i="10"/>
  <c r="Q198" i="10"/>
  <c r="Q44" i="10"/>
  <c r="Q53" i="10"/>
  <c r="Q76" i="10"/>
  <c r="Q140" i="10"/>
  <c r="Q230" i="10"/>
  <c r="Q294" i="10"/>
  <c r="Q31" i="10"/>
  <c r="Q244" i="10"/>
  <c r="Q188" i="10"/>
  <c r="Q234" i="10"/>
  <c r="Q296" i="10"/>
  <c r="Q109" i="10"/>
  <c r="Q45" i="10"/>
  <c r="Q104" i="10"/>
  <c r="Q92" i="10"/>
  <c r="Q171" i="10"/>
  <c r="Q315" i="10"/>
  <c r="Q276" i="10"/>
  <c r="Q274" i="10"/>
  <c r="Q269" i="10"/>
  <c r="Q161" i="10"/>
  <c r="Q257" i="10"/>
  <c r="Q25" i="10"/>
  <c r="Q190" i="10"/>
  <c r="Q186" i="10"/>
  <c r="Q177" i="10"/>
  <c r="Q178" i="10"/>
  <c r="Q288" i="10"/>
  <c r="Q68" i="10"/>
  <c r="Q225" i="10"/>
  <c r="Q121" i="10"/>
  <c r="Q226" i="10"/>
  <c r="Q292" i="10"/>
  <c r="Q72" i="10"/>
  <c r="Q108" i="10"/>
  <c r="Q110" i="10"/>
  <c r="Q154" i="10"/>
  <c r="Q116" i="10"/>
  <c r="Q41" i="10"/>
  <c r="Q103" i="10"/>
  <c r="Q132" i="10"/>
  <c r="Q27" i="10"/>
  <c r="Q114" i="10"/>
  <c r="Q227" i="10"/>
  <c r="Q138" i="10"/>
  <c r="Q202" i="10"/>
  <c r="Q281" i="10"/>
  <c r="Q57" i="10"/>
  <c r="Q49" i="10"/>
  <c r="Q218" i="10"/>
  <c r="Q155" i="10"/>
  <c r="Q144" i="10"/>
  <c r="Q99" i="10"/>
  <c r="Q172" i="10"/>
  <c r="Q51" i="10"/>
  <c r="Q224" i="10"/>
  <c r="Q238" i="10"/>
  <c r="Q75" i="10"/>
  <c r="Q169" i="10"/>
  <c r="Q307" i="10"/>
  <c r="Q310" i="10"/>
  <c r="Q289" i="10"/>
  <c r="Q127" i="10"/>
  <c r="Q204" i="10"/>
  <c r="Q126" i="10"/>
  <c r="Q30" i="10"/>
  <c r="Q87" i="10"/>
  <c r="Q157" i="10"/>
  <c r="Q306" i="10"/>
  <c r="Q69" i="10"/>
  <c r="Q261" i="10"/>
  <c r="Q302" i="10"/>
  <c r="Q245" i="10"/>
  <c r="Q119" i="10"/>
  <c r="Q54" i="10"/>
  <c r="Q203" i="10"/>
  <c r="Q67" i="10"/>
  <c r="Q287" i="10"/>
  <c r="Q219" i="10"/>
  <c r="Q133" i="10"/>
  <c r="Q263" i="10"/>
  <c r="Q173" i="10"/>
  <c r="Q149" i="10"/>
  <c r="Q122" i="10"/>
  <c r="Q262" i="10"/>
  <c r="Q71" i="10"/>
  <c r="Q130" i="10"/>
  <c r="Q64" i="10"/>
  <c r="Q81" i="10"/>
  <c r="Q48" i="10"/>
  <c r="Q247" i="10"/>
  <c r="Q299" i="10"/>
  <c r="Q55" i="10"/>
  <c r="Q77" i="10"/>
  <c r="Q168" i="10"/>
  <c r="Q284" i="10"/>
  <c r="Q252" i="10"/>
  <c r="Q118" i="10"/>
  <c r="Q146" i="10"/>
  <c r="Q293" i="10"/>
  <c r="Q167" i="10"/>
  <c r="Q79" i="10"/>
  <c r="Q28" i="10"/>
  <c r="Q183" i="10"/>
  <c r="Q60" i="10"/>
  <c r="Q152" i="10"/>
  <c r="Q128" i="10"/>
  <c r="Q83" i="10"/>
  <c r="Q163" i="10"/>
  <c r="Q153" i="10"/>
  <c r="Q43" i="10"/>
  <c r="Q233" i="10"/>
  <c r="Q46" i="10"/>
  <c r="Q85" i="10"/>
  <c r="Q239" i="10"/>
  <c r="Q97" i="10"/>
  <c r="Q159" i="10"/>
  <c r="Q148" i="10"/>
  <c r="Q192" i="10"/>
  <c r="Q240" i="10"/>
  <c r="Q70" i="10"/>
  <c r="Q134" i="10"/>
  <c r="Q82" i="10"/>
  <c r="Q93" i="10"/>
  <c r="Q142" i="10"/>
  <c r="Q187" i="10"/>
  <c r="Q206" i="10"/>
  <c r="Q271" i="10"/>
  <c r="Q249" i="10"/>
  <c r="Q268" i="10"/>
  <c r="Q26" i="10"/>
  <c r="Q201" i="10"/>
  <c r="Q259" i="10"/>
  <c r="Q22" i="10"/>
  <c r="Q250" i="10"/>
  <c r="Q175" i="10"/>
  <c r="Q212" i="10"/>
  <c r="Q184" i="10"/>
  <c r="Q217" i="10"/>
  <c r="Q66" i="10"/>
  <c r="Q65" i="10"/>
  <c r="Q228" i="10"/>
  <c r="Q21" i="10"/>
  <c r="Q182" i="10"/>
  <c r="Q266" i="10"/>
  <c r="Q100" i="10"/>
  <c r="Q298" i="10"/>
  <c r="Q94" i="10"/>
  <c r="Q208" i="10"/>
  <c r="Q156" i="10"/>
  <c r="Q145" i="10"/>
  <c r="Q270" i="10"/>
  <c r="Q209" i="10"/>
  <c r="Q312" i="10"/>
  <c r="Q258" i="10"/>
  <c r="Q286" i="10"/>
  <c r="Q78" i="10"/>
  <c r="Q273" i="10"/>
  <c r="Q158" i="10"/>
  <c r="Q61" i="10"/>
  <c r="Q107" i="10"/>
  <c r="Q283" i="10"/>
  <c r="Q248" i="10"/>
  <c r="Q272" i="10"/>
  <c r="Q213" i="10"/>
  <c r="Q37" i="10"/>
  <c r="Q52" i="10"/>
  <c r="Q95" i="10"/>
  <c r="Q106" i="10"/>
  <c r="Q290" i="10"/>
  <c r="Q111" i="10"/>
  <c r="Q113" i="10"/>
  <c r="Q124" i="10"/>
  <c r="Q125" i="10"/>
  <c r="Q236" i="10"/>
  <c r="Q285" i="10"/>
  <c r="Q56" i="10"/>
  <c r="Q237" i="10"/>
  <c r="Q220" i="10"/>
  <c r="Q123" i="10"/>
  <c r="Q305" i="10"/>
  <c r="Q32" i="10"/>
  <c r="Q117" i="10"/>
  <c r="Q295" i="10"/>
  <c r="Q278" i="10"/>
  <c r="Q241" i="10"/>
  <c r="Q39" i="10"/>
  <c r="Q90" i="10"/>
  <c r="Q291" i="10"/>
  <c r="Q260" i="10"/>
  <c r="Q73" i="10"/>
  <c r="Q86" i="10"/>
  <c r="Q147" i="10"/>
  <c r="Q179" i="10"/>
  <c r="Q243" i="10"/>
  <c r="Q136" i="10"/>
  <c r="Q235" i="10"/>
  <c r="Q251" i="10"/>
  <c r="Q58" i="10"/>
  <c r="Q141" i="10"/>
  <c r="Q210" i="10"/>
  <c r="Q313" i="10"/>
  <c r="Q50" i="10"/>
  <c r="Q36" i="10"/>
  <c r="Q215" i="10"/>
  <c r="Q255" i="10"/>
  <c r="Q35" i="10"/>
  <c r="Q33" i="10"/>
  <c r="Q264" i="10"/>
  <c r="Q194" i="10"/>
  <c r="Q96" i="10"/>
  <c r="Q102" i="10"/>
  <c r="Q151" i="10"/>
  <c r="Q191" i="10"/>
  <c r="Q164" i="10"/>
  <c r="Q165" i="10"/>
  <c r="Q205" i="10"/>
  <c r="Q131" i="10"/>
  <c r="Q42" i="10"/>
  <c r="Q47" i="10"/>
  <c r="Q282" i="10"/>
  <c r="Q221" i="10"/>
  <c r="Q311" i="10"/>
  <c r="Q74" i="10"/>
  <c r="Q170" i="10"/>
  <c r="Q59" i="10"/>
  <c r="Q275" i="10"/>
  <c r="Q89" i="10"/>
  <c r="Q308" i="10"/>
  <c r="Q91" i="10"/>
  <c r="Q214" i="10"/>
  <c r="Q232" i="10"/>
  <c r="Q63" i="10"/>
  <c r="Q105" i="10"/>
  <c r="Q304" i="10"/>
  <c r="Q88" i="10"/>
  <c r="Q84" i="10"/>
  <c r="J284" i="1"/>
  <c r="Q287" i="6"/>
  <c r="S287" i="6" s="1"/>
  <c r="E14" i="6" s="1"/>
  <c r="Q91" i="9"/>
  <c r="Q109" i="9"/>
  <c r="Q38" i="9"/>
  <c r="Q241" i="9"/>
  <c r="Q288" i="9"/>
  <c r="Q114" i="9"/>
  <c r="Q303" i="9"/>
  <c r="Q163" i="9"/>
  <c r="Q249" i="9"/>
  <c r="Q116" i="9"/>
  <c r="Q170" i="9"/>
  <c r="Q320" i="9"/>
  <c r="Q214" i="9"/>
  <c r="Q112" i="9"/>
  <c r="Q43" i="9"/>
  <c r="Q227" i="9"/>
  <c r="Q242" i="9"/>
  <c r="Q44" i="9"/>
  <c r="Q228" i="9"/>
  <c r="Q179" i="9"/>
  <c r="Q39" i="9"/>
  <c r="Q84" i="9"/>
  <c r="Q304" i="9"/>
  <c r="Q181" i="9"/>
  <c r="Q281" i="9"/>
  <c r="Q92" i="9"/>
  <c r="Q42" i="9"/>
  <c r="Q155" i="9"/>
  <c r="Q273" i="9"/>
  <c r="Q311" i="9"/>
  <c r="Q63" i="9"/>
  <c r="Q164" i="9"/>
  <c r="Q280" i="9"/>
  <c r="Q52" i="9"/>
  <c r="Q107" i="9"/>
  <c r="Q153" i="9"/>
  <c r="Q255" i="9"/>
  <c r="Q309" i="9"/>
  <c r="Q218" i="9"/>
  <c r="Q145" i="9"/>
  <c r="Q215" i="9"/>
  <c r="Q224" i="9"/>
  <c r="Q202" i="9"/>
  <c r="Q22" i="9"/>
  <c r="Q67" i="9"/>
  <c r="Q168" i="9"/>
  <c r="Q186" i="9"/>
  <c r="Q175" i="9"/>
  <c r="Q37" i="9"/>
  <c r="Q263" i="9"/>
  <c r="Q313" i="9"/>
  <c r="Q173" i="9"/>
  <c r="Q198" i="9"/>
  <c r="Q45" i="9"/>
  <c r="Q327" i="9"/>
  <c r="Q282" i="9"/>
  <c r="Q319" i="9"/>
  <c r="Q132" i="9"/>
  <c r="Q103" i="9"/>
  <c r="Q115" i="9"/>
  <c r="Q24" i="9"/>
  <c r="Q136" i="9"/>
  <c r="Q139" i="9"/>
  <c r="Q225" i="9"/>
  <c r="Q295" i="9"/>
  <c r="Q222" i="9"/>
  <c r="Q131" i="9"/>
  <c r="Q184" i="9"/>
  <c r="Q317" i="9"/>
  <c r="Q59" i="9"/>
  <c r="Q137" i="9"/>
  <c r="Q207" i="9"/>
  <c r="Q293" i="9"/>
  <c r="Q150" i="9"/>
  <c r="Q331" i="9"/>
  <c r="Q167" i="9"/>
  <c r="Q148" i="9"/>
  <c r="Q134" i="9"/>
  <c r="Q76" i="9"/>
  <c r="Q69" i="9"/>
  <c r="Q93" i="9"/>
  <c r="Q233" i="9"/>
  <c r="Q56" i="9"/>
  <c r="Q65" i="9"/>
  <c r="Q171" i="9"/>
  <c r="Q25" i="9"/>
  <c r="Q204" i="9"/>
  <c r="Q36" i="9"/>
  <c r="Q106" i="9"/>
  <c r="Q301" i="9"/>
  <c r="Q177" i="9"/>
  <c r="Q138" i="9"/>
  <c r="Q129" i="9"/>
  <c r="Q267" i="9"/>
  <c r="Q77" i="9"/>
  <c r="Q302" i="9"/>
  <c r="Q278" i="9"/>
  <c r="Q285" i="9"/>
  <c r="Q128" i="9"/>
  <c r="Q306" i="9"/>
  <c r="Q81" i="9"/>
  <c r="Q78" i="9"/>
  <c r="Q152" i="9"/>
  <c r="Q269" i="9"/>
  <c r="Q104" i="9"/>
  <c r="Q99" i="9"/>
  <c r="Q192" i="9"/>
  <c r="Q174" i="9"/>
  <c r="Q80" i="9"/>
  <c r="Q73" i="9"/>
  <c r="Q98" i="9"/>
  <c r="Q251" i="9"/>
  <c r="Q60" i="9"/>
  <c r="Q58" i="9"/>
  <c r="Q157" i="9"/>
  <c r="Q243" i="9"/>
  <c r="Q252" i="9"/>
  <c r="Q258" i="9"/>
  <c r="Q133" i="9"/>
  <c r="Q105" i="9"/>
  <c r="Q232" i="9"/>
  <c r="Q178" i="9"/>
  <c r="Q120" i="9"/>
  <c r="Q299" i="9"/>
  <c r="Q268" i="9"/>
  <c r="Q270" i="9"/>
  <c r="Q46" i="9"/>
  <c r="Q256" i="9"/>
  <c r="Q118" i="9"/>
  <c r="Q305" i="9"/>
  <c r="Q149" i="9"/>
  <c r="Q216" i="9"/>
  <c r="Q62" i="9"/>
  <c r="Q262" i="9"/>
  <c r="Q261" i="9"/>
  <c r="Q265" i="9"/>
  <c r="Q23" i="9"/>
  <c r="Q266" i="9"/>
  <c r="Q279" i="9"/>
  <c r="Q111" i="9"/>
  <c r="Q329" i="9"/>
  <c r="Q95" i="9"/>
  <c r="Q156" i="9"/>
  <c r="Q276" i="9"/>
  <c r="Q310" i="9"/>
  <c r="Q191" i="9"/>
  <c r="Q245" i="9"/>
  <c r="Q292" i="9"/>
  <c r="Q294" i="9"/>
  <c r="Q151" i="9"/>
  <c r="Q66" i="9"/>
  <c r="Q272" i="9"/>
  <c r="Q130" i="9"/>
  <c r="Q21" i="9"/>
  <c r="Q83" i="9"/>
  <c r="Q217" i="9"/>
  <c r="Q287" i="9"/>
  <c r="Q108" i="9"/>
  <c r="Q330" i="9"/>
  <c r="Q209" i="9"/>
  <c r="Q247" i="9"/>
  <c r="Q318" i="9"/>
  <c r="Q32" i="9"/>
  <c r="Q235" i="9"/>
  <c r="Q236" i="9"/>
  <c r="Q324" i="9"/>
  <c r="Q31" i="9"/>
  <c r="Q328" i="9"/>
  <c r="Q85" i="9"/>
  <c r="Q71" i="9"/>
  <c r="Q297" i="9"/>
  <c r="Q41" i="9"/>
  <c r="Q230" i="9"/>
  <c r="Q110" i="9"/>
  <c r="Q312" i="9"/>
  <c r="Q35" i="9"/>
  <c r="Q271" i="9"/>
  <c r="Q250" i="9"/>
  <c r="Q231" i="9"/>
  <c r="Q234" i="9"/>
  <c r="Q237" i="9"/>
  <c r="Q94" i="9"/>
  <c r="Q33" i="9"/>
  <c r="Q298" i="9"/>
  <c r="Q169" i="9"/>
  <c r="Q308" i="9"/>
  <c r="Q187" i="9"/>
  <c r="Q316" i="9"/>
  <c r="Q122" i="9"/>
  <c r="Q180" i="9"/>
  <c r="Q274" i="9"/>
  <c r="Q289" i="9"/>
  <c r="Q194" i="9"/>
  <c r="Q135" i="9"/>
  <c r="Q190" i="9"/>
  <c r="Q64" i="9"/>
  <c r="Q144" i="9"/>
  <c r="Q28" i="9"/>
  <c r="Q188" i="9"/>
  <c r="Q72" i="9"/>
  <c r="Q162" i="9"/>
  <c r="Q326" i="9"/>
  <c r="Q248" i="9"/>
  <c r="Q264" i="9"/>
  <c r="Q277" i="9"/>
  <c r="Q154" i="9"/>
  <c r="Q90" i="9"/>
  <c r="Q226" i="9"/>
  <c r="Q82" i="9"/>
  <c r="Q323" i="9"/>
  <c r="Q159" i="9"/>
  <c r="Q332" i="9"/>
  <c r="Q50" i="9"/>
  <c r="Q321" i="9"/>
  <c r="Q141" i="9"/>
  <c r="Q212" i="9"/>
  <c r="Q333" i="9"/>
  <c r="Q196" i="9"/>
  <c r="Q48" i="9"/>
  <c r="Q51" i="9"/>
  <c r="Q96" i="9"/>
  <c r="Q70" i="9"/>
  <c r="Q322" i="9"/>
  <c r="Q113" i="9"/>
  <c r="Q205" i="9"/>
  <c r="Q142" i="9"/>
  <c r="Q223" i="9"/>
  <c r="Q117" i="9"/>
  <c r="Q240" i="9"/>
  <c r="Q97" i="9"/>
  <c r="Q220" i="9"/>
  <c r="Q123" i="9"/>
  <c r="Q200" i="9"/>
  <c r="Q88" i="9"/>
  <c r="Q201" i="9"/>
  <c r="Q325" i="9"/>
  <c r="Q193" i="9"/>
  <c r="Q296" i="9"/>
  <c r="Q260" i="9"/>
  <c r="Q213" i="9"/>
  <c r="Q314" i="9"/>
  <c r="Q79" i="9"/>
  <c r="Q47" i="9"/>
  <c r="Q257" i="9"/>
  <c r="Q53" i="9"/>
  <c r="Q259" i="9"/>
  <c r="Q253" i="9"/>
  <c r="Q246" i="9"/>
  <c r="Q229" i="9"/>
  <c r="Q74" i="9"/>
  <c r="Q219" i="9"/>
  <c r="Q49" i="9"/>
  <c r="Q211" i="9"/>
  <c r="Q158" i="9"/>
  <c r="Q57" i="9"/>
  <c r="Q284" i="9"/>
  <c r="Q30" i="9"/>
  <c r="Q140" i="9"/>
  <c r="Q183" i="9"/>
  <c r="Q210" i="9"/>
  <c r="Q100" i="9"/>
  <c r="Q119" i="9"/>
  <c r="Q244" i="9"/>
  <c r="Q221" i="9"/>
  <c r="Q185" i="9"/>
  <c r="Q40" i="9"/>
  <c r="Q125" i="9"/>
  <c r="Q55" i="9"/>
  <c r="Q29" i="9"/>
  <c r="Q101" i="9"/>
  <c r="Q290" i="9"/>
  <c r="Q239" i="9"/>
  <c r="Q26" i="9"/>
  <c r="Q166" i="9"/>
  <c r="Q286" i="9"/>
  <c r="Q238" i="9"/>
  <c r="Q315" i="9"/>
  <c r="Q307" i="9"/>
  <c r="Q124" i="9"/>
  <c r="Q161" i="9"/>
  <c r="Q34" i="9"/>
  <c r="Q300" i="9"/>
  <c r="Q208" i="9"/>
  <c r="Q189" i="9"/>
  <c r="Q165" i="9"/>
  <c r="Q126" i="9"/>
  <c r="Q172" i="9"/>
  <c r="Q182" i="9"/>
  <c r="Q68" i="9"/>
  <c r="Q195" i="9"/>
  <c r="Q121" i="9"/>
  <c r="Q102" i="9"/>
  <c r="Q291" i="9"/>
  <c r="Q143" i="9"/>
  <c r="Q197" i="9"/>
  <c r="Q147" i="9"/>
  <c r="Q75" i="9"/>
  <c r="Q54" i="9"/>
  <c r="Q146" i="9"/>
  <c r="Q27" i="9"/>
  <c r="Q206" i="9"/>
  <c r="Q87" i="9"/>
  <c r="Q176" i="9"/>
  <c r="Q199" i="9"/>
  <c r="Q283" i="9"/>
  <c r="Q86" i="9"/>
  <c r="Q160" i="9"/>
  <c r="Q61" i="9"/>
  <c r="Q275" i="9"/>
  <c r="Q127" i="9"/>
  <c r="Q89" i="9"/>
  <c r="Q203" i="9"/>
  <c r="Q254" i="9"/>
  <c r="P143" i="10"/>
  <c r="P120" i="10"/>
  <c r="P28" i="10"/>
  <c r="P222" i="10"/>
  <c r="P305" i="10"/>
  <c r="P291" i="10"/>
  <c r="P250" i="10"/>
  <c r="P31" i="10"/>
  <c r="P141" i="10"/>
  <c r="P139" i="10"/>
  <c r="P70" i="10"/>
  <c r="P221" i="10"/>
  <c r="P130" i="10"/>
  <c r="P126" i="10"/>
  <c r="P170" i="10"/>
  <c r="P195" i="10"/>
  <c r="P125" i="10"/>
  <c r="P196" i="10"/>
  <c r="P277" i="10"/>
  <c r="P110" i="10"/>
  <c r="P260" i="10"/>
  <c r="P124" i="10"/>
  <c r="P37" i="10"/>
  <c r="P258" i="10"/>
  <c r="P42" i="10"/>
  <c r="P245" i="10"/>
  <c r="P97" i="10"/>
  <c r="P274" i="10"/>
  <c r="P147" i="10"/>
  <c r="P248" i="10"/>
  <c r="P51" i="10"/>
  <c r="P66" i="10"/>
  <c r="P182" i="10"/>
  <c r="P56" i="10"/>
  <c r="P224" i="10"/>
  <c r="P52" i="10"/>
  <c r="P293" i="10"/>
  <c r="P69" i="10"/>
  <c r="P273" i="10"/>
  <c r="P44" i="10"/>
  <c r="P203" i="10"/>
  <c r="P264" i="10"/>
  <c r="P121" i="10"/>
  <c r="P185" i="10"/>
  <c r="P95" i="10"/>
  <c r="P157" i="10"/>
  <c r="P50" i="10"/>
  <c r="P268" i="10"/>
  <c r="P65" i="10"/>
  <c r="P225" i="10"/>
  <c r="P174" i="10"/>
  <c r="P23" i="10"/>
  <c r="P230" i="10"/>
  <c r="P313" i="10"/>
  <c r="P227" i="10"/>
  <c r="P47" i="10"/>
  <c r="P21" i="10"/>
  <c r="P72" i="10"/>
  <c r="P280" i="10"/>
  <c r="P197" i="10"/>
  <c r="P33" i="10"/>
  <c r="P87" i="10"/>
  <c r="P30" i="10"/>
  <c r="P214" i="10"/>
  <c r="P108" i="10"/>
  <c r="P217" i="10"/>
  <c r="P202" i="10"/>
  <c r="P36" i="10"/>
  <c r="P279" i="10"/>
  <c r="P194" i="10"/>
  <c r="P80" i="10"/>
  <c r="P35" i="10"/>
  <c r="P136" i="10"/>
  <c r="P48" i="10"/>
  <c r="P231" i="10"/>
  <c r="P315" i="10"/>
  <c r="P290" i="10"/>
  <c r="P140" i="10"/>
  <c r="P100" i="10"/>
  <c r="P192" i="10"/>
  <c r="P46" i="10"/>
  <c r="P89" i="10"/>
  <c r="P163" i="10"/>
  <c r="P229" i="10"/>
  <c r="P237" i="10"/>
  <c r="P287" i="10"/>
  <c r="P206" i="10"/>
  <c r="P118" i="10"/>
  <c r="P289" i="10"/>
  <c r="P271" i="10"/>
  <c r="P299" i="10"/>
  <c r="P179" i="10"/>
  <c r="P314" i="10"/>
  <c r="P175" i="10"/>
  <c r="P24" i="10"/>
  <c r="P169" i="10"/>
  <c r="P83" i="10"/>
  <c r="P133" i="10"/>
  <c r="P61" i="10"/>
  <c r="P132" i="10"/>
  <c r="P38" i="10"/>
  <c r="P236" i="10"/>
  <c r="P91" i="10"/>
  <c r="P193" i="10"/>
  <c r="P164" i="10"/>
  <c r="P45" i="10"/>
  <c r="P160" i="10"/>
  <c r="P153" i="10"/>
  <c r="P76" i="10"/>
  <c r="P267" i="10"/>
  <c r="P210" i="10"/>
  <c r="P288" i="10"/>
  <c r="P55" i="10"/>
  <c r="P99" i="10"/>
  <c r="P77" i="10"/>
  <c r="P312" i="10"/>
  <c r="P135" i="10"/>
  <c r="P286" i="10"/>
  <c r="P188" i="10"/>
  <c r="P253" i="10"/>
  <c r="P151" i="10"/>
  <c r="P186" i="10"/>
  <c r="P255" i="10"/>
  <c r="P233" i="10"/>
  <c r="P82" i="10"/>
  <c r="P205" i="10"/>
  <c r="P269" i="10"/>
  <c r="P191" i="10"/>
  <c r="P213" i="10"/>
  <c r="P131" i="10"/>
  <c r="P242" i="10"/>
  <c r="P105" i="10"/>
  <c r="P282" i="10"/>
  <c r="P240" i="10"/>
  <c r="P198" i="10"/>
  <c r="P92" i="10"/>
  <c r="P181" i="10"/>
  <c r="P78" i="10"/>
  <c r="P73" i="10"/>
  <c r="P238" i="10"/>
  <c r="P129" i="10"/>
  <c r="P96" i="10"/>
  <c r="P79" i="10"/>
  <c r="P243" i="10"/>
  <c r="P32" i="10"/>
  <c r="P218" i="10"/>
  <c r="P263" i="10"/>
  <c r="P298" i="10"/>
  <c r="P226" i="10"/>
  <c r="P112" i="10"/>
  <c r="P53" i="10"/>
  <c r="P259" i="10"/>
  <c r="P123" i="10"/>
  <c r="P138" i="10"/>
  <c r="P307" i="10"/>
  <c r="P302" i="10"/>
  <c r="P161" i="10"/>
  <c r="P98" i="10"/>
  <c r="P173" i="10"/>
  <c r="P178" i="10"/>
  <c r="P284" i="10"/>
  <c r="P166" i="10"/>
  <c r="P183" i="10"/>
  <c r="P311" i="10"/>
  <c r="P111" i="10"/>
  <c r="P247" i="10"/>
  <c r="P117" i="10"/>
  <c r="P256" i="10"/>
  <c r="P156" i="10"/>
  <c r="P59" i="10"/>
  <c r="P270" i="10"/>
  <c r="P113" i="10"/>
  <c r="P296" i="10"/>
  <c r="P134" i="10"/>
  <c r="P49" i="10"/>
  <c r="P278" i="10"/>
  <c r="P88" i="10"/>
  <c r="P137" i="10"/>
  <c r="P239" i="10"/>
  <c r="P257" i="10"/>
  <c r="P144" i="10"/>
  <c r="P71" i="10"/>
  <c r="P297" i="10"/>
  <c r="P39" i="10"/>
  <c r="P165" i="10"/>
  <c r="P142" i="10"/>
  <c r="P40" i="10"/>
  <c r="P234" i="10"/>
  <c r="P172" i="10"/>
  <c r="P101" i="10"/>
  <c r="P246" i="10"/>
  <c r="P281" i="10"/>
  <c r="P209" i="10"/>
  <c r="P187" i="10"/>
  <c r="P43" i="10"/>
  <c r="P207" i="10"/>
  <c r="P168" i="10"/>
  <c r="P190" i="10"/>
  <c r="P81" i="10"/>
  <c r="P275" i="10"/>
  <c r="P94" i="10"/>
  <c r="P25" i="10"/>
  <c r="P107" i="10"/>
  <c r="P228" i="10"/>
  <c r="P285" i="10"/>
  <c r="P86" i="10"/>
  <c r="P62" i="10"/>
  <c r="P251" i="10"/>
  <c r="P54" i="10"/>
  <c r="P235" i="10"/>
  <c r="P154" i="10"/>
  <c r="P159" i="10"/>
  <c r="P184" i="10"/>
  <c r="P171" i="10"/>
  <c r="P220" i="10"/>
  <c r="P216" i="10"/>
  <c r="P295" i="10"/>
  <c r="P180" i="10"/>
  <c r="P303" i="10"/>
  <c r="P252" i="10"/>
  <c r="P199" i="10"/>
  <c r="P116" i="10"/>
  <c r="P276" i="10"/>
  <c r="P106" i="10"/>
  <c r="P265" i="10"/>
  <c r="P29" i="10"/>
  <c r="P155" i="10"/>
  <c r="P200" i="10"/>
  <c r="P148" i="10"/>
  <c r="P167" i="10"/>
  <c r="P300" i="10"/>
  <c r="P292" i="10"/>
  <c r="P26" i="10"/>
  <c r="P150" i="10"/>
  <c r="P219" i="10"/>
  <c r="P64" i="10"/>
  <c r="P223" i="10"/>
  <c r="P74" i="10"/>
  <c r="P75" i="10"/>
  <c r="P93" i="10"/>
  <c r="P22" i="10"/>
  <c r="P306" i="10"/>
  <c r="P254" i="10"/>
  <c r="P122" i="10"/>
  <c r="P266" i="10"/>
  <c r="P301" i="10"/>
  <c r="P128" i="10"/>
  <c r="P241" i="10"/>
  <c r="P145" i="10"/>
  <c r="P189" i="10"/>
  <c r="P41" i="10"/>
  <c r="P262" i="10"/>
  <c r="P201" i="10"/>
  <c r="P84" i="10"/>
  <c r="P215" i="10"/>
  <c r="P119" i="10"/>
  <c r="P149" i="10"/>
  <c r="P208" i="10"/>
  <c r="P102" i="10"/>
  <c r="P249" i="10"/>
  <c r="P162" i="10"/>
  <c r="P158" i="10"/>
  <c r="P204" i="10"/>
  <c r="P308" i="10"/>
  <c r="P310" i="10"/>
  <c r="P283" i="10"/>
  <c r="P309" i="10"/>
  <c r="P232" i="10"/>
  <c r="P58" i="10"/>
  <c r="P67" i="10"/>
  <c r="P272" i="10"/>
  <c r="P152" i="10"/>
  <c r="P127" i="10"/>
  <c r="P294" i="10"/>
  <c r="P60" i="10"/>
  <c r="P212" i="10"/>
  <c r="P85" i="10"/>
  <c r="P63" i="10"/>
  <c r="P261" i="10"/>
  <c r="P146" i="10"/>
  <c r="P304" i="10"/>
  <c r="P115" i="10"/>
  <c r="P177" i="10"/>
  <c r="P34" i="10"/>
  <c r="P211" i="10"/>
  <c r="P109" i="10"/>
  <c r="P57" i="10"/>
  <c r="P244" i="10"/>
  <c r="P90" i="10"/>
  <c r="P104" i="10"/>
  <c r="P68" i="10"/>
  <c r="P176" i="10"/>
  <c r="P27" i="10"/>
  <c r="P103" i="10"/>
  <c r="P114" i="10"/>
  <c r="O241" i="10"/>
  <c r="O216" i="10"/>
  <c r="O213" i="10"/>
  <c r="O262" i="10"/>
  <c r="O76" i="10"/>
  <c r="O117" i="10"/>
  <c r="O154" i="10"/>
  <c r="O287" i="10"/>
  <c r="O150" i="10"/>
  <c r="O189" i="10"/>
  <c r="O145" i="10"/>
  <c r="O84" i="10"/>
  <c r="O67" i="10"/>
  <c r="O79" i="10"/>
  <c r="O116" i="10"/>
  <c r="O286" i="10"/>
  <c r="O257" i="10"/>
  <c r="O209" i="10"/>
  <c r="O280" i="10"/>
  <c r="O42" i="10"/>
  <c r="O50" i="10"/>
  <c r="O161" i="10"/>
  <c r="O222" i="10"/>
  <c r="O141" i="10"/>
  <c r="O47" i="10"/>
  <c r="O313" i="10"/>
  <c r="O137" i="10"/>
  <c r="O227" i="10"/>
  <c r="O184" i="10"/>
  <c r="O82" i="10"/>
  <c r="O306" i="10"/>
  <c r="O40" i="10"/>
  <c r="O62" i="10"/>
  <c r="O282" i="10"/>
  <c r="O149" i="10"/>
  <c r="O32" i="10"/>
  <c r="O126" i="10"/>
  <c r="O166" i="10"/>
  <c r="O135" i="10"/>
  <c r="O219" i="10"/>
  <c r="O168" i="10"/>
  <c r="O212" i="10"/>
  <c r="O33" i="10"/>
  <c r="O225" i="10"/>
  <c r="O191" i="10"/>
  <c r="O66" i="10"/>
  <c r="O72" i="10"/>
  <c r="O163" i="10"/>
  <c r="O281" i="10"/>
  <c r="O291" i="10"/>
  <c r="O296" i="10"/>
  <c r="O138" i="10"/>
  <c r="O59" i="10"/>
  <c r="O63" i="10"/>
  <c r="O252" i="10"/>
  <c r="O253" i="10"/>
  <c r="O129" i="10"/>
  <c r="O285" i="10"/>
  <c r="O157" i="10"/>
  <c r="O192" i="10"/>
  <c r="O206" i="10"/>
  <c r="O195" i="10"/>
  <c r="O144" i="10"/>
  <c r="O158" i="10"/>
  <c r="O139" i="10"/>
  <c r="O87" i="10"/>
  <c r="O309" i="10"/>
  <c r="O75" i="10"/>
  <c r="O303" i="10"/>
  <c r="O293" i="10"/>
  <c r="O27" i="10"/>
  <c r="O153" i="10"/>
  <c r="O146" i="10"/>
  <c r="O31" i="10"/>
  <c r="O173" i="10"/>
  <c r="O259" i="10"/>
  <c r="O256" i="10"/>
  <c r="O288" i="10"/>
  <c r="O170" i="10"/>
  <c r="O130" i="10"/>
  <c r="O243" i="10"/>
  <c r="O198" i="10"/>
  <c r="O128" i="10"/>
  <c r="O109" i="10"/>
  <c r="O312" i="10"/>
  <c r="O100" i="10"/>
  <c r="O118" i="10"/>
  <c r="O177" i="10"/>
  <c r="O242" i="10"/>
  <c r="O251" i="10"/>
  <c r="O80" i="10"/>
  <c r="O54" i="10"/>
  <c r="O23" i="10"/>
  <c r="O53" i="10"/>
  <c r="O308" i="10"/>
  <c r="O275" i="10"/>
  <c r="O233" i="10"/>
  <c r="O193" i="10"/>
  <c r="O274" i="10"/>
  <c r="O185" i="10"/>
  <c r="O277" i="10"/>
  <c r="O106" i="10"/>
  <c r="O85" i="10"/>
  <c r="O39" i="10"/>
  <c r="O71" i="10"/>
  <c r="O21" i="10"/>
  <c r="O315" i="10"/>
  <c r="O56" i="10"/>
  <c r="O194" i="10"/>
  <c r="O98" i="10"/>
  <c r="O152" i="10"/>
  <c r="O196" i="10"/>
  <c r="O181" i="10"/>
  <c r="O261" i="10"/>
  <c r="O172" i="10"/>
  <c r="O254" i="10"/>
  <c r="O99" i="10"/>
  <c r="O112" i="10"/>
  <c r="O273" i="10"/>
  <c r="O77" i="10"/>
  <c r="O142" i="10"/>
  <c r="O203" i="10"/>
  <c r="O208" i="10"/>
  <c r="O122" i="10"/>
  <c r="O182" i="10"/>
  <c r="O61" i="10"/>
  <c r="O43" i="10"/>
  <c r="O199" i="10"/>
  <c r="O120" i="10"/>
  <c r="O58" i="10"/>
  <c r="O143" i="10"/>
  <c r="O103" i="10"/>
  <c r="O34" i="10"/>
  <c r="O214" i="10"/>
  <c r="O52" i="10"/>
  <c r="O30" i="10"/>
  <c r="O41" i="10"/>
  <c r="O44" i="10"/>
  <c r="O180" i="10"/>
  <c r="O188" i="10"/>
  <c r="O125" i="10"/>
  <c r="O207" i="10"/>
  <c r="O57" i="10"/>
  <c r="O294" i="10"/>
  <c r="O239" i="10"/>
  <c r="O22" i="10"/>
  <c r="O104" i="10"/>
  <c r="O107" i="10"/>
  <c r="O123" i="10"/>
  <c r="O167" i="10"/>
  <c r="O156" i="10"/>
  <c r="O240" i="10"/>
  <c r="O60" i="10"/>
  <c r="O133" i="10"/>
  <c r="O283" i="10"/>
  <c r="O101" i="10"/>
  <c r="O51" i="10"/>
  <c r="O151" i="10"/>
  <c r="O93" i="10"/>
  <c r="O81" i="10"/>
  <c r="O292" i="10"/>
  <c r="O290" i="10"/>
  <c r="O102" i="10"/>
  <c r="O159" i="10"/>
  <c r="O73" i="10"/>
  <c r="O237" i="10"/>
  <c r="O267" i="10"/>
  <c r="O272" i="10"/>
  <c r="O86" i="10"/>
  <c r="O279" i="10"/>
  <c r="O183" i="10"/>
  <c r="O221" i="10"/>
  <c r="O220" i="10"/>
  <c r="O160" i="10"/>
  <c r="O250" i="10"/>
  <c r="O211" i="10"/>
  <c r="O108" i="10"/>
  <c r="O245" i="10"/>
  <c r="O96" i="10"/>
  <c r="O236" i="10"/>
  <c r="O37" i="10"/>
  <c r="O234" i="10"/>
  <c r="O244" i="10"/>
  <c r="O297" i="10"/>
  <c r="O311" i="10"/>
  <c r="O25" i="10"/>
  <c r="O35" i="10"/>
  <c r="O69" i="10"/>
  <c r="O201" i="10"/>
  <c r="O260" i="10"/>
  <c r="O36" i="10"/>
  <c r="O263" i="10"/>
  <c r="O26" i="10"/>
  <c r="O105" i="10"/>
  <c r="O310" i="10"/>
  <c r="O46" i="10"/>
  <c r="O204" i="10"/>
  <c r="O92" i="10"/>
  <c r="O132" i="10"/>
  <c r="O24" i="10"/>
  <c r="O115" i="10"/>
  <c r="O127" i="10"/>
  <c r="O95" i="10"/>
  <c r="O113" i="10"/>
  <c r="O179" i="10"/>
  <c r="O121" i="10"/>
  <c r="O171" i="10"/>
  <c r="O230" i="10"/>
  <c r="O64" i="10"/>
  <c r="O176" i="10"/>
  <c r="O202" i="10"/>
  <c r="O147" i="10"/>
  <c r="O131" i="10"/>
  <c r="O114" i="10"/>
  <c r="O187" i="10"/>
  <c r="O28" i="10"/>
  <c r="O124" i="10"/>
  <c r="O270" i="10"/>
  <c r="O164" i="10"/>
  <c r="O269" i="10"/>
  <c r="O266" i="10"/>
  <c r="O268" i="10"/>
  <c r="O29" i="10"/>
  <c r="O49" i="10"/>
  <c r="O89" i="10"/>
  <c r="O314" i="10"/>
  <c r="O136" i="10"/>
  <c r="O265" i="10"/>
  <c r="O55" i="10"/>
  <c r="O186" i="10"/>
  <c r="O218" i="10"/>
  <c r="O174" i="10"/>
  <c r="O264" i="10"/>
  <c r="O45" i="10"/>
  <c r="O38" i="10"/>
  <c r="O223" i="10"/>
  <c r="O224" i="10"/>
  <c r="O119" i="10"/>
  <c r="O197" i="10"/>
  <c r="O247" i="10"/>
  <c r="O299" i="10"/>
  <c r="O111" i="10"/>
  <c r="O148" i="10"/>
  <c r="O304" i="10"/>
  <c r="O228" i="10"/>
  <c r="O246" i="10"/>
  <c r="O169" i="10"/>
  <c r="O302" i="10"/>
  <c r="O276" i="10"/>
  <c r="O238" i="10"/>
  <c r="O155" i="10"/>
  <c r="O175" i="10"/>
  <c r="O48" i="10"/>
  <c r="O200" i="10"/>
  <c r="O70" i="10"/>
  <c r="O90" i="10"/>
  <c r="O134" i="10"/>
  <c r="O305" i="10"/>
  <c r="O271" i="10"/>
  <c r="O68" i="10"/>
  <c r="O248" i="10"/>
  <c r="O83" i="10"/>
  <c r="O165" i="10"/>
  <c r="O65" i="10"/>
  <c r="O88" i="10"/>
  <c r="O229" i="10"/>
  <c r="O300" i="10"/>
  <c r="O258" i="10"/>
  <c r="O178" i="10"/>
  <c r="O232" i="10"/>
  <c r="O91" i="10"/>
  <c r="O162" i="10"/>
  <c r="O97" i="10"/>
  <c r="O205" i="10"/>
  <c r="O307" i="10"/>
  <c r="O284" i="10"/>
  <c r="O301" i="10"/>
  <c r="O289" i="10"/>
  <c r="O226" i="10"/>
  <c r="O235" i="10"/>
  <c r="O255" i="10"/>
  <c r="O278" i="10"/>
  <c r="O298" i="10"/>
  <c r="O249" i="10"/>
  <c r="O94" i="10"/>
  <c r="O110" i="10"/>
  <c r="O231" i="10"/>
  <c r="O140" i="10"/>
  <c r="O190" i="10"/>
  <c r="O210" i="10"/>
  <c r="O215" i="10"/>
  <c r="O74" i="10"/>
  <c r="O78" i="10"/>
  <c r="O217" i="10"/>
  <c r="O295" i="10"/>
  <c r="O7" i="10"/>
  <c r="E6" i="10" s="1"/>
  <c r="E9" i="10" s="1"/>
  <c r="E10" i="10" s="1"/>
  <c r="P81" i="2"/>
  <c r="P50" i="2"/>
  <c r="P101" i="2"/>
  <c r="P75" i="2"/>
  <c r="P108" i="2"/>
  <c r="P65" i="2"/>
  <c r="P38" i="2"/>
  <c r="P86" i="2"/>
  <c r="P34" i="2"/>
  <c r="P51" i="2"/>
  <c r="P109" i="2"/>
  <c r="P41" i="2"/>
  <c r="P71" i="2"/>
  <c r="P105" i="2"/>
  <c r="P44" i="2"/>
  <c r="P96" i="2"/>
  <c r="P48" i="2"/>
  <c r="P79" i="2"/>
  <c r="P102" i="2"/>
  <c r="P114" i="2"/>
  <c r="P40" i="2"/>
  <c r="P49" i="2"/>
  <c r="P73" i="2"/>
  <c r="P30" i="2"/>
  <c r="P93" i="2"/>
  <c r="P110" i="2"/>
  <c r="P33" i="2"/>
  <c r="P98" i="2"/>
  <c r="P61" i="2"/>
  <c r="P42" i="2"/>
  <c r="P97" i="2"/>
  <c r="P25" i="2"/>
  <c r="P23" i="2"/>
  <c r="P91" i="2"/>
  <c r="P43" i="2"/>
  <c r="P27" i="2"/>
  <c r="P60" i="2"/>
  <c r="P72" i="2"/>
  <c r="P29" i="2"/>
  <c r="P32" i="2"/>
  <c r="P46" i="2"/>
  <c r="P68" i="2"/>
  <c r="P21" i="2"/>
  <c r="P28" i="2"/>
  <c r="P100" i="2"/>
  <c r="P111" i="2"/>
  <c r="P56" i="2"/>
  <c r="P66" i="2"/>
  <c r="P45" i="2"/>
  <c r="P80" i="2"/>
  <c r="P31" i="2"/>
  <c r="P92" i="2"/>
  <c r="P90" i="2"/>
  <c r="P54" i="2"/>
  <c r="P70" i="2"/>
  <c r="P59" i="2"/>
  <c r="P87" i="2"/>
  <c r="P84" i="2"/>
  <c r="P47" i="2"/>
  <c r="P67" i="2"/>
  <c r="P26" i="2"/>
  <c r="P57" i="2"/>
  <c r="P88" i="2"/>
  <c r="P53" i="2"/>
  <c r="P103" i="2"/>
  <c r="P55" i="2"/>
  <c r="P39" i="2"/>
  <c r="P78" i="2"/>
  <c r="P89" i="2"/>
  <c r="P95" i="2"/>
  <c r="P85" i="2"/>
  <c r="P35" i="2"/>
  <c r="P69" i="2"/>
  <c r="P113" i="2"/>
  <c r="P58" i="2"/>
  <c r="P22" i="2"/>
  <c r="P82" i="2"/>
  <c r="P64" i="2"/>
  <c r="P62" i="2"/>
  <c r="P106" i="2"/>
  <c r="P76" i="2"/>
  <c r="P77" i="2"/>
  <c r="P107" i="2"/>
  <c r="P36" i="2"/>
  <c r="P112" i="2"/>
  <c r="P52" i="2"/>
  <c r="P99" i="2"/>
  <c r="P104" i="2"/>
  <c r="P94" i="2"/>
  <c r="P37" i="2"/>
  <c r="P83" i="2"/>
  <c r="P74" i="2"/>
  <c r="P24" i="2"/>
  <c r="P63" i="2"/>
  <c r="Q275" i="1"/>
  <c r="S275" i="1" s="1"/>
  <c r="Q67" i="2"/>
  <c r="Q90" i="2"/>
  <c r="Q59" i="2"/>
  <c r="Q99" i="2"/>
  <c r="Q65" i="2"/>
  <c r="Q74" i="2"/>
  <c r="Q96" i="2"/>
  <c r="Q45" i="2"/>
  <c r="Q69" i="2"/>
  <c r="Q81" i="2"/>
  <c r="Q49" i="2"/>
  <c r="Q68" i="2"/>
  <c r="Q78" i="2"/>
  <c r="Q62" i="2"/>
  <c r="Q26" i="2"/>
  <c r="Q114" i="2"/>
  <c r="Q104" i="2"/>
  <c r="Q110" i="2"/>
  <c r="Q98" i="2"/>
  <c r="Q70" i="2"/>
  <c r="Q94" i="2"/>
  <c r="Q58" i="2"/>
  <c r="Q57" i="2"/>
  <c r="Q72" i="2"/>
  <c r="Q29" i="2"/>
  <c r="Q30" i="2"/>
  <c r="Q86" i="2"/>
  <c r="Q64" i="2"/>
  <c r="Q85" i="2"/>
  <c r="Q41" i="2"/>
  <c r="Q87" i="2"/>
  <c r="Q108" i="2"/>
  <c r="Q80" i="2"/>
  <c r="Q105" i="2"/>
  <c r="Q55" i="2"/>
  <c r="Q112" i="2"/>
  <c r="Q79" i="2"/>
  <c r="Q35" i="2"/>
  <c r="Q23" i="2"/>
  <c r="Q83" i="2"/>
  <c r="Q61" i="2"/>
  <c r="Q102" i="2"/>
  <c r="Q71" i="2"/>
  <c r="Q39" i="2"/>
  <c r="Q77" i="2"/>
  <c r="Q84" i="2"/>
  <c r="Q111" i="2"/>
  <c r="Q109" i="2"/>
  <c r="Q56" i="2"/>
  <c r="Q50" i="2"/>
  <c r="Q82" i="2"/>
  <c r="Q75" i="2"/>
  <c r="Q37" i="2"/>
  <c r="Q53" i="2"/>
  <c r="Q52" i="2"/>
  <c r="Q107" i="2"/>
  <c r="Q113" i="2"/>
  <c r="Q42" i="2"/>
  <c r="Q101" i="2"/>
  <c r="Q24" i="2"/>
  <c r="Q25" i="2"/>
  <c r="Q60" i="2"/>
  <c r="Q66" i="2"/>
  <c r="Q63" i="2"/>
  <c r="Q76" i="2"/>
  <c r="Q97" i="2"/>
  <c r="Q95" i="2"/>
  <c r="Q43" i="2"/>
  <c r="Q100" i="2"/>
  <c r="Q48" i="2"/>
  <c r="Q34" i="2"/>
  <c r="Q36" i="2"/>
  <c r="Q47" i="2"/>
  <c r="Q33" i="2"/>
  <c r="Q32" i="2"/>
  <c r="Q93" i="2"/>
  <c r="Q21" i="2"/>
  <c r="Q89" i="2"/>
  <c r="Q44" i="2"/>
  <c r="Q73" i="2"/>
  <c r="Q28" i="2"/>
  <c r="Q31" i="2"/>
  <c r="Q54" i="2"/>
  <c r="Q92" i="2"/>
  <c r="Q106" i="2"/>
  <c r="Q38" i="2"/>
  <c r="Q27" i="2"/>
  <c r="Q46" i="2"/>
  <c r="Q22" i="2"/>
  <c r="Q88" i="2"/>
  <c r="Q103" i="2"/>
  <c r="Q91" i="2"/>
  <c r="Q51" i="2"/>
  <c r="Q40" i="2"/>
  <c r="P18" i="10"/>
  <c r="P18" i="2"/>
  <c r="O18" i="10"/>
  <c r="O18" i="2"/>
  <c r="P18" i="9"/>
  <c r="Q18" i="9"/>
  <c r="Q18" i="2"/>
  <c r="O18" i="9"/>
  <c r="Q18" i="10"/>
  <c r="E4" i="10" l="1"/>
  <c r="G17" i="1"/>
  <c r="G18" i="1" s="1"/>
  <c r="C18" i="1"/>
  <c r="E6" i="2"/>
  <c r="E9" i="2" s="1"/>
  <c r="E10" i="2" s="1"/>
  <c r="O273" i="4"/>
  <c r="O48" i="4"/>
  <c r="O82" i="4"/>
  <c r="O262" i="4"/>
  <c r="O71" i="4"/>
  <c r="O205" i="4"/>
  <c r="O72" i="4"/>
  <c r="O171" i="4"/>
  <c r="O96" i="4"/>
  <c r="O259" i="4"/>
  <c r="O266" i="4"/>
  <c r="O300" i="4"/>
  <c r="O40" i="4"/>
  <c r="O237" i="4"/>
  <c r="O103" i="4"/>
  <c r="O336" i="4"/>
  <c r="O291" i="4"/>
  <c r="O128" i="4"/>
  <c r="O133" i="4"/>
  <c r="O304" i="4"/>
  <c r="O234" i="4"/>
  <c r="O227" i="4"/>
  <c r="O241" i="4"/>
  <c r="O31" i="4"/>
  <c r="O254" i="4"/>
  <c r="O200" i="4"/>
  <c r="O312" i="4"/>
  <c r="O104" i="4"/>
  <c r="O165" i="4"/>
  <c r="O105" i="4"/>
  <c r="O218" i="4"/>
  <c r="O215" i="4"/>
  <c r="O64" i="4"/>
  <c r="O76" i="4"/>
  <c r="O236" i="4"/>
  <c r="O170" i="4"/>
  <c r="O151" i="4"/>
  <c r="O65" i="4"/>
  <c r="O320" i="4"/>
  <c r="O190" i="4"/>
  <c r="O251" i="4"/>
  <c r="O152" i="4"/>
  <c r="O321" i="4"/>
  <c r="O185" i="4"/>
  <c r="O112" i="4"/>
  <c r="O271" i="4"/>
  <c r="O202" i="4"/>
  <c r="O248" i="4"/>
  <c r="O232" i="4"/>
  <c r="O334" i="4"/>
  <c r="O150" i="4"/>
  <c r="O108" i="4"/>
  <c r="O302" i="4"/>
  <c r="O168" i="4"/>
  <c r="O231" i="4"/>
  <c r="O225" i="4"/>
  <c r="O306" i="4"/>
  <c r="O268" i="4"/>
  <c r="O323" i="4"/>
  <c r="O127" i="4"/>
  <c r="O81" i="4"/>
  <c r="O258" i="4"/>
  <c r="O216" i="4"/>
  <c r="O229" i="4"/>
  <c r="O79" i="4"/>
  <c r="O246" i="4"/>
  <c r="O148" i="4"/>
  <c r="O238" i="4"/>
  <c r="O29" i="4"/>
  <c r="O337" i="4"/>
  <c r="O69" i="4"/>
  <c r="O242" i="4"/>
  <c r="O35" i="4"/>
  <c r="O203" i="4"/>
  <c r="O63" i="4"/>
  <c r="O228" i="4"/>
  <c r="O41" i="4"/>
  <c r="O80" i="4"/>
  <c r="O153" i="4"/>
  <c r="O110" i="4"/>
  <c r="O156" i="4"/>
  <c r="O144" i="4"/>
  <c r="O299" i="4"/>
  <c r="O247" i="4"/>
  <c r="O250" i="4"/>
  <c r="O131" i="4"/>
  <c r="O23" i="4"/>
  <c r="O240" i="4"/>
  <c r="O39" i="4"/>
  <c r="O129" i="4"/>
  <c r="O54" i="4"/>
  <c r="O219" i="4"/>
  <c r="O60" i="4"/>
  <c r="O294" i="4"/>
  <c r="O192" i="4"/>
  <c r="O331" i="4"/>
  <c r="O189" i="4"/>
  <c r="O106" i="4"/>
  <c r="O166" i="4"/>
  <c r="O243" i="4"/>
  <c r="O325" i="4"/>
  <c r="O169" i="4"/>
  <c r="O308" i="4"/>
  <c r="O138" i="4"/>
  <c r="O223" i="4"/>
  <c r="O261" i="4"/>
  <c r="O181" i="4"/>
  <c r="O94" i="4"/>
  <c r="O230" i="4"/>
  <c r="O220" i="4"/>
  <c r="O313" i="4"/>
  <c r="O157" i="4"/>
  <c r="O101" i="4"/>
  <c r="O188" i="4"/>
  <c r="O211" i="4"/>
  <c r="O293" i="4"/>
  <c r="O98" i="4"/>
  <c r="O222" i="4"/>
  <c r="O83" i="4"/>
  <c r="O147" i="4"/>
  <c r="O47" i="4"/>
  <c r="O89" i="4"/>
  <c r="O252" i="4"/>
  <c r="O318" i="4"/>
  <c r="O132" i="4"/>
  <c r="O70" i="4"/>
  <c r="O119" i="4"/>
  <c r="O109" i="4"/>
  <c r="O34" i="4"/>
  <c r="O285" i="4"/>
  <c r="O191" i="4"/>
  <c r="O272" i="4"/>
  <c r="O207" i="4"/>
  <c r="O329" i="4"/>
  <c r="O124" i="4"/>
  <c r="O176" i="4"/>
  <c r="O154" i="4"/>
  <c r="O183" i="4"/>
  <c r="O177" i="4"/>
  <c r="O290" i="4"/>
  <c r="O172" i="4"/>
  <c r="O319" i="4"/>
  <c r="O88" i="4"/>
  <c r="O278" i="4"/>
  <c r="O162" i="4"/>
  <c r="O296" i="4"/>
  <c r="O136" i="4"/>
  <c r="O175" i="4"/>
  <c r="O253" i="4"/>
  <c r="O114" i="4"/>
  <c r="O142" i="4"/>
  <c r="O307" i="4"/>
  <c r="O36" i="4"/>
  <c r="O340" i="4"/>
  <c r="O146" i="4"/>
  <c r="O27" i="4"/>
  <c r="O187" i="4"/>
  <c r="O86" i="4"/>
  <c r="O214" i="4"/>
  <c r="O25" i="4"/>
  <c r="O87" i="4"/>
  <c r="O161" i="4"/>
  <c r="O212" i="4"/>
  <c r="O117" i="4"/>
  <c r="O46" i="4"/>
  <c r="O297" i="4"/>
  <c r="O120" i="4"/>
  <c r="O265" i="4"/>
  <c r="O167" i="4"/>
  <c r="O21" i="4"/>
  <c r="O204" i="4"/>
  <c r="O193" i="4"/>
  <c r="O224" i="4"/>
  <c r="O107" i="4"/>
  <c r="O279" i="4"/>
  <c r="O122" i="4"/>
  <c r="O198" i="4"/>
  <c r="O178" i="4"/>
  <c r="O115" i="4"/>
  <c r="O141" i="4"/>
  <c r="O102" i="4"/>
  <c r="O164" i="4"/>
  <c r="O184" i="4"/>
  <c r="O317" i="4"/>
  <c r="O50" i="4"/>
  <c r="O305" i="4"/>
  <c r="O182" i="4"/>
  <c r="O160" i="4"/>
  <c r="O282" i="4"/>
  <c r="O139" i="4"/>
  <c r="O90" i="4"/>
  <c r="O134" i="4"/>
  <c r="O206" i="4"/>
  <c r="O309" i="4"/>
  <c r="O38" i="4"/>
  <c r="O97" i="4"/>
  <c r="O208" i="4"/>
  <c r="O163" i="4"/>
  <c r="O245" i="4"/>
  <c r="O111" i="4"/>
  <c r="O130" i="4"/>
  <c r="O145" i="4"/>
  <c r="O67" i="4"/>
  <c r="O140" i="4"/>
  <c r="O226" i="4"/>
  <c r="O310" i="4"/>
  <c r="O118" i="4"/>
  <c r="O58" i="4"/>
  <c r="O126" i="4"/>
  <c r="O197" i="4"/>
  <c r="O24" i="4"/>
  <c r="O239" i="4"/>
  <c r="O78" i="4"/>
  <c r="O55" i="4"/>
  <c r="O270" i="4"/>
  <c r="O315" i="4"/>
  <c r="O30" i="4"/>
  <c r="O85" i="4"/>
  <c r="O91" i="4"/>
  <c r="O45" i="4"/>
  <c r="O233" i="4"/>
  <c r="O100" i="4"/>
  <c r="O260" i="4"/>
  <c r="O287" i="4"/>
  <c r="O56" i="4"/>
  <c r="O213" i="4"/>
  <c r="O32" i="4"/>
  <c r="O77" i="4"/>
  <c r="O338" i="4"/>
  <c r="O51" i="4"/>
  <c r="O221" i="4"/>
  <c r="O84" i="4"/>
  <c r="O324" i="4"/>
  <c r="O284" i="4"/>
  <c r="O44" i="4"/>
  <c r="O201" i="4"/>
  <c r="O74" i="4"/>
  <c r="O316" i="4"/>
  <c r="O255" i="4"/>
  <c r="O333" i="4"/>
  <c r="O209" i="4"/>
  <c r="O37" i="4"/>
  <c r="O256" i="4"/>
  <c r="O62" i="4"/>
  <c r="O116" i="4"/>
  <c r="O217" i="4"/>
  <c r="O75" i="4"/>
  <c r="O43" i="4"/>
  <c r="O298" i="4"/>
  <c r="O57" i="4"/>
  <c r="O283" i="4"/>
  <c r="O274" i="4"/>
  <c r="O95" i="4"/>
  <c r="O143" i="4"/>
  <c r="O275" i="4"/>
  <c r="O53" i="4"/>
  <c r="O121" i="4"/>
  <c r="O276" i="4"/>
  <c r="O113" i="4"/>
  <c r="O68" i="4"/>
  <c r="O22" i="4"/>
  <c r="O280" i="4"/>
  <c r="O326" i="4"/>
  <c r="O288" i="4"/>
  <c r="O244" i="4"/>
  <c r="O123" i="4"/>
  <c r="O269" i="4"/>
  <c r="O52" i="4"/>
  <c r="O303" i="4"/>
  <c r="O264" i="4"/>
  <c r="O159" i="4"/>
  <c r="O180" i="4"/>
  <c r="O173" i="4"/>
  <c r="O42" i="4"/>
  <c r="O257" i="4"/>
  <c r="O137" i="4"/>
  <c r="O314" i="4"/>
  <c r="O332" i="4"/>
  <c r="O322" i="4"/>
  <c r="O93" i="4"/>
  <c r="O277" i="4"/>
  <c r="O327" i="4"/>
  <c r="O267" i="4"/>
  <c r="O199" i="4"/>
  <c r="O335" i="4"/>
  <c r="O328" i="4"/>
  <c r="O92" i="4"/>
  <c r="O249" i="4"/>
  <c r="O28" i="4"/>
  <c r="O195" i="4"/>
  <c r="O339" i="4"/>
  <c r="O210" i="4"/>
  <c r="O33" i="4"/>
  <c r="O49" i="4"/>
  <c r="O196" i="4"/>
  <c r="O125" i="4"/>
  <c r="O263" i="4"/>
  <c r="O186" i="4"/>
  <c r="O286" i="4"/>
  <c r="O194" i="4"/>
  <c r="O289" i="4"/>
  <c r="O179" i="4"/>
  <c r="O158" i="4"/>
  <c r="O149" i="4"/>
  <c r="O281" i="4"/>
  <c r="O135" i="4"/>
  <c r="O311" i="4"/>
  <c r="O61" i="4"/>
  <c r="O66" i="4"/>
  <c r="O26" i="4"/>
  <c r="O73" i="4"/>
  <c r="O174" i="4"/>
  <c r="O292" i="4"/>
  <c r="O295" i="4"/>
  <c r="O330" i="4"/>
  <c r="O99" i="4"/>
  <c r="O59" i="4"/>
  <c r="O301" i="4"/>
  <c r="O155" i="4"/>
  <c r="O235" i="4"/>
  <c r="E14" i="1"/>
  <c r="M249" i="4"/>
  <c r="M177" i="4"/>
  <c r="M57" i="4"/>
  <c r="M94" i="4"/>
  <c r="M110" i="4"/>
  <c r="M121" i="4"/>
  <c r="M327" i="4"/>
  <c r="M189" i="4"/>
  <c r="M81" i="4"/>
  <c r="M140" i="4"/>
  <c r="M226" i="4"/>
  <c r="M77" i="4"/>
  <c r="M326" i="4"/>
  <c r="M171" i="4"/>
  <c r="M129" i="4"/>
  <c r="M255" i="4"/>
  <c r="M7" i="4"/>
  <c r="E6" i="4" s="1"/>
  <c r="E9" i="4" s="1"/>
  <c r="E10" i="4" s="1"/>
  <c r="M21" i="4"/>
  <c r="M49" i="4"/>
  <c r="M322" i="4"/>
  <c r="M305" i="4"/>
  <c r="M149" i="4"/>
  <c r="M253" i="4"/>
  <c r="M156" i="4"/>
  <c r="M294" i="4"/>
  <c r="M285" i="4"/>
  <c r="M42" i="4"/>
  <c r="M25" i="4"/>
  <c r="M145" i="4"/>
  <c r="M143" i="4"/>
  <c r="M278" i="4"/>
  <c r="M141" i="4"/>
  <c r="M316" i="4"/>
  <c r="M93" i="4"/>
  <c r="M215" i="4"/>
  <c r="M67" i="4"/>
  <c r="M157" i="4"/>
  <c r="M264" i="4"/>
  <c r="M242" i="4"/>
  <c r="M231" i="4"/>
  <c r="M265" i="4"/>
  <c r="M68" i="4"/>
  <c r="M247" i="4"/>
  <c r="M109" i="4"/>
  <c r="M117" i="4"/>
  <c r="M137" i="4"/>
  <c r="M162" i="4"/>
  <c r="M80" i="4"/>
  <c r="M259" i="4"/>
  <c r="M289" i="4"/>
  <c r="M310" i="4"/>
  <c r="M32" i="4"/>
  <c r="M268" i="4"/>
  <c r="M166" i="4"/>
  <c r="M55" i="4"/>
  <c r="M86" i="4"/>
  <c r="M269" i="4"/>
  <c r="M230" i="4"/>
  <c r="M260" i="4"/>
  <c r="M128" i="4"/>
  <c r="M239" i="4"/>
  <c r="M97" i="4"/>
  <c r="M277" i="4"/>
  <c r="M266" i="4"/>
  <c r="M59" i="4"/>
  <c r="M133" i="4"/>
  <c r="M303" i="4"/>
  <c r="M160" i="4"/>
  <c r="M315" i="4"/>
  <c r="M159" i="4"/>
  <c r="M339" i="4"/>
  <c r="M197" i="4"/>
  <c r="M209" i="4"/>
  <c r="M187" i="4"/>
  <c r="M272" i="4"/>
  <c r="M167" i="4"/>
  <c r="M30" i="4"/>
  <c r="M104" i="4"/>
  <c r="M152" i="4"/>
  <c r="M225" i="4"/>
  <c r="M70" i="4"/>
  <c r="M338" i="4"/>
  <c r="M290" i="4"/>
  <c r="M172" i="4"/>
  <c r="M170" i="4"/>
  <c r="M313" i="4"/>
  <c r="M207" i="4"/>
  <c r="M248" i="4"/>
  <c r="M199" i="4"/>
  <c r="M304" i="4"/>
  <c r="M103" i="4"/>
  <c r="M150" i="4"/>
  <c r="M335" i="4"/>
  <c r="M135" i="4"/>
  <c r="M222" i="4"/>
  <c r="M195" i="4"/>
  <c r="M40" i="4"/>
  <c r="M286" i="4"/>
  <c r="M153" i="4"/>
  <c r="M274" i="4"/>
  <c r="M246" i="4"/>
  <c r="M178" i="4"/>
  <c r="M174" i="4"/>
  <c r="M89" i="4"/>
  <c r="M75" i="4"/>
  <c r="M66" i="4"/>
  <c r="M79" i="4"/>
  <c r="M78" i="4"/>
  <c r="M196" i="4"/>
  <c r="M270" i="4"/>
  <c r="M312" i="4"/>
  <c r="M212" i="4"/>
  <c r="M336" i="4"/>
  <c r="M218" i="4"/>
  <c r="M82" i="4"/>
  <c r="M126" i="4"/>
  <c r="M22" i="4"/>
  <c r="M258" i="4"/>
  <c r="M334" i="4"/>
  <c r="M85" i="4"/>
  <c r="M62" i="4"/>
  <c r="M45" i="4"/>
  <c r="M142" i="4"/>
  <c r="M193" i="4"/>
  <c r="M65" i="4"/>
  <c r="M198" i="4"/>
  <c r="M223" i="4"/>
  <c r="M27" i="4"/>
  <c r="M229" i="4"/>
  <c r="M323" i="4"/>
  <c r="M73" i="4"/>
  <c r="M256" i="4"/>
  <c r="M102" i="4"/>
  <c r="M200" i="4"/>
  <c r="M236" i="4"/>
  <c r="M179" i="4"/>
  <c r="M194" i="4"/>
  <c r="M254" i="4"/>
  <c r="M38" i="4"/>
  <c r="M119" i="4"/>
  <c r="M31" i="4"/>
  <c r="M72" i="4"/>
  <c r="M324" i="4"/>
  <c r="M283" i="4"/>
  <c r="M295" i="4"/>
  <c r="M111" i="4"/>
  <c r="M308" i="4"/>
  <c r="M299" i="4"/>
  <c r="M243" i="4"/>
  <c r="M330" i="4"/>
  <c r="M116" i="4"/>
  <c r="M192" i="4"/>
  <c r="M325" i="4"/>
  <c r="M279" i="4"/>
  <c r="M328" i="4"/>
  <c r="M276" i="4"/>
  <c r="M43" i="4"/>
  <c r="M263" i="4"/>
  <c r="M165" i="4"/>
  <c r="M190" i="4"/>
  <c r="M76" i="4"/>
  <c r="M47" i="4"/>
  <c r="M146" i="4"/>
  <c r="M96" i="4"/>
  <c r="M71" i="4"/>
  <c r="M139" i="4"/>
  <c r="M211" i="4"/>
  <c r="M201" i="4"/>
  <c r="M221" i="4"/>
  <c r="M224" i="4"/>
  <c r="M24" i="4"/>
  <c r="M228" i="4"/>
  <c r="M213" i="4"/>
  <c r="M168" i="4"/>
  <c r="M329" i="4"/>
  <c r="M120" i="4"/>
  <c r="M204" i="4"/>
  <c r="M91" i="4"/>
  <c r="M54" i="4"/>
  <c r="M245" i="4"/>
  <c r="M112" i="4"/>
  <c r="M107" i="4"/>
  <c r="M136" i="4"/>
  <c r="M307" i="4"/>
  <c r="M333" i="4"/>
  <c r="M124" i="4"/>
  <c r="M183" i="4"/>
  <c r="M331" i="4"/>
  <c r="M106" i="4"/>
  <c r="M99" i="4"/>
  <c r="M280" i="4"/>
  <c r="M122" i="4"/>
  <c r="M169" i="4"/>
  <c r="M317" i="4"/>
  <c r="M118" i="4"/>
  <c r="M298" i="4"/>
  <c r="M113" i="4"/>
  <c r="M173" i="4"/>
  <c r="M210" i="4"/>
  <c r="M61" i="4"/>
  <c r="M95" i="4"/>
  <c r="M53" i="4"/>
  <c r="M332" i="4"/>
  <c r="M56" i="4"/>
  <c r="M90" i="4"/>
  <c r="M63" i="4"/>
  <c r="M44" i="4"/>
  <c r="M83" i="4"/>
  <c r="M105" i="4"/>
  <c r="M36" i="4"/>
  <c r="M244" i="4"/>
  <c r="M275" i="4"/>
  <c r="M337" i="4"/>
  <c r="M64" i="4"/>
  <c r="M252" i="4"/>
  <c r="M232" i="4"/>
  <c r="M300" i="4"/>
  <c r="M257" i="4"/>
  <c r="M250" i="4"/>
  <c r="M219" i="4"/>
  <c r="M148" i="4"/>
  <c r="M130" i="4"/>
  <c r="M163" i="4"/>
  <c r="M34" i="4"/>
  <c r="M296" i="4"/>
  <c r="M267" i="4"/>
  <c r="M238" i="4"/>
  <c r="M241" i="4"/>
  <c r="M28" i="4"/>
  <c r="M208" i="4"/>
  <c r="M205" i="4"/>
  <c r="M214" i="4"/>
  <c r="M234" i="4"/>
  <c r="M74" i="4"/>
  <c r="M50" i="4"/>
  <c r="M155" i="4"/>
  <c r="M181" i="4"/>
  <c r="M240" i="4"/>
  <c r="M340" i="4"/>
  <c r="M321" i="4"/>
  <c r="M282" i="4"/>
  <c r="M220" i="4"/>
  <c r="M88" i="4"/>
  <c r="M203" i="4"/>
  <c r="M69" i="4"/>
  <c r="M271" i="4"/>
  <c r="M39" i="4"/>
  <c r="M311" i="4"/>
  <c r="M216" i="4"/>
  <c r="M35" i="4"/>
  <c r="M184" i="4"/>
  <c r="M158" i="4"/>
  <c r="M33" i="4"/>
  <c r="M114" i="4"/>
  <c r="M186" i="4"/>
  <c r="M301" i="4"/>
  <c r="M48" i="4"/>
  <c r="M293" i="4"/>
  <c r="M287" i="4"/>
  <c r="M100" i="4"/>
  <c r="M123" i="4"/>
  <c r="M84" i="4"/>
  <c r="M98" i="4"/>
  <c r="M273" i="4"/>
  <c r="M262" i="4"/>
  <c r="M164" i="4"/>
  <c r="M180" i="4"/>
  <c r="M202" i="4"/>
  <c r="M251" i="4"/>
  <c r="M297" i="4"/>
  <c r="M101" i="4"/>
  <c r="M182" i="4"/>
  <c r="M227" i="4"/>
  <c r="M41" i="4"/>
  <c r="M281" i="4"/>
  <c r="M26" i="4"/>
  <c r="M154" i="4"/>
  <c r="M188" i="4"/>
  <c r="M319" i="4"/>
  <c r="M60" i="4"/>
  <c r="M306" i="4"/>
  <c r="M309" i="4"/>
  <c r="M291" i="4"/>
  <c r="M37" i="4"/>
  <c r="M292" i="4"/>
  <c r="M125" i="4"/>
  <c r="M23" i="4"/>
  <c r="M108" i="4"/>
  <c r="M134" i="4"/>
  <c r="M132" i="4"/>
  <c r="M147" i="4"/>
  <c r="M138" i="4"/>
  <c r="M175" i="4"/>
  <c r="M288" i="4"/>
  <c r="M217" i="4"/>
  <c r="M235" i="4"/>
  <c r="M29" i="4"/>
  <c r="M284" i="4"/>
  <c r="M185" i="4"/>
  <c r="M51" i="4"/>
  <c r="M92" i="4"/>
  <c r="M46" i="4"/>
  <c r="M233" i="4"/>
  <c r="M161" i="4"/>
  <c r="M318" i="4"/>
  <c r="M87" i="4"/>
  <c r="M206" i="4"/>
  <c r="M191" i="4"/>
  <c r="M144" i="4"/>
  <c r="M115" i="4"/>
  <c r="M58" i="4"/>
  <c r="M131" i="4"/>
  <c r="M314" i="4"/>
  <c r="M52" i="4"/>
  <c r="M176" i="4"/>
  <c r="M320" i="4"/>
  <c r="M261" i="4"/>
  <c r="M151" i="4"/>
  <c r="M237" i="4"/>
  <c r="M127" i="4"/>
  <c r="M302" i="4"/>
  <c r="E5" i="10"/>
  <c r="N210" i="4"/>
  <c r="N275" i="4"/>
  <c r="N174" i="4"/>
  <c r="N37" i="4"/>
  <c r="N172" i="4"/>
  <c r="N177" i="4"/>
  <c r="N219" i="4"/>
  <c r="N271" i="4"/>
  <c r="N321" i="4"/>
  <c r="N154" i="4"/>
  <c r="N194" i="4"/>
  <c r="N246" i="4"/>
  <c r="N196" i="4"/>
  <c r="N106" i="4"/>
  <c r="N256" i="4"/>
  <c r="N71" i="4"/>
  <c r="N254" i="4"/>
  <c r="N116" i="4"/>
  <c r="N296" i="4"/>
  <c r="N101" i="4"/>
  <c r="N273" i="4"/>
  <c r="N93" i="4"/>
  <c r="N24" i="4"/>
  <c r="N192" i="4"/>
  <c r="N205" i="4"/>
  <c r="N309" i="4"/>
  <c r="N292" i="4"/>
  <c r="N288" i="4"/>
  <c r="N195" i="4"/>
  <c r="N281" i="4"/>
  <c r="N176" i="4"/>
  <c r="N123" i="4"/>
  <c r="N54" i="4"/>
  <c r="N202" i="4"/>
  <c r="N225" i="4"/>
  <c r="N217" i="4"/>
  <c r="N206" i="4"/>
  <c r="N227" i="4"/>
  <c r="N233" i="4"/>
  <c r="N214" i="4"/>
  <c r="N243" i="4"/>
  <c r="N74" i="4"/>
  <c r="N262" i="4"/>
  <c r="N257" i="4"/>
  <c r="N180" i="4"/>
  <c r="N222" i="4"/>
  <c r="N259" i="4"/>
  <c r="N228" i="4"/>
  <c r="N270" i="4"/>
  <c r="N128" i="4"/>
  <c r="N264" i="4"/>
  <c r="N88" i="4"/>
  <c r="N124" i="4"/>
  <c r="N40" i="4"/>
  <c r="N92" i="4"/>
  <c r="N276" i="4"/>
  <c r="N245" i="4"/>
  <c r="N283" i="4"/>
  <c r="N130" i="4"/>
  <c r="N53" i="4"/>
  <c r="N218" i="4"/>
  <c r="N323" i="4"/>
  <c r="N103" i="4"/>
  <c r="N158" i="4"/>
  <c r="N211" i="4"/>
  <c r="N221" i="4"/>
  <c r="N241" i="4"/>
  <c r="N188" i="4"/>
  <c r="N318" i="4"/>
  <c r="N265" i="4"/>
  <c r="N236" i="4"/>
  <c r="N238" i="4"/>
  <c r="N279" i="4"/>
  <c r="N244" i="4"/>
  <c r="N226" i="4"/>
  <c r="N295" i="4"/>
  <c r="N248" i="4"/>
  <c r="N178" i="4"/>
  <c r="N80" i="4"/>
  <c r="N252" i="4"/>
  <c r="N76" i="4"/>
  <c r="N311" i="4"/>
  <c r="N260" i="4"/>
  <c r="N335" i="4"/>
  <c r="N95" i="4"/>
  <c r="N224" i="4"/>
  <c r="N255" i="4"/>
  <c r="N187" i="4"/>
  <c r="N105" i="4"/>
  <c r="N334" i="4"/>
  <c r="N131" i="4"/>
  <c r="N263" i="4"/>
  <c r="N237" i="4"/>
  <c r="N199" i="4"/>
  <c r="N249" i="4"/>
  <c r="N287" i="4"/>
  <c r="N339" i="4"/>
  <c r="N160" i="4"/>
  <c r="N56" i="4"/>
  <c r="N324" i="4"/>
  <c r="N168" i="4"/>
  <c r="N290" i="4"/>
  <c r="N308" i="4"/>
  <c r="N108" i="4"/>
  <c r="N234" i="4"/>
  <c r="N112" i="4"/>
  <c r="N36" i="4"/>
  <c r="N119" i="4"/>
  <c r="N118" i="4"/>
  <c r="N52" i="4"/>
  <c r="N127" i="4"/>
  <c r="N122" i="4"/>
  <c r="N60" i="4"/>
  <c r="N169" i="4"/>
  <c r="N170" i="4"/>
  <c r="N68" i="4"/>
  <c r="N336" i="4"/>
  <c r="N134" i="4"/>
  <c r="N163" i="4"/>
  <c r="N136" i="4"/>
  <c r="N182" i="4"/>
  <c r="N319" i="4"/>
  <c r="N100" i="4"/>
  <c r="N230" i="4"/>
  <c r="N107" i="4"/>
  <c r="N148" i="4"/>
  <c r="N190" i="4"/>
  <c r="N297" i="4"/>
  <c r="N50" i="4"/>
  <c r="N266" i="4"/>
  <c r="N317" i="4"/>
  <c r="N79" i="4"/>
  <c r="N253" i="4"/>
  <c r="N291" i="4"/>
  <c r="N186" i="4"/>
  <c r="N326" i="4"/>
  <c r="N293" i="4"/>
  <c r="N35" i="4"/>
  <c r="N285" i="4"/>
  <c r="N203" i="4"/>
  <c r="N320" i="4"/>
  <c r="N159" i="4"/>
  <c r="N171" i="4"/>
  <c r="N97" i="4"/>
  <c r="N137" i="4"/>
  <c r="N152" i="4"/>
  <c r="N198" i="4"/>
  <c r="N121" i="4"/>
  <c r="N156" i="4"/>
  <c r="N98" i="4"/>
  <c r="N213" i="4"/>
  <c r="N164" i="4"/>
  <c r="N146" i="4"/>
  <c r="N135" i="4"/>
  <c r="N212" i="4"/>
  <c r="N333" i="4"/>
  <c r="N231" i="4"/>
  <c r="N132" i="4"/>
  <c r="N78" i="4"/>
  <c r="N327" i="4"/>
  <c r="N96" i="4"/>
  <c r="N175" i="4"/>
  <c r="N247" i="4"/>
  <c r="N49" i="4"/>
  <c r="N189" i="4"/>
  <c r="N32" i="4"/>
  <c r="N144" i="4"/>
  <c r="N86" i="4"/>
  <c r="N284" i="4"/>
  <c r="N48" i="4"/>
  <c r="N338" i="4"/>
  <c r="N166" i="4"/>
  <c r="N25" i="4"/>
  <c r="N204" i="4"/>
  <c r="N26" i="4"/>
  <c r="N44" i="4"/>
  <c r="N140" i="4"/>
  <c r="N310" i="4"/>
  <c r="N67" i="4"/>
  <c r="N38" i="4"/>
  <c r="N250" i="4"/>
  <c r="N51" i="4"/>
  <c r="N84" i="4"/>
  <c r="N27" i="4"/>
  <c r="N191" i="4"/>
  <c r="N277" i="4"/>
  <c r="N75" i="4"/>
  <c r="N207" i="4"/>
  <c r="N229" i="4"/>
  <c r="N39" i="4"/>
  <c r="N303" i="4"/>
  <c r="N304" i="4"/>
  <c r="N87" i="4"/>
  <c r="N223" i="4"/>
  <c r="N330" i="4"/>
  <c r="N138" i="4"/>
  <c r="N239" i="4"/>
  <c r="N57" i="4"/>
  <c r="N102" i="4"/>
  <c r="N301" i="4"/>
  <c r="N61" i="4"/>
  <c r="N150" i="4"/>
  <c r="N325" i="4"/>
  <c r="N69" i="4"/>
  <c r="N110" i="4"/>
  <c r="N209" i="4"/>
  <c r="N215" i="4"/>
  <c r="N125" i="4"/>
  <c r="N322" i="4"/>
  <c r="N269" i="4"/>
  <c r="N115" i="4"/>
  <c r="N94" i="4"/>
  <c r="N278" i="4"/>
  <c r="N42" i="4"/>
  <c r="N201" i="4"/>
  <c r="N232" i="4"/>
  <c r="N77" i="4"/>
  <c r="N162" i="4"/>
  <c r="N197" i="4"/>
  <c r="N21" i="4"/>
  <c r="N142" i="4"/>
  <c r="N179" i="4"/>
  <c r="N268" i="4"/>
  <c r="N314" i="4"/>
  <c r="N305" i="4"/>
  <c r="N316" i="4"/>
  <c r="N41" i="4"/>
  <c r="N70" i="4"/>
  <c r="N280" i="4"/>
  <c r="N45" i="4"/>
  <c r="N139" i="4"/>
  <c r="N328" i="4"/>
  <c r="N258" i="4"/>
  <c r="N153" i="4"/>
  <c r="N332" i="4"/>
  <c r="N274" i="4"/>
  <c r="N155" i="4"/>
  <c r="N340" i="4"/>
  <c r="N145" i="4"/>
  <c r="N251" i="4"/>
  <c r="N300" i="4"/>
  <c r="N99" i="4"/>
  <c r="N185" i="4"/>
  <c r="N133" i="4"/>
  <c r="N272" i="4"/>
  <c r="N62" i="4"/>
  <c r="N216" i="4"/>
  <c r="N282" i="4"/>
  <c r="N312" i="4"/>
  <c r="N85" i="4"/>
  <c r="N313" i="4"/>
  <c r="N167" i="4"/>
  <c r="N337" i="4"/>
  <c r="N329" i="4"/>
  <c r="N72" i="4"/>
  <c r="N33" i="4"/>
  <c r="N299" i="4"/>
  <c r="N183" i="4"/>
  <c r="N289" i="4"/>
  <c r="N143" i="4"/>
  <c r="N294" i="4"/>
  <c r="N59" i="4"/>
  <c r="N220" i="4"/>
  <c r="N83" i="4"/>
  <c r="N184" i="4"/>
  <c r="N242" i="4"/>
  <c r="N47" i="4"/>
  <c r="N34" i="4"/>
  <c r="N120" i="4"/>
  <c r="N141" i="4"/>
  <c r="N82" i="4"/>
  <c r="N306" i="4"/>
  <c r="N22" i="4"/>
  <c r="N104" i="4"/>
  <c r="N64" i="4"/>
  <c r="N240" i="4"/>
  <c r="N81" i="4"/>
  <c r="N193" i="4"/>
  <c r="N46" i="4"/>
  <c r="N286" i="4"/>
  <c r="N55" i="4"/>
  <c r="N261" i="4"/>
  <c r="N29" i="4"/>
  <c r="N267" i="4"/>
  <c r="N66" i="4"/>
  <c r="N235" i="4"/>
  <c r="N129" i="4"/>
  <c r="N73" i="4"/>
  <c r="N114" i="4"/>
  <c r="N149" i="4"/>
  <c r="N65" i="4"/>
  <c r="N331" i="4"/>
  <c r="N113" i="4"/>
  <c r="N90" i="4"/>
  <c r="N109" i="4"/>
  <c r="N126" i="4"/>
  <c r="N28" i="4"/>
  <c r="N117" i="4"/>
  <c r="N208" i="4"/>
  <c r="N307" i="4"/>
  <c r="N173" i="4"/>
  <c r="N302" i="4"/>
  <c r="N91" i="4"/>
  <c r="N111" i="4"/>
  <c r="N151" i="4"/>
  <c r="N200" i="4"/>
  <c r="N31" i="4"/>
  <c r="N58" i="4"/>
  <c r="N89" i="4"/>
  <c r="N315" i="4"/>
  <c r="N181" i="4"/>
  <c r="N63" i="4"/>
  <c r="N161" i="4"/>
  <c r="N147" i="4"/>
  <c r="N30" i="4"/>
  <c r="N165" i="4"/>
  <c r="N43" i="4"/>
  <c r="N157" i="4"/>
  <c r="N298" i="4"/>
  <c r="N23" i="4"/>
  <c r="E4" i="2"/>
  <c r="E5" i="9"/>
  <c r="E6" i="9"/>
  <c r="E9" i="9" s="1"/>
  <c r="E10" i="9" s="1"/>
  <c r="M18" i="4"/>
  <c r="N18" i="4"/>
  <c r="O18" i="4"/>
  <c r="E5" i="4" l="1"/>
  <c r="E4" i="4"/>
  <c r="M134" i="9"/>
  <c r="N134" i="9" s="1"/>
  <c r="M142" i="9"/>
  <c r="V3" i="9"/>
  <c r="M220" i="9"/>
  <c r="M315" i="9"/>
  <c r="M78" i="9"/>
  <c r="V19" i="9"/>
  <c r="M56" i="9"/>
  <c r="M280" i="9"/>
  <c r="M148" i="9"/>
  <c r="M118" i="9"/>
  <c r="V5" i="9"/>
  <c r="M185" i="9"/>
  <c r="M115" i="9"/>
  <c r="M75" i="9"/>
  <c r="M38" i="9"/>
  <c r="M145" i="9"/>
  <c r="M261" i="9"/>
  <c r="M133" i="9"/>
  <c r="M71" i="9"/>
  <c r="M235" i="9"/>
  <c r="M308" i="9"/>
  <c r="M193" i="9"/>
  <c r="M125" i="9"/>
  <c r="M188" i="9"/>
  <c r="M233" i="9"/>
  <c r="M79" i="9"/>
  <c r="M91" i="9"/>
  <c r="M205" i="9"/>
  <c r="M225" i="9"/>
  <c r="M180" i="9"/>
  <c r="M282" i="9"/>
  <c r="M57" i="9"/>
  <c r="M160" i="9"/>
  <c r="M200" i="9"/>
  <c r="M192" i="9"/>
  <c r="M168" i="9"/>
  <c r="M69" i="9"/>
  <c r="M249" i="9"/>
  <c r="V10" i="9"/>
  <c r="M39" i="9"/>
  <c r="M245" i="9"/>
  <c r="M43" i="9"/>
  <c r="M141" i="9"/>
  <c r="M82" i="9"/>
  <c r="M311" i="9"/>
  <c r="M112" i="9"/>
  <c r="M31" i="9"/>
  <c r="M289" i="9"/>
  <c r="M162" i="9"/>
  <c r="M230" i="9"/>
  <c r="M182" i="9"/>
  <c r="M136" i="9"/>
  <c r="M147" i="9"/>
  <c r="M90" i="9"/>
  <c r="M154" i="9"/>
  <c r="M260" i="9"/>
  <c r="M106" i="9"/>
  <c r="M77" i="9"/>
  <c r="M247" i="9"/>
  <c r="M41" i="9"/>
  <c r="M109" i="9"/>
  <c r="M326" i="9"/>
  <c r="M100" i="9"/>
  <c r="M297" i="9"/>
  <c r="M144" i="9"/>
  <c r="M186" i="9"/>
  <c r="M324" i="9"/>
  <c r="M322" i="9"/>
  <c r="M305" i="9"/>
  <c r="M166" i="9"/>
  <c r="M66" i="9"/>
  <c r="M299" i="9"/>
  <c r="V4" i="9"/>
  <c r="M131" i="9"/>
  <c r="M126" i="9"/>
  <c r="M85" i="9"/>
  <c r="M99" i="9"/>
  <c r="M137" i="9"/>
  <c r="M236" i="9"/>
  <c r="M156" i="9"/>
  <c r="M226" i="9"/>
  <c r="M139" i="9"/>
  <c r="M49" i="9"/>
  <c r="M119" i="9"/>
  <c r="M236" i="10"/>
  <c r="M315" i="10"/>
  <c r="M304" i="10"/>
  <c r="M219" i="10"/>
  <c r="M158" i="10"/>
  <c r="M309" i="10"/>
  <c r="M273" i="10"/>
  <c r="M240" i="10"/>
  <c r="M52" i="10"/>
  <c r="M90" i="10"/>
  <c r="M305" i="10"/>
  <c r="M68" i="10"/>
  <c r="M148" i="10"/>
  <c r="M29" i="10"/>
  <c r="M128" i="10"/>
  <c r="M49" i="10"/>
  <c r="M312" i="10"/>
  <c r="M136" i="10"/>
  <c r="M308" i="10"/>
  <c r="M35" i="10"/>
  <c r="M153" i="10"/>
  <c r="M229" i="10"/>
  <c r="V3" i="10"/>
  <c r="M252" i="10"/>
  <c r="M251" i="10"/>
  <c r="M292" i="10"/>
  <c r="M255" i="10"/>
  <c r="M62" i="10"/>
  <c r="M183" i="10"/>
  <c r="M239" i="10"/>
  <c r="M118" i="10"/>
  <c r="M285" i="10"/>
  <c r="M311" i="10"/>
  <c r="V21" i="10"/>
  <c r="M276" i="10"/>
  <c r="M245" i="10"/>
  <c r="M115" i="10"/>
  <c r="M32" i="10"/>
  <c r="M155" i="10"/>
  <c r="M214" i="10"/>
  <c r="M156" i="10"/>
  <c r="M91" i="10"/>
  <c r="M59" i="10"/>
  <c r="M290" i="10"/>
  <c r="M87" i="10"/>
  <c r="M299" i="10"/>
  <c r="M96" i="10"/>
  <c r="M295" i="10"/>
  <c r="M124" i="10"/>
  <c r="M65" i="10"/>
  <c r="V8" i="10"/>
  <c r="M163" i="10"/>
  <c r="M154" i="10"/>
  <c r="M275" i="10"/>
  <c r="M180" i="10"/>
  <c r="M149" i="10"/>
  <c r="M186" i="10"/>
  <c r="M44" i="10"/>
  <c r="M55" i="10"/>
  <c r="M201" i="10"/>
  <c r="M101" i="10"/>
  <c r="M286" i="10"/>
  <c r="M230" i="10"/>
  <c r="M199" i="10"/>
  <c r="M282" i="10"/>
  <c r="M207" i="10"/>
  <c r="M39" i="10"/>
  <c r="M182" i="10"/>
  <c r="M205" i="10"/>
  <c r="M244" i="10"/>
  <c r="M105" i="10"/>
  <c r="M94" i="10"/>
  <c r="M216" i="10"/>
  <c r="M175" i="10"/>
  <c r="M253" i="10"/>
  <c r="M60" i="10"/>
  <c r="M222" i="10"/>
  <c r="M165" i="10"/>
  <c r="M110" i="10"/>
  <c r="M142" i="10"/>
  <c r="M150" i="10"/>
  <c r="M209" i="10"/>
  <c r="M176" i="10"/>
  <c r="M228" i="10"/>
  <c r="M88" i="10"/>
  <c r="M270" i="10"/>
  <c r="M189" i="10"/>
  <c r="V16" i="10"/>
  <c r="M93" i="10"/>
  <c r="V17" i="10"/>
  <c r="M31" i="10"/>
  <c r="M145" i="10"/>
  <c r="M23" i="10"/>
  <c r="M208" i="10"/>
  <c r="M112" i="10"/>
  <c r="M38" i="10"/>
  <c r="M298" i="10"/>
  <c r="M69" i="10"/>
  <c r="M213" i="10"/>
  <c r="M281" i="10"/>
  <c r="M288" i="10"/>
  <c r="M307" i="10"/>
  <c r="M185" i="10"/>
  <c r="M197" i="10"/>
  <c r="M130" i="10"/>
  <c r="M63" i="10"/>
  <c r="M25" i="10"/>
  <c r="M147" i="10"/>
  <c r="M291" i="10"/>
  <c r="M296" i="10"/>
  <c r="M135" i="10"/>
  <c r="M151" i="10"/>
  <c r="M53" i="10"/>
  <c r="M164" i="10"/>
  <c r="M64" i="10"/>
  <c r="M121" i="10"/>
  <c r="M143" i="10"/>
  <c r="M109" i="10"/>
  <c r="M314" i="10"/>
  <c r="M289" i="10"/>
  <c r="M83" i="10"/>
  <c r="M131" i="10"/>
  <c r="M34" i="10"/>
  <c r="M107" i="10"/>
  <c r="M78" i="10"/>
  <c r="M226" i="10"/>
  <c r="M61" i="10"/>
  <c r="M261" i="10"/>
  <c r="V15" i="10"/>
  <c r="M278" i="10"/>
  <c r="M300" i="10"/>
  <c r="M215" i="10"/>
  <c r="M133" i="10"/>
  <c r="M247" i="10"/>
  <c r="M260" i="10"/>
  <c r="M71" i="10"/>
  <c r="M161" i="10"/>
  <c r="M194" i="10"/>
  <c r="M86" i="10"/>
  <c r="M190" i="10"/>
  <c r="M218" i="10"/>
  <c r="M50" i="10"/>
  <c r="M196" i="10"/>
  <c r="M224" i="10"/>
  <c r="M134" i="10"/>
  <c r="M269" i="10"/>
  <c r="M302" i="10"/>
  <c r="M231" i="10"/>
  <c r="M287" i="10"/>
  <c r="M195" i="10"/>
  <c r="M248" i="10"/>
  <c r="M104" i="10"/>
  <c r="M82" i="10"/>
  <c r="M294" i="10"/>
  <c r="M258" i="10"/>
  <c r="M220" i="10"/>
  <c r="M235" i="10"/>
  <c r="M85" i="10"/>
  <c r="M241" i="10"/>
  <c r="M223" i="10"/>
  <c r="M73" i="10"/>
  <c r="M48" i="10"/>
  <c r="M70" i="10"/>
  <c r="M100" i="10"/>
  <c r="V6" i="10"/>
  <c r="M102" i="10"/>
  <c r="M129" i="10"/>
  <c r="M265" i="10"/>
  <c r="M233" i="10"/>
  <c r="M169" i="10"/>
  <c r="M80" i="10"/>
  <c r="M33" i="10"/>
  <c r="M271" i="10"/>
  <c r="M177" i="10"/>
  <c r="M45" i="10"/>
  <c r="M141" i="10"/>
  <c r="M97" i="10"/>
  <c r="M152" i="10"/>
  <c r="M204" i="10"/>
  <c r="M144" i="10"/>
  <c r="M249" i="10"/>
  <c r="M243" i="10"/>
  <c r="M173" i="10"/>
  <c r="V5" i="10"/>
  <c r="M37" i="10"/>
  <c r="M279" i="10"/>
  <c r="M225" i="10"/>
  <c r="M257" i="10"/>
  <c r="V7" i="10"/>
  <c r="M303" i="10"/>
  <c r="M95" i="10"/>
  <c r="M166" i="10"/>
  <c r="M111" i="10"/>
  <c r="M277" i="10"/>
  <c r="V4" i="10"/>
  <c r="M84" i="10"/>
  <c r="M232" i="10"/>
  <c r="M146" i="10"/>
  <c r="M98" i="10"/>
  <c r="M113" i="10"/>
  <c r="M246" i="10"/>
  <c r="M137" i="10"/>
  <c r="M188" i="10"/>
  <c r="M28" i="10"/>
  <c r="M159" i="10"/>
  <c r="M47" i="10"/>
  <c r="V9" i="10"/>
  <c r="M51" i="10"/>
  <c r="M139" i="10"/>
  <c r="M274" i="10"/>
  <c r="M256" i="10"/>
  <c r="M22" i="10"/>
  <c r="M30" i="10"/>
  <c r="M26" i="10"/>
  <c r="M211" i="10"/>
  <c r="M280" i="10"/>
  <c r="M181" i="10"/>
  <c r="M210" i="10"/>
  <c r="M297" i="10"/>
  <c r="M237" i="10"/>
  <c r="M293" i="10"/>
  <c r="M313" i="10"/>
  <c r="M268" i="10"/>
  <c r="M200" i="10"/>
  <c r="V10" i="10"/>
  <c r="M187" i="10"/>
  <c r="M67" i="10"/>
  <c r="M46" i="10"/>
  <c r="M283" i="10"/>
  <c r="M178" i="10"/>
  <c r="V20" i="10"/>
  <c r="M172" i="10"/>
  <c r="M264" i="10"/>
  <c r="M267" i="10"/>
  <c r="M227" i="10"/>
  <c r="M162" i="10"/>
  <c r="M99" i="10"/>
  <c r="M125" i="10"/>
  <c r="M170" i="10"/>
  <c r="M77" i="10"/>
  <c r="M123" i="10"/>
  <c r="M254" i="10"/>
  <c r="V14" i="10"/>
  <c r="M119" i="10"/>
  <c r="M168" i="10"/>
  <c r="M272" i="10"/>
  <c r="M56" i="10"/>
  <c r="M54" i="10"/>
  <c r="M74" i="10"/>
  <c r="M301" i="10"/>
  <c r="M217" i="10"/>
  <c r="M66" i="10"/>
  <c r="V11" i="10"/>
  <c r="V18" i="10"/>
  <c r="M92" i="10"/>
  <c r="M242" i="10"/>
  <c r="M193" i="10"/>
  <c r="M266" i="10"/>
  <c r="M263" i="10"/>
  <c r="M108" i="10"/>
  <c r="M89" i="10"/>
  <c r="M41" i="10"/>
  <c r="M203" i="10"/>
  <c r="M198" i="10"/>
  <c r="M167" i="10"/>
  <c r="M250" i="10"/>
  <c r="M140" i="10"/>
  <c r="M21" i="10"/>
  <c r="M43" i="10"/>
  <c r="M179" i="10"/>
  <c r="M206" i="10"/>
  <c r="M75" i="10"/>
  <c r="M310" i="10"/>
  <c r="M191" i="10"/>
  <c r="M174" i="10"/>
  <c r="M106" i="10"/>
  <c r="M184" i="10"/>
  <c r="M126" i="10"/>
  <c r="M81" i="10"/>
  <c r="V13" i="10"/>
  <c r="M42" i="10"/>
  <c r="M40" i="10"/>
  <c r="M58" i="10"/>
  <c r="M79" i="10"/>
  <c r="M171" i="10"/>
  <c r="M76" i="10"/>
  <c r="M24" i="10"/>
  <c r="M238" i="10"/>
  <c r="M132" i="10"/>
  <c r="M117" i="10"/>
  <c r="M262" i="10"/>
  <c r="M234" i="10"/>
  <c r="M138" i="10"/>
  <c r="M120" i="10"/>
  <c r="M114" i="10"/>
  <c r="M72" i="10"/>
  <c r="M202" i="10"/>
  <c r="M192" i="10"/>
  <c r="M306" i="10"/>
  <c r="M160" i="10"/>
  <c r="M116" i="10"/>
  <c r="M284" i="10"/>
  <c r="M103" i="10"/>
  <c r="M259" i="10"/>
  <c r="M122" i="10"/>
  <c r="V12" i="10"/>
  <c r="M127" i="10"/>
  <c r="M57" i="10"/>
  <c r="M27" i="10"/>
  <c r="M157" i="10"/>
  <c r="M212" i="10"/>
  <c r="M221" i="10"/>
  <c r="V2" i="10"/>
  <c r="M36" i="10"/>
  <c r="V19" i="10"/>
  <c r="M323" i="9"/>
  <c r="M153" i="9"/>
  <c r="M130" i="9"/>
  <c r="M97" i="9"/>
  <c r="M206" i="9"/>
  <c r="M329" i="9"/>
  <c r="M155" i="9"/>
  <c r="M327" i="9"/>
  <c r="M224" i="9"/>
  <c r="M40" i="9"/>
  <c r="M183" i="9"/>
  <c r="M203" i="9"/>
  <c r="M158" i="9"/>
  <c r="M207" i="9"/>
  <c r="M320" i="9"/>
  <c r="M96" i="9"/>
  <c r="M111" i="9"/>
  <c r="M30" i="9"/>
  <c r="M173" i="9"/>
  <c r="M135" i="9"/>
  <c r="M295" i="9"/>
  <c r="V14" i="9"/>
  <c r="M107" i="9"/>
  <c r="M209" i="9"/>
  <c r="M301" i="9"/>
  <c r="M36" i="9"/>
  <c r="M23" i="9"/>
  <c r="M157" i="9"/>
  <c r="V12" i="9"/>
  <c r="M46" i="9"/>
  <c r="M223" i="9"/>
  <c r="M258" i="9"/>
  <c r="M159" i="9"/>
  <c r="M83" i="9"/>
  <c r="M59" i="9"/>
  <c r="M178" i="9"/>
  <c r="M110" i="9"/>
  <c r="M163" i="9"/>
  <c r="M190" i="9"/>
  <c r="M146" i="9"/>
  <c r="M88" i="9"/>
  <c r="M123" i="9"/>
  <c r="M291" i="9"/>
  <c r="M60" i="9"/>
  <c r="M65" i="9"/>
  <c r="M212" i="9"/>
  <c r="M175" i="9"/>
  <c r="M303" i="9"/>
  <c r="M215" i="9"/>
  <c r="M213" i="9"/>
  <c r="M246" i="9"/>
  <c r="M164" i="9"/>
  <c r="M252" i="9"/>
  <c r="M270" i="9"/>
  <c r="M216" i="9"/>
  <c r="M267" i="9"/>
  <c r="M210" i="9"/>
  <c r="M68" i="9"/>
  <c r="M84" i="9"/>
  <c r="M198" i="9"/>
  <c r="M222" i="9"/>
  <c r="M264" i="9"/>
  <c r="M316" i="9"/>
  <c r="M253" i="9"/>
  <c r="M265" i="9"/>
  <c r="M177" i="9"/>
  <c r="M272" i="9"/>
  <c r="M310" i="9"/>
  <c r="M217" i="9"/>
  <c r="M176" i="9"/>
  <c r="M184" i="9"/>
  <c r="M257" i="9"/>
  <c r="M167" i="9"/>
  <c r="V13" i="9"/>
  <c r="M259" i="9"/>
  <c r="M219" i="9"/>
  <c r="M42" i="9"/>
  <c r="M294" i="9"/>
  <c r="M187" i="9"/>
  <c r="M276" i="9"/>
  <c r="M332" i="9"/>
  <c r="M179" i="9"/>
  <c r="M52" i="9"/>
  <c r="M34" i="2"/>
  <c r="M74" i="2"/>
  <c r="V19" i="2"/>
  <c r="M96" i="2"/>
  <c r="M42" i="2"/>
  <c r="V16" i="2"/>
  <c r="V7" i="2"/>
  <c r="M80" i="2"/>
  <c r="M110" i="2"/>
  <c r="V11" i="2"/>
  <c r="M22" i="2"/>
  <c r="M90" i="2"/>
  <c r="M88" i="2"/>
  <c r="M35" i="2"/>
  <c r="M94" i="2"/>
  <c r="V9" i="2"/>
  <c r="M99" i="2"/>
  <c r="M24" i="2"/>
  <c r="M58" i="2"/>
  <c r="M27" i="2"/>
  <c r="M61" i="2"/>
  <c r="M114" i="2"/>
  <c r="M79" i="2"/>
  <c r="M65" i="2"/>
  <c r="M107" i="2"/>
  <c r="M43" i="2"/>
  <c r="V3" i="2"/>
  <c r="M67" i="2"/>
  <c r="M71" i="2"/>
  <c r="M70" i="2"/>
  <c r="M83" i="2"/>
  <c r="M98" i="2"/>
  <c r="M97" i="2"/>
  <c r="M31" i="2"/>
  <c r="M50" i="2"/>
  <c r="V2" i="2"/>
  <c r="M47" i="2"/>
  <c r="M91" i="2"/>
  <c r="M93" i="2"/>
  <c r="M81" i="2"/>
  <c r="M39" i="2"/>
  <c r="M26" i="2"/>
  <c r="M36" i="2"/>
  <c r="M72" i="2"/>
  <c r="V10" i="2"/>
  <c r="M59" i="2"/>
  <c r="M44" i="2"/>
  <c r="M82" i="2"/>
  <c r="M49" i="2"/>
  <c r="M109" i="2"/>
  <c r="V6" i="2"/>
  <c r="M30" i="2"/>
  <c r="M84" i="2"/>
  <c r="M62" i="2"/>
  <c r="M69" i="2"/>
  <c r="M25" i="2"/>
  <c r="M95" i="2"/>
  <c r="M63" i="2"/>
  <c r="M21" i="2"/>
  <c r="M87" i="2"/>
  <c r="M111" i="2"/>
  <c r="M103" i="2"/>
  <c r="V18" i="2"/>
  <c r="M85" i="2"/>
  <c r="M40" i="2"/>
  <c r="M101" i="2"/>
  <c r="M38" i="2"/>
  <c r="V8" i="2"/>
  <c r="M105" i="2"/>
  <c r="M77" i="2"/>
  <c r="V13" i="2"/>
  <c r="V17" i="2"/>
  <c r="M37" i="2"/>
  <c r="M53" i="2"/>
  <c r="M28" i="2"/>
  <c r="M113" i="2"/>
  <c r="M55" i="2"/>
  <c r="V15" i="2"/>
  <c r="M46" i="2"/>
  <c r="M60" i="2"/>
  <c r="M102" i="2"/>
  <c r="M52" i="2"/>
  <c r="M33" i="2"/>
  <c r="M112" i="2"/>
  <c r="V14" i="2"/>
  <c r="M108" i="2"/>
  <c r="V4" i="2"/>
  <c r="M92" i="2"/>
  <c r="M89" i="2"/>
  <c r="M54" i="2"/>
  <c r="M78" i="2"/>
  <c r="M66" i="2"/>
  <c r="M32" i="2"/>
  <c r="M104" i="2"/>
  <c r="M45" i="2"/>
  <c r="M51" i="2"/>
  <c r="M76" i="2"/>
  <c r="V5" i="2"/>
  <c r="M86" i="2"/>
  <c r="M48" i="2"/>
  <c r="V12" i="2"/>
  <c r="M41" i="2"/>
  <c r="M57" i="2"/>
  <c r="M56" i="2"/>
  <c r="M64" i="2"/>
  <c r="M73" i="2"/>
  <c r="M106" i="2"/>
  <c r="M68" i="2"/>
  <c r="M75" i="2"/>
  <c r="M29" i="2"/>
  <c r="M100" i="2"/>
  <c r="M23" i="2"/>
  <c r="M108" i="9"/>
  <c r="M232" i="9"/>
  <c r="V2" i="9"/>
  <c r="M309" i="9"/>
  <c r="M330" i="9"/>
  <c r="V9" i="9"/>
  <c r="M228" i="9"/>
  <c r="M237" i="9"/>
  <c r="M298" i="9"/>
  <c r="M314" i="9"/>
  <c r="M150" i="9"/>
  <c r="M201" i="9"/>
  <c r="M306" i="9"/>
  <c r="M325" i="9"/>
  <c r="M283" i="9"/>
  <c r="M328" i="9"/>
  <c r="M266" i="9"/>
  <c r="M333" i="9"/>
  <c r="M63" i="9"/>
  <c r="M302" i="9"/>
  <c r="M317" i="9"/>
  <c r="M113" i="9"/>
  <c r="M196" i="9"/>
  <c r="M61" i="9"/>
  <c r="M138" i="9"/>
  <c r="M58" i="9"/>
  <c r="M72" i="9"/>
  <c r="M172" i="9"/>
  <c r="M129" i="9"/>
  <c r="M149" i="9"/>
  <c r="M124" i="9"/>
  <c r="M285" i="9"/>
  <c r="M47" i="9"/>
  <c r="M195" i="9"/>
  <c r="M211" i="9"/>
  <c r="M244" i="9"/>
  <c r="M275" i="9"/>
  <c r="M268" i="9"/>
  <c r="M286" i="9"/>
  <c r="M256" i="9"/>
  <c r="M102" i="9"/>
  <c r="M292" i="9"/>
  <c r="M254" i="9"/>
  <c r="M67" i="9"/>
  <c r="M44" i="9"/>
  <c r="M281" i="9"/>
  <c r="M250" i="9"/>
  <c r="M171" i="9"/>
  <c r="M214" i="9"/>
  <c r="M101" i="9"/>
  <c r="M26" i="9"/>
  <c r="M114" i="9"/>
  <c r="M74" i="9"/>
  <c r="M284" i="9"/>
  <c r="M64" i="9"/>
  <c r="M62" i="9"/>
  <c r="V17" i="9"/>
  <c r="M122" i="9"/>
  <c r="M73" i="9"/>
  <c r="M37" i="9"/>
  <c r="M55" i="9"/>
  <c r="M238" i="9"/>
  <c r="M174" i="9"/>
  <c r="M248" i="9"/>
  <c r="M331" i="9"/>
  <c r="M313" i="9"/>
  <c r="M94" i="9"/>
  <c r="M251" i="9"/>
  <c r="M50" i="9"/>
  <c r="M255" i="9"/>
  <c r="M24" i="9"/>
  <c r="M269" i="9"/>
  <c r="M293" i="9"/>
  <c r="M34" i="9"/>
  <c r="M319" i="9"/>
  <c r="M128" i="9"/>
  <c r="V16" i="9"/>
  <c r="M202" i="9"/>
  <c r="M33" i="9"/>
  <c r="M28" i="9"/>
  <c r="M25" i="9"/>
  <c r="M76" i="9"/>
  <c r="K246" i="4"/>
  <c r="K330" i="4"/>
  <c r="K207" i="4"/>
  <c r="K120" i="4"/>
  <c r="K107" i="4"/>
  <c r="K301" i="4"/>
  <c r="K281" i="4"/>
  <c r="K152" i="4"/>
  <c r="K164" i="4"/>
  <c r="K237" i="4"/>
  <c r="K296" i="4"/>
  <c r="K35" i="4"/>
  <c r="K309" i="4"/>
  <c r="K271" i="4"/>
  <c r="K158" i="4"/>
  <c r="V5" i="4"/>
  <c r="K265" i="4"/>
  <c r="K24" i="4"/>
  <c r="K86" i="4"/>
  <c r="K52" i="4"/>
  <c r="K87" i="4"/>
  <c r="K81" i="4"/>
  <c r="K197" i="4"/>
  <c r="K298" i="4"/>
  <c r="K55" i="4"/>
  <c r="K101" i="4"/>
  <c r="K149" i="4"/>
  <c r="K136" i="4"/>
  <c r="K198" i="4"/>
  <c r="K262" i="4"/>
  <c r="K220" i="4"/>
  <c r="K49" i="4"/>
  <c r="K272" i="4"/>
  <c r="K126" i="4"/>
  <c r="K190" i="4"/>
  <c r="K315" i="4"/>
  <c r="K160" i="4"/>
  <c r="K284" i="4"/>
  <c r="K74" i="4"/>
  <c r="K337" i="4"/>
  <c r="K146" i="4"/>
  <c r="K229" i="4"/>
  <c r="M86" i="9"/>
  <c r="M189" i="9"/>
  <c r="M287" i="9"/>
  <c r="M218" i="9"/>
  <c r="M273" i="9"/>
  <c r="M241" i="9"/>
  <c r="M304" i="9"/>
  <c r="V15" i="9"/>
  <c r="M274" i="9"/>
  <c r="M227" i="9"/>
  <c r="M208" i="9"/>
  <c r="M271" i="9"/>
  <c r="M165" i="9"/>
  <c r="M240" i="9"/>
  <c r="M197" i="9"/>
  <c r="M234" i="9"/>
  <c r="M290" i="9"/>
  <c r="M242" i="9"/>
  <c r="M151" i="9"/>
  <c r="M199" i="9"/>
  <c r="M87" i="9"/>
  <c r="M81" i="9"/>
  <c r="M194" i="9"/>
  <c r="M152" i="9"/>
  <c r="M117" i="9"/>
  <c r="M263" i="9"/>
  <c r="M277" i="9"/>
  <c r="M54" i="9"/>
  <c r="M53" i="9"/>
  <c r="M288" i="9"/>
  <c r="M22" i="9"/>
  <c r="V11" i="9"/>
  <c r="M300" i="9"/>
  <c r="M105" i="9"/>
  <c r="M116" i="9"/>
  <c r="M93" i="9"/>
  <c r="M278" i="9"/>
  <c r="M296" i="9"/>
  <c r="M204" i="9"/>
  <c r="V7" i="9"/>
  <c r="M243" i="9"/>
  <c r="M140" i="9"/>
  <c r="M104" i="9"/>
  <c r="M143" i="9"/>
  <c r="M48" i="9"/>
  <c r="M191" i="9"/>
  <c r="M27" i="9"/>
  <c r="M70" i="9"/>
  <c r="M80" i="9"/>
  <c r="M221" i="9"/>
  <c r="V8" i="9"/>
  <c r="M279" i="9"/>
  <c r="M121" i="9"/>
  <c r="M51" i="9"/>
  <c r="M98" i="9"/>
  <c r="M127" i="9"/>
  <c r="M95" i="9"/>
  <c r="M318" i="9"/>
  <c r="M307" i="9"/>
  <c r="M89" i="9"/>
  <c r="M321" i="9"/>
  <c r="M45" i="9"/>
  <c r="M312" i="9"/>
  <c r="V6" i="9"/>
  <c r="M161" i="9"/>
  <c r="M35" i="9"/>
  <c r="M92" i="9"/>
  <c r="M231" i="9"/>
  <c r="M229" i="9"/>
  <c r="V18" i="9"/>
  <c r="M169" i="9"/>
  <c r="M29" i="9"/>
  <c r="M103" i="9"/>
  <c r="M21" i="9"/>
  <c r="M262" i="9"/>
  <c r="M239" i="9"/>
  <c r="M170" i="9"/>
  <c r="M120" i="9"/>
  <c r="M181" i="9"/>
  <c r="M132" i="9"/>
  <c r="M32" i="9"/>
  <c r="K204" i="4" l="1"/>
  <c r="K170" i="4"/>
  <c r="K84" i="4"/>
  <c r="K320" i="4"/>
  <c r="K317" i="4"/>
  <c r="L317" i="4" s="1"/>
  <c r="K78" i="4"/>
  <c r="P78" i="4" s="1"/>
  <c r="K154" i="4"/>
  <c r="P154" i="4" s="1"/>
  <c r="K33" i="4"/>
  <c r="L33" i="4" s="1"/>
  <c r="K193" i="4"/>
  <c r="K324" i="4"/>
  <c r="K32" i="4"/>
  <c r="K286" i="4"/>
  <c r="K61" i="4"/>
  <c r="P61" i="4" s="1"/>
  <c r="K48" i="4"/>
  <c r="K213" i="4"/>
  <c r="L213" i="4" s="1"/>
  <c r="K290" i="4"/>
  <c r="L290" i="4" s="1"/>
  <c r="K314" i="4"/>
  <c r="K176" i="4"/>
  <c r="V15" i="4"/>
  <c r="K297" i="4"/>
  <c r="K258" i="4"/>
  <c r="P258" i="4" s="1"/>
  <c r="K83" i="4"/>
  <c r="P83" i="4" s="1"/>
  <c r="K65" i="4"/>
  <c r="P65" i="4" s="1"/>
  <c r="K67" i="4"/>
  <c r="P67" i="4" s="1"/>
  <c r="K50" i="4"/>
  <c r="K273" i="4"/>
  <c r="K129" i="4"/>
  <c r="K118" i="4"/>
  <c r="K250" i="4"/>
  <c r="L250" i="4" s="1"/>
  <c r="K113" i="4"/>
  <c r="P113" i="4" s="1"/>
  <c r="K53" i="4"/>
  <c r="L53" i="4" s="1"/>
  <c r="K268" i="4"/>
  <c r="P268" i="4" s="1"/>
  <c r="K194" i="4"/>
  <c r="K69" i="4"/>
  <c r="K255" i="4"/>
  <c r="K114" i="4"/>
  <c r="K188" i="4"/>
  <c r="P188" i="4" s="1"/>
  <c r="K142" i="4"/>
  <c r="P142" i="4" s="1"/>
  <c r="K331" i="4"/>
  <c r="L331" i="4" s="1"/>
  <c r="K225" i="4"/>
  <c r="L225" i="4" s="1"/>
  <c r="K173" i="4"/>
  <c r="K316" i="4"/>
  <c r="K223" i="4"/>
  <c r="K233" i="4"/>
  <c r="K259" i="4"/>
  <c r="K93" i="4"/>
  <c r="P93" i="4" s="1"/>
  <c r="K242" i="4"/>
  <c r="P242" i="4" s="1"/>
  <c r="K266" i="4"/>
  <c r="L266" i="4" s="1"/>
  <c r="K184" i="4"/>
  <c r="K211" i="4"/>
  <c r="K28" i="4"/>
  <c r="K178" i="4"/>
  <c r="K88" i="4"/>
  <c r="L88" i="4" s="1"/>
  <c r="K97" i="4"/>
  <c r="K219" i="4"/>
  <c r="P219" i="4" s="1"/>
  <c r="K92" i="4"/>
  <c r="P92" i="4" s="1"/>
  <c r="K42" i="4"/>
  <c r="K205" i="4"/>
  <c r="K336" i="4"/>
  <c r="K212" i="4"/>
  <c r="K51" i="4"/>
  <c r="K181" i="4"/>
  <c r="P181" i="4" s="1"/>
  <c r="K206" i="4"/>
  <c r="L206" i="4" s="1"/>
  <c r="K103" i="4"/>
  <c r="L103" i="4" s="1"/>
  <c r="K23" i="4"/>
  <c r="K116" i="4"/>
  <c r="V14" i="4"/>
  <c r="K329" i="4"/>
  <c r="K227" i="4"/>
  <c r="P227" i="4" s="1"/>
  <c r="K132" i="4"/>
  <c r="L132" i="4" s="1"/>
  <c r="K244" i="4"/>
  <c r="P244" i="4" s="1"/>
  <c r="K133" i="4"/>
  <c r="L133" i="4" s="1"/>
  <c r="K57" i="4"/>
  <c r="K148" i="4"/>
  <c r="K195" i="4"/>
  <c r="K27" i="4"/>
  <c r="K224" i="4"/>
  <c r="L224" i="4" s="1"/>
  <c r="K307" i="4"/>
  <c r="K115" i="4"/>
  <c r="L115" i="4" s="1"/>
  <c r="K253" i="4"/>
  <c r="L253" i="4" s="1"/>
  <c r="K235" i="4"/>
  <c r="V19" i="4"/>
  <c r="K226" i="4"/>
  <c r="K263" i="4"/>
  <c r="K75" i="4"/>
  <c r="L75" i="4" s="1"/>
  <c r="K168" i="4"/>
  <c r="L168" i="4" s="1"/>
  <c r="K228" i="4"/>
  <c r="P228" i="4" s="1"/>
  <c r="K260" i="4"/>
  <c r="L260" i="4" s="1"/>
  <c r="K187" i="4"/>
  <c r="L187" i="4" s="1"/>
  <c r="K46" i="4"/>
  <c r="P46" i="4" s="1"/>
  <c r="K254" i="4"/>
  <c r="P254" i="4" s="1"/>
  <c r="K112" i="4"/>
  <c r="P112" i="4" s="1"/>
  <c r="K293" i="4"/>
  <c r="L293" i="4" s="1"/>
  <c r="K202" i="4"/>
  <c r="P202" i="4" s="1"/>
  <c r="K282" i="4"/>
  <c r="P282" i="4" s="1"/>
  <c r="K294" i="4"/>
  <c r="L294" i="4" s="1"/>
  <c r="K333" i="4"/>
  <c r="L333" i="4" s="1"/>
  <c r="K98" i="4"/>
  <c r="P98" i="4" s="1"/>
  <c r="K25" i="4"/>
  <c r="K163" i="4"/>
  <c r="L163" i="4" s="1"/>
  <c r="K44" i="4"/>
  <c r="P44" i="4" s="1"/>
  <c r="K100" i="4"/>
  <c r="P100" i="4" s="1"/>
  <c r="K334" i="4"/>
  <c r="L334" i="4" s="1"/>
  <c r="K130" i="4"/>
  <c r="L130" i="4" s="1"/>
  <c r="K232" i="4"/>
  <c r="L232" i="4" s="1"/>
  <c r="K144" i="4"/>
  <c r="P144" i="4" s="1"/>
  <c r="K236" i="4"/>
  <c r="L236" i="4" s="1"/>
  <c r="K247" i="4"/>
  <c r="L247" i="4" s="1"/>
  <c r="K140" i="4"/>
  <c r="L140" i="4" s="1"/>
  <c r="K310" i="4"/>
  <c r="P310" i="4" s="1"/>
  <c r="V6" i="4"/>
  <c r="K291" i="4"/>
  <c r="L291" i="4" s="1"/>
  <c r="K135" i="4"/>
  <c r="P135" i="4" s="1"/>
  <c r="K124" i="4"/>
  <c r="L124" i="4" s="1"/>
  <c r="K210" i="4"/>
  <c r="P210" i="4" s="1"/>
  <c r="K257" i="4"/>
  <c r="P257" i="4" s="1"/>
  <c r="K323" i="4"/>
  <c r="L323" i="4" s="1"/>
  <c r="K279" i="4"/>
  <c r="L279" i="4" s="1"/>
  <c r="K243" i="4"/>
  <c r="L243" i="4" s="1"/>
  <c r="K338" i="4"/>
  <c r="L338" i="4" s="1"/>
  <c r="K311" i="4"/>
  <c r="L311" i="4" s="1"/>
  <c r="K76" i="4"/>
  <c r="P76" i="4" s="1"/>
  <c r="K183" i="4"/>
  <c r="K208" i="4"/>
  <c r="P208" i="4" s="1"/>
  <c r="K30" i="4"/>
  <c r="P30" i="4" s="1"/>
  <c r="K276" i="4"/>
  <c r="L276" i="4" s="1"/>
  <c r="V13" i="4"/>
  <c r="V10" i="4"/>
  <c r="K119" i="4"/>
  <c r="P119" i="4" s="1"/>
  <c r="K104" i="4"/>
  <c r="K218" i="4"/>
  <c r="K62" i="4"/>
  <c r="K70" i="4"/>
  <c r="P70" i="4" s="1"/>
  <c r="K287" i="4"/>
  <c r="L287" i="4" s="1"/>
  <c r="K300" i="4"/>
  <c r="P300" i="4" s="1"/>
  <c r="K321" i="4"/>
  <c r="L321" i="4" s="1"/>
  <c r="K248" i="4"/>
  <c r="L248" i="4" s="1"/>
  <c r="K141" i="4"/>
  <c r="K106" i="4"/>
  <c r="P106" i="4" s="1"/>
  <c r="K66" i="4"/>
  <c r="P66" i="4" s="1"/>
  <c r="K162" i="4"/>
  <c r="L162" i="4" s="1"/>
  <c r="K159" i="4"/>
  <c r="P159" i="4" s="1"/>
  <c r="K38" i="4"/>
  <c r="P38" i="4" s="1"/>
  <c r="K179" i="4"/>
  <c r="P179" i="4" s="1"/>
  <c r="K192" i="4"/>
  <c r="V7" i="4"/>
  <c r="K150" i="4"/>
  <c r="K285" i="4"/>
  <c r="K128" i="4"/>
  <c r="P128" i="4" s="1"/>
  <c r="K203" i="4"/>
  <c r="P203" i="4" s="1"/>
  <c r="K199" i="4"/>
  <c r="L199" i="4" s="1"/>
  <c r="K54" i="4"/>
  <c r="L54" i="4" s="1"/>
  <c r="K325" i="4"/>
  <c r="K318" i="4"/>
  <c r="P318" i="4" s="1"/>
  <c r="K121" i="4"/>
  <c r="K139" i="4"/>
  <c r="K269" i="4"/>
  <c r="L269" i="4" s="1"/>
  <c r="K216" i="4"/>
  <c r="P216" i="4" s="1"/>
  <c r="K125" i="4"/>
  <c r="P125" i="4" s="1"/>
  <c r="K143" i="4"/>
  <c r="P143" i="4" s="1"/>
  <c r="K215" i="4"/>
  <c r="K304" i="4"/>
  <c r="K157" i="4"/>
  <c r="K303" i="4"/>
  <c r="K182" i="4"/>
  <c r="P182" i="4" s="1"/>
  <c r="K40" i="4"/>
  <c r="P40" i="4" s="1"/>
  <c r="K245" i="4"/>
  <c r="P245" i="4" s="1"/>
  <c r="V2" i="4"/>
  <c r="K305" i="4"/>
  <c r="K156" i="4"/>
  <c r="K117" i="4"/>
  <c r="L117" i="4" s="1"/>
  <c r="K185" i="4"/>
  <c r="L185" i="4" s="1"/>
  <c r="K241" i="4"/>
  <c r="L241" i="4" s="1"/>
  <c r="K275" i="4"/>
  <c r="L275" i="4" s="1"/>
  <c r="K177" i="4"/>
  <c r="P177" i="4" s="1"/>
  <c r="K90" i="4"/>
  <c r="P90" i="4" s="1"/>
  <c r="K267" i="4"/>
  <c r="L267" i="4" s="1"/>
  <c r="K167" i="4"/>
  <c r="P167" i="4" s="1"/>
  <c r="K251" i="4"/>
  <c r="K138" i="4"/>
  <c r="K240" i="4"/>
  <c r="L240" i="4" s="1"/>
  <c r="K306" i="4"/>
  <c r="L306" i="4" s="1"/>
  <c r="K292" i="4"/>
  <c r="L292" i="4" s="1"/>
  <c r="K94" i="4"/>
  <c r="P94" i="4" s="1"/>
  <c r="V9" i="4"/>
  <c r="K122" i="4"/>
  <c r="P122" i="4" s="1"/>
  <c r="K332" i="4"/>
  <c r="K186" i="4"/>
  <c r="P186" i="4" s="1"/>
  <c r="K299" i="4"/>
  <c r="L299" i="4" s="1"/>
  <c r="K261" i="4"/>
  <c r="P261" i="4" s="1"/>
  <c r="K161" i="4"/>
  <c r="L161" i="4" s="1"/>
  <c r="K131" i="4"/>
  <c r="P131" i="4" s="1"/>
  <c r="V4" i="4"/>
  <c r="K72" i="4"/>
  <c r="P72" i="4" s="1"/>
  <c r="K327" i="4"/>
  <c r="K37" i="4"/>
  <c r="K31" i="4"/>
  <c r="P31" i="4" s="1"/>
  <c r="K171" i="4"/>
  <c r="L171" i="4" s="1"/>
  <c r="K105" i="4"/>
  <c r="L105" i="4" s="1"/>
  <c r="K95" i="4"/>
  <c r="P95" i="4" s="1"/>
  <c r="K26" i="4"/>
  <c r="P26" i="4" s="1"/>
  <c r="K47" i="4"/>
  <c r="P47" i="4" s="1"/>
  <c r="K45" i="4"/>
  <c r="K189" i="4"/>
  <c r="K221" i="4"/>
  <c r="P221" i="4" s="1"/>
  <c r="K34" i="4"/>
  <c r="L34" i="4" s="1"/>
  <c r="K295" i="4"/>
  <c r="P295" i="4" s="1"/>
  <c r="K274" i="4"/>
  <c r="L274" i="4" s="1"/>
  <c r="K200" i="4"/>
  <c r="K102" i="4"/>
  <c r="K108" i="4"/>
  <c r="K278" i="4"/>
  <c r="L278" i="4" s="1"/>
  <c r="K328" i="4"/>
  <c r="L328" i="4" s="1"/>
  <c r="K340" i="4"/>
  <c r="L340" i="4" s="1"/>
  <c r="K151" i="4"/>
  <c r="P151" i="4" s="1"/>
  <c r="K289" i="4"/>
  <c r="L289" i="4" s="1"/>
  <c r="K39" i="4"/>
  <c r="L39" i="4" s="1"/>
  <c r="K172" i="4"/>
  <c r="K191" i="4"/>
  <c r="K123" i="4"/>
  <c r="K249" i="4"/>
  <c r="L249" i="4" s="1"/>
  <c r="K73" i="4"/>
  <c r="P73" i="4" s="1"/>
  <c r="K82" i="4"/>
  <c r="L82" i="4" s="1"/>
  <c r="K174" i="4"/>
  <c r="L174" i="4" s="1"/>
  <c r="K137" i="4"/>
  <c r="L137" i="4" s="1"/>
  <c r="K238" i="4"/>
  <c r="K166" i="4"/>
  <c r="K145" i="4"/>
  <c r="K308" i="4"/>
  <c r="P308" i="4" s="1"/>
  <c r="V17" i="4"/>
  <c r="K71" i="4"/>
  <c r="L71" i="4" s="1"/>
  <c r="K77" i="4"/>
  <c r="P77" i="4" s="1"/>
  <c r="K99" i="4"/>
  <c r="P99" i="4" s="1"/>
  <c r="K111" i="4"/>
  <c r="K29" i="4"/>
  <c r="K217" i="4"/>
  <c r="K231" i="4"/>
  <c r="L231" i="4" s="1"/>
  <c r="K335" i="4"/>
  <c r="P335" i="4" s="1"/>
  <c r="K312" i="4"/>
  <c r="P312" i="4" s="1"/>
  <c r="K155" i="4"/>
  <c r="L155" i="4" s="1"/>
  <c r="K283" i="4"/>
  <c r="K339" i="4"/>
  <c r="K127" i="4"/>
  <c r="K110" i="4"/>
  <c r="K64" i="4"/>
  <c r="L64" i="4" s="1"/>
  <c r="K147" i="4"/>
  <c r="L147" i="4" s="1"/>
  <c r="K80" i="4"/>
  <c r="P80" i="4" s="1"/>
  <c r="K302" i="4"/>
  <c r="L302" i="4" s="1"/>
  <c r="K270" i="4"/>
  <c r="P270" i="4" s="1"/>
  <c r="K175" i="4"/>
  <c r="P175" i="4" s="1"/>
  <c r="K214" i="4"/>
  <c r="P214" i="4" s="1"/>
  <c r="K96" i="4"/>
  <c r="P96" i="4" s="1"/>
  <c r="K85" i="4"/>
  <c r="L85" i="4" s="1"/>
  <c r="K41" i="4"/>
  <c r="P41" i="4" s="1"/>
  <c r="K43" i="4"/>
  <c r="L43" i="4" s="1"/>
  <c r="K169" i="4"/>
  <c r="P169" i="4" s="1"/>
  <c r="V3" i="4"/>
  <c r="K277" i="4"/>
  <c r="K319" i="4"/>
  <c r="K239" i="4"/>
  <c r="K58" i="4"/>
  <c r="L58" i="4" s="1"/>
  <c r="K36" i="4"/>
  <c r="P36" i="4" s="1"/>
  <c r="V18" i="4"/>
  <c r="K134" i="4"/>
  <c r="P134" i="4" s="1"/>
  <c r="K196" i="4"/>
  <c r="K63" i="4"/>
  <c r="K326" i="4"/>
  <c r="K280" i="4"/>
  <c r="P280" i="4" s="1"/>
  <c r="K79" i="4"/>
  <c r="P79" i="4" s="1"/>
  <c r="K21" i="4"/>
  <c r="K252" i="4"/>
  <c r="L252" i="4" s="1"/>
  <c r="K60" i="4"/>
  <c r="P60" i="4" s="1"/>
  <c r="K222" i="4"/>
  <c r="K313" i="4"/>
  <c r="K153" i="4"/>
  <c r="K59" i="4"/>
  <c r="K165" i="4"/>
  <c r="L165" i="4" s="1"/>
  <c r="K22" i="4"/>
  <c r="L22" i="4" s="1"/>
  <c r="V16" i="4"/>
  <c r="K209" i="4"/>
  <c r="L209" i="4" s="1"/>
  <c r="K56" i="4"/>
  <c r="K230" i="4"/>
  <c r="K91" i="4"/>
  <c r="K68" i="4"/>
  <c r="K234" i="4"/>
  <c r="L234" i="4" s="1"/>
  <c r="K288" i="4"/>
  <c r="P288" i="4" s="1"/>
  <c r="V11" i="4"/>
  <c r="K109" i="4"/>
  <c r="L109" i="4" s="1"/>
  <c r="K264" i="4"/>
  <c r="K201" i="4"/>
  <c r="K256" i="4"/>
  <c r="K180" i="4"/>
  <c r="K322" i="4"/>
  <c r="P322" i="4" s="1"/>
  <c r="V12" i="4"/>
  <c r="V8" i="4"/>
  <c r="K89" i="4"/>
  <c r="P89" i="4" s="1"/>
  <c r="R134" i="9"/>
  <c r="N229" i="9"/>
  <c r="R229" i="9"/>
  <c r="N165" i="9"/>
  <c r="R165" i="9"/>
  <c r="P287" i="4"/>
  <c r="N108" i="9"/>
  <c r="R108" i="9"/>
  <c r="R40" i="2"/>
  <c r="N40" i="2"/>
  <c r="R110" i="2"/>
  <c r="N110" i="2"/>
  <c r="R60" i="9"/>
  <c r="N60" i="9"/>
  <c r="R114" i="10"/>
  <c r="N114" i="10"/>
  <c r="N56" i="10"/>
  <c r="R56" i="10"/>
  <c r="N173" i="10"/>
  <c r="R173" i="10"/>
  <c r="N260" i="10"/>
  <c r="R260" i="10"/>
  <c r="R185" i="10"/>
  <c r="N185" i="10"/>
  <c r="R105" i="10"/>
  <c r="N105" i="10"/>
  <c r="R155" i="10"/>
  <c r="N155" i="10"/>
  <c r="N273" i="10"/>
  <c r="R273" i="10"/>
  <c r="R247" i="9"/>
  <c r="N247" i="9"/>
  <c r="N141" i="9"/>
  <c r="R141" i="9"/>
  <c r="N21" i="9"/>
  <c r="R21" i="9"/>
  <c r="N105" i="9"/>
  <c r="R105" i="9"/>
  <c r="N120" i="9"/>
  <c r="R120" i="9"/>
  <c r="N45" i="9"/>
  <c r="R45" i="9"/>
  <c r="R51" i="9"/>
  <c r="N51" i="9"/>
  <c r="R191" i="9"/>
  <c r="N191" i="9"/>
  <c r="N296" i="9"/>
  <c r="R296" i="9"/>
  <c r="N288" i="9"/>
  <c r="R288" i="9"/>
  <c r="N81" i="9"/>
  <c r="R81" i="9"/>
  <c r="R240" i="9"/>
  <c r="N240" i="9"/>
  <c r="R241" i="9"/>
  <c r="N241" i="9"/>
  <c r="L254" i="4"/>
  <c r="L112" i="4"/>
  <c r="L25" i="4"/>
  <c r="P25" i="4"/>
  <c r="L100" i="4"/>
  <c r="P236" i="4"/>
  <c r="L210" i="4"/>
  <c r="L257" i="4"/>
  <c r="L183" i="4"/>
  <c r="P183" i="4"/>
  <c r="N76" i="9"/>
  <c r="R76" i="9"/>
  <c r="R34" i="9"/>
  <c r="N34" i="9"/>
  <c r="N313" i="9"/>
  <c r="R313" i="9"/>
  <c r="R122" i="9"/>
  <c r="N122" i="9"/>
  <c r="R101" i="9"/>
  <c r="N101" i="9"/>
  <c r="R292" i="9"/>
  <c r="N292" i="9"/>
  <c r="R195" i="9"/>
  <c r="N195" i="9"/>
  <c r="N58" i="9"/>
  <c r="R58" i="9"/>
  <c r="R333" i="9"/>
  <c r="N333" i="9"/>
  <c r="N314" i="9"/>
  <c r="R314" i="9"/>
  <c r="R232" i="9"/>
  <c r="N232" i="9"/>
  <c r="R73" i="2"/>
  <c r="N73" i="2"/>
  <c r="R54" i="2"/>
  <c r="N54" i="2"/>
  <c r="R52" i="2"/>
  <c r="N52" i="2"/>
  <c r="N53" i="2"/>
  <c r="R53" i="2"/>
  <c r="R101" i="2"/>
  <c r="N101" i="2"/>
  <c r="N63" i="2"/>
  <c r="R63" i="2"/>
  <c r="R109" i="2"/>
  <c r="N109" i="2"/>
  <c r="N26" i="2"/>
  <c r="R26" i="2"/>
  <c r="R31" i="2"/>
  <c r="N31" i="2"/>
  <c r="N43" i="2"/>
  <c r="R43" i="2"/>
  <c r="R24" i="2"/>
  <c r="N24" i="2"/>
  <c r="N74" i="2"/>
  <c r="R74" i="2"/>
  <c r="N42" i="9"/>
  <c r="R42" i="9"/>
  <c r="R217" i="9"/>
  <c r="N217" i="9"/>
  <c r="R222" i="9"/>
  <c r="N222" i="9"/>
  <c r="R252" i="9"/>
  <c r="N252" i="9"/>
  <c r="R65" i="9"/>
  <c r="N65" i="9"/>
  <c r="R110" i="9"/>
  <c r="N110" i="9"/>
  <c r="N295" i="9"/>
  <c r="R295" i="9"/>
  <c r="R158" i="9"/>
  <c r="N158" i="9"/>
  <c r="R206" i="9"/>
  <c r="N206" i="9"/>
  <c r="R221" i="10"/>
  <c r="N221" i="10"/>
  <c r="N259" i="10"/>
  <c r="R259" i="10"/>
  <c r="R72" i="10"/>
  <c r="N72" i="10"/>
  <c r="R238" i="10"/>
  <c r="N238" i="10"/>
  <c r="N75" i="10"/>
  <c r="R75" i="10"/>
  <c r="R198" i="10"/>
  <c r="N198" i="10"/>
  <c r="N242" i="10"/>
  <c r="R242" i="10"/>
  <c r="R54" i="10"/>
  <c r="N54" i="10"/>
  <c r="N77" i="10"/>
  <c r="R77" i="10"/>
  <c r="N172" i="10"/>
  <c r="R172" i="10"/>
  <c r="R200" i="10"/>
  <c r="N200" i="10"/>
  <c r="R280" i="10"/>
  <c r="N280" i="10"/>
  <c r="R51" i="10"/>
  <c r="N51" i="10"/>
  <c r="R113" i="10"/>
  <c r="N113" i="10"/>
  <c r="R166" i="10"/>
  <c r="N166" i="10"/>
  <c r="R141" i="10"/>
  <c r="N141" i="10"/>
  <c r="R265" i="10"/>
  <c r="N265" i="10"/>
  <c r="R223" i="10"/>
  <c r="N223" i="10"/>
  <c r="N104" i="10"/>
  <c r="R104" i="10"/>
  <c r="R224" i="10"/>
  <c r="N224" i="10"/>
  <c r="R71" i="10"/>
  <c r="N71" i="10"/>
  <c r="N261" i="10"/>
  <c r="R261" i="10"/>
  <c r="N289" i="10"/>
  <c r="R289" i="10"/>
  <c r="R151" i="10"/>
  <c r="N151" i="10"/>
  <c r="N197" i="10"/>
  <c r="R197" i="10"/>
  <c r="N38" i="10"/>
  <c r="R38" i="10"/>
  <c r="N142" i="10"/>
  <c r="R142" i="10"/>
  <c r="R94" i="10"/>
  <c r="N94" i="10"/>
  <c r="N199" i="10"/>
  <c r="R199" i="10"/>
  <c r="N149" i="10"/>
  <c r="R149" i="10"/>
  <c r="R295" i="10"/>
  <c r="N295" i="10"/>
  <c r="R214" i="10"/>
  <c r="N214" i="10"/>
  <c r="R285" i="10"/>
  <c r="N285" i="10"/>
  <c r="N252" i="10"/>
  <c r="R252" i="10"/>
  <c r="N49" i="10"/>
  <c r="R49" i="10"/>
  <c r="N240" i="10"/>
  <c r="R240" i="10"/>
  <c r="N119" i="9"/>
  <c r="R119" i="9"/>
  <c r="R85" i="9"/>
  <c r="N85" i="9"/>
  <c r="N322" i="9"/>
  <c r="R322" i="9"/>
  <c r="N41" i="9"/>
  <c r="R41" i="9"/>
  <c r="N136" i="9"/>
  <c r="R136" i="9"/>
  <c r="N82" i="9"/>
  <c r="R82" i="9"/>
  <c r="R168" i="9"/>
  <c r="N168" i="9"/>
  <c r="N205" i="9"/>
  <c r="R205" i="9"/>
  <c r="N235" i="9"/>
  <c r="R235" i="9"/>
  <c r="R185" i="9"/>
  <c r="N185" i="9"/>
  <c r="R315" i="9"/>
  <c r="N315" i="9"/>
  <c r="R48" i="9"/>
  <c r="N48" i="9"/>
  <c r="P218" i="4"/>
  <c r="L218" i="4"/>
  <c r="L215" i="4"/>
  <c r="P215" i="4"/>
  <c r="N293" i="9"/>
  <c r="R293" i="9"/>
  <c r="N266" i="9"/>
  <c r="R266" i="9"/>
  <c r="N102" i="2"/>
  <c r="R102" i="2"/>
  <c r="R95" i="2"/>
  <c r="N95" i="2"/>
  <c r="N34" i="2"/>
  <c r="R34" i="2"/>
  <c r="R157" i="9"/>
  <c r="N157" i="9"/>
  <c r="R103" i="10"/>
  <c r="N103" i="10"/>
  <c r="N203" i="10"/>
  <c r="R203" i="10"/>
  <c r="N211" i="10"/>
  <c r="R211" i="10"/>
  <c r="N45" i="10"/>
  <c r="R45" i="10"/>
  <c r="N61" i="10"/>
  <c r="R61" i="10"/>
  <c r="N112" i="10"/>
  <c r="R112" i="10"/>
  <c r="N230" i="10"/>
  <c r="R230" i="10"/>
  <c r="N118" i="10"/>
  <c r="R118" i="10"/>
  <c r="N49" i="9"/>
  <c r="R49" i="9"/>
  <c r="N220" i="9"/>
  <c r="R220" i="9"/>
  <c r="N239" i="9"/>
  <c r="R239" i="9"/>
  <c r="N231" i="9"/>
  <c r="R231" i="9"/>
  <c r="R89" i="9"/>
  <c r="N89" i="9"/>
  <c r="N279" i="9"/>
  <c r="R279" i="9"/>
  <c r="R143" i="9"/>
  <c r="N143" i="9"/>
  <c r="R93" i="9"/>
  <c r="N93" i="9"/>
  <c r="N54" i="9"/>
  <c r="R54" i="9"/>
  <c r="R199" i="9"/>
  <c r="N199" i="9"/>
  <c r="R271" i="9"/>
  <c r="N271" i="9"/>
  <c r="R218" i="9"/>
  <c r="N218" i="9"/>
  <c r="L26" i="4"/>
  <c r="P185" i="4"/>
  <c r="L96" i="4"/>
  <c r="P45" i="4"/>
  <c r="L45" i="4"/>
  <c r="L189" i="4"/>
  <c r="P189" i="4"/>
  <c r="P34" i="4"/>
  <c r="L167" i="4"/>
  <c r="L251" i="4"/>
  <c r="P251" i="4"/>
  <c r="L138" i="4"/>
  <c r="P138" i="4"/>
  <c r="L122" i="4"/>
  <c r="L332" i="4"/>
  <c r="P332" i="4"/>
  <c r="L186" i="4"/>
  <c r="L72" i="4"/>
  <c r="L327" i="4"/>
  <c r="P327" i="4"/>
  <c r="P37" i="4"/>
  <c r="L37" i="4"/>
  <c r="R28" i="9"/>
  <c r="N28" i="9"/>
  <c r="N269" i="9"/>
  <c r="R269" i="9"/>
  <c r="R248" i="9"/>
  <c r="N248" i="9"/>
  <c r="N62" i="9"/>
  <c r="R62" i="9"/>
  <c r="R171" i="9"/>
  <c r="N171" i="9"/>
  <c r="N256" i="9"/>
  <c r="R256" i="9"/>
  <c r="R285" i="9"/>
  <c r="N285" i="9"/>
  <c r="R61" i="9"/>
  <c r="N61" i="9"/>
  <c r="R328" i="9"/>
  <c r="N328" i="9"/>
  <c r="R237" i="9"/>
  <c r="N237" i="9"/>
  <c r="N23" i="2"/>
  <c r="R23" i="2"/>
  <c r="N56" i="2"/>
  <c r="R56" i="2"/>
  <c r="N51" i="2"/>
  <c r="R51" i="2"/>
  <c r="N92" i="2"/>
  <c r="R92" i="2"/>
  <c r="R60" i="2"/>
  <c r="N60" i="2"/>
  <c r="N85" i="2"/>
  <c r="R85" i="2"/>
  <c r="N25" i="2"/>
  <c r="R25" i="2"/>
  <c r="R82" i="2"/>
  <c r="N82" i="2"/>
  <c r="N81" i="2"/>
  <c r="R81" i="2"/>
  <c r="N98" i="2"/>
  <c r="R98" i="2"/>
  <c r="R65" i="2"/>
  <c r="N65" i="2"/>
  <c r="N80" i="2"/>
  <c r="R80" i="2"/>
  <c r="R52" i="9"/>
  <c r="N52" i="9"/>
  <c r="R259" i="9"/>
  <c r="N259" i="9"/>
  <c r="R272" i="9"/>
  <c r="N272" i="9"/>
  <c r="N84" i="9"/>
  <c r="R84" i="9"/>
  <c r="R246" i="9"/>
  <c r="N246" i="9"/>
  <c r="N291" i="9"/>
  <c r="R291" i="9"/>
  <c r="R59" i="9"/>
  <c r="N59" i="9"/>
  <c r="N23" i="9"/>
  <c r="R23" i="9"/>
  <c r="N173" i="9"/>
  <c r="R173" i="9"/>
  <c r="N183" i="9"/>
  <c r="R183" i="9"/>
  <c r="R130" i="9"/>
  <c r="N130" i="9"/>
  <c r="N157" i="10"/>
  <c r="R157" i="10"/>
  <c r="N284" i="10"/>
  <c r="R284" i="10"/>
  <c r="R120" i="10"/>
  <c r="N120" i="10"/>
  <c r="R76" i="10"/>
  <c r="N76" i="10"/>
  <c r="R126" i="10"/>
  <c r="N126" i="10"/>
  <c r="N179" i="10"/>
  <c r="R179" i="10"/>
  <c r="N41" i="10"/>
  <c r="R41" i="10"/>
  <c r="R272" i="10"/>
  <c r="N272" i="10"/>
  <c r="R125" i="10"/>
  <c r="N125" i="10"/>
  <c r="N178" i="10"/>
  <c r="R178" i="10"/>
  <c r="R313" i="10"/>
  <c r="N313" i="10"/>
  <c r="N26" i="10"/>
  <c r="R26" i="10"/>
  <c r="N47" i="10"/>
  <c r="R47" i="10"/>
  <c r="N146" i="10"/>
  <c r="R146" i="10"/>
  <c r="R303" i="10"/>
  <c r="N303" i="10"/>
  <c r="N243" i="10"/>
  <c r="R243" i="10"/>
  <c r="R177" i="10"/>
  <c r="N177" i="10"/>
  <c r="N102" i="10"/>
  <c r="R102" i="10"/>
  <c r="N85" i="10"/>
  <c r="R85" i="10"/>
  <c r="N195" i="10"/>
  <c r="R195" i="10"/>
  <c r="R50" i="10"/>
  <c r="N50" i="10"/>
  <c r="R247" i="10"/>
  <c r="N247" i="10"/>
  <c r="N226" i="10"/>
  <c r="R226" i="10"/>
  <c r="R109" i="10"/>
  <c r="N109" i="10"/>
  <c r="N296" i="10"/>
  <c r="R296" i="10"/>
  <c r="R307" i="10"/>
  <c r="N307" i="10"/>
  <c r="N208" i="10"/>
  <c r="R208" i="10"/>
  <c r="R270" i="10"/>
  <c r="N270" i="10"/>
  <c r="R165" i="10"/>
  <c r="N165" i="10"/>
  <c r="N244" i="10"/>
  <c r="R244" i="10"/>
  <c r="N286" i="10"/>
  <c r="R286" i="10"/>
  <c r="R275" i="10"/>
  <c r="N275" i="10"/>
  <c r="R299" i="10"/>
  <c r="N299" i="10"/>
  <c r="N32" i="10"/>
  <c r="R32" i="10"/>
  <c r="R239" i="10"/>
  <c r="N239" i="10"/>
  <c r="N229" i="10"/>
  <c r="R229" i="10"/>
  <c r="N29" i="10"/>
  <c r="R29" i="10"/>
  <c r="N309" i="10"/>
  <c r="R309" i="10"/>
  <c r="N139" i="9"/>
  <c r="R139" i="9"/>
  <c r="R131" i="9"/>
  <c r="N131" i="9"/>
  <c r="N186" i="9"/>
  <c r="R186" i="9"/>
  <c r="R77" i="9"/>
  <c r="N77" i="9"/>
  <c r="N230" i="9"/>
  <c r="R230" i="9"/>
  <c r="R43" i="9"/>
  <c r="N43" i="9"/>
  <c r="R200" i="9"/>
  <c r="N200" i="9"/>
  <c r="R79" i="9"/>
  <c r="N79" i="9"/>
  <c r="R133" i="9"/>
  <c r="N133" i="9"/>
  <c r="R118" i="9"/>
  <c r="N118" i="9"/>
  <c r="R321" i="9"/>
  <c r="N321" i="9"/>
  <c r="R273" i="9"/>
  <c r="N273" i="9"/>
  <c r="L66" i="4"/>
  <c r="L192" i="4"/>
  <c r="P192" i="4"/>
  <c r="L304" i="4"/>
  <c r="P304" i="4"/>
  <c r="L40" i="4"/>
  <c r="R25" i="9"/>
  <c r="N25" i="9"/>
  <c r="R138" i="9"/>
  <c r="N138" i="9"/>
  <c r="R64" i="2"/>
  <c r="N64" i="2"/>
  <c r="R49" i="2"/>
  <c r="N49" i="2"/>
  <c r="N310" i="9"/>
  <c r="R310" i="9"/>
  <c r="N135" i="9"/>
  <c r="R135" i="9"/>
  <c r="R24" i="10"/>
  <c r="N24" i="10"/>
  <c r="R98" i="10"/>
  <c r="N98" i="10"/>
  <c r="N248" i="10"/>
  <c r="R248" i="10"/>
  <c r="R314" i="10"/>
  <c r="N314" i="10"/>
  <c r="R189" i="10"/>
  <c r="N189" i="10"/>
  <c r="N180" i="10"/>
  <c r="R180" i="10"/>
  <c r="R126" i="9"/>
  <c r="N126" i="9"/>
  <c r="N262" i="9"/>
  <c r="R262" i="9"/>
  <c r="N92" i="9"/>
  <c r="R92" i="9"/>
  <c r="N307" i="9"/>
  <c r="R307" i="9"/>
  <c r="R104" i="9"/>
  <c r="N104" i="9"/>
  <c r="R116" i="9"/>
  <c r="N116" i="9"/>
  <c r="R277" i="9"/>
  <c r="N277" i="9"/>
  <c r="N151" i="9"/>
  <c r="R151" i="9"/>
  <c r="R208" i="9"/>
  <c r="N208" i="9"/>
  <c r="N287" i="9"/>
  <c r="R287" i="9"/>
  <c r="L200" i="4"/>
  <c r="P200" i="4"/>
  <c r="L102" i="4"/>
  <c r="P102" i="4"/>
  <c r="P108" i="4"/>
  <c r="L108" i="4"/>
  <c r="P278" i="4"/>
  <c r="L172" i="4"/>
  <c r="P172" i="4"/>
  <c r="P191" i="4"/>
  <c r="L191" i="4"/>
  <c r="P123" i="4"/>
  <c r="L123" i="4"/>
  <c r="P137" i="4"/>
  <c r="L238" i="4"/>
  <c r="P238" i="4"/>
  <c r="L166" i="4"/>
  <c r="P166" i="4"/>
  <c r="L145" i="4"/>
  <c r="P145" i="4"/>
  <c r="L111" i="4"/>
  <c r="P111" i="4"/>
  <c r="P29" i="4"/>
  <c r="L29" i="4"/>
  <c r="P217" i="4"/>
  <c r="L217" i="4"/>
  <c r="L283" i="4"/>
  <c r="P283" i="4"/>
  <c r="L339" i="4"/>
  <c r="P339" i="4"/>
  <c r="L127" i="4"/>
  <c r="P127" i="4"/>
  <c r="P110" i="4"/>
  <c r="L110" i="4"/>
  <c r="P147" i="4"/>
  <c r="R33" i="9"/>
  <c r="N33" i="9"/>
  <c r="R24" i="9"/>
  <c r="N24" i="9"/>
  <c r="R174" i="9"/>
  <c r="N174" i="9"/>
  <c r="R64" i="9"/>
  <c r="N64" i="9"/>
  <c r="R250" i="9"/>
  <c r="N250" i="9"/>
  <c r="N286" i="9"/>
  <c r="R286" i="9"/>
  <c r="R124" i="9"/>
  <c r="N124" i="9"/>
  <c r="N196" i="9"/>
  <c r="R196" i="9"/>
  <c r="R283" i="9"/>
  <c r="N283" i="9"/>
  <c r="R228" i="9"/>
  <c r="N228" i="9"/>
  <c r="R100" i="2"/>
  <c r="N100" i="2"/>
  <c r="N57" i="2"/>
  <c r="R57" i="2"/>
  <c r="N45" i="2"/>
  <c r="R45" i="2"/>
  <c r="N46" i="2"/>
  <c r="R46" i="2"/>
  <c r="R69" i="2"/>
  <c r="N69" i="2"/>
  <c r="N44" i="2"/>
  <c r="R44" i="2"/>
  <c r="R93" i="2"/>
  <c r="N93" i="2"/>
  <c r="R83" i="2"/>
  <c r="N83" i="2"/>
  <c r="N79" i="2"/>
  <c r="R79" i="2"/>
  <c r="R94" i="2"/>
  <c r="N94" i="2"/>
  <c r="N179" i="9"/>
  <c r="R179" i="9"/>
  <c r="R177" i="9"/>
  <c r="N177" i="9"/>
  <c r="R68" i="9"/>
  <c r="N68" i="9"/>
  <c r="N213" i="9"/>
  <c r="R213" i="9"/>
  <c r="R123" i="9"/>
  <c r="N123" i="9"/>
  <c r="R83" i="9"/>
  <c r="N83" i="9"/>
  <c r="R36" i="9"/>
  <c r="N36" i="9"/>
  <c r="R30" i="9"/>
  <c r="N30" i="9"/>
  <c r="N40" i="9"/>
  <c r="R40" i="9"/>
  <c r="R153" i="9"/>
  <c r="N153" i="9"/>
  <c r="N27" i="10"/>
  <c r="R27" i="10"/>
  <c r="R116" i="10"/>
  <c r="N116" i="10"/>
  <c r="N138" i="10"/>
  <c r="R138" i="10"/>
  <c r="N171" i="10"/>
  <c r="R171" i="10"/>
  <c r="N184" i="10"/>
  <c r="R184" i="10"/>
  <c r="N43" i="10"/>
  <c r="R43" i="10"/>
  <c r="N89" i="10"/>
  <c r="R89" i="10"/>
  <c r="R168" i="10"/>
  <c r="N168" i="10"/>
  <c r="R99" i="10"/>
  <c r="N99" i="10"/>
  <c r="R283" i="10"/>
  <c r="N283" i="10"/>
  <c r="N293" i="10"/>
  <c r="R293" i="10"/>
  <c r="N30" i="10"/>
  <c r="R30" i="10"/>
  <c r="R159" i="10"/>
  <c r="N159" i="10"/>
  <c r="N232" i="10"/>
  <c r="R232" i="10"/>
  <c r="N249" i="10"/>
  <c r="R249" i="10"/>
  <c r="R271" i="10"/>
  <c r="N271" i="10"/>
  <c r="N235" i="10"/>
  <c r="R235" i="10"/>
  <c r="N287" i="10"/>
  <c r="R287" i="10"/>
  <c r="R218" i="10"/>
  <c r="N218" i="10"/>
  <c r="R133" i="10"/>
  <c r="N133" i="10"/>
  <c r="R78" i="10"/>
  <c r="N78" i="10"/>
  <c r="R143" i="10"/>
  <c r="N143" i="10"/>
  <c r="R291" i="10"/>
  <c r="N291" i="10"/>
  <c r="R288" i="10"/>
  <c r="N288" i="10"/>
  <c r="R23" i="10"/>
  <c r="N23" i="10"/>
  <c r="R88" i="10"/>
  <c r="N88" i="10"/>
  <c r="R222" i="10"/>
  <c r="N222" i="10"/>
  <c r="R205" i="10"/>
  <c r="N205" i="10"/>
  <c r="R101" i="10"/>
  <c r="N101" i="10"/>
  <c r="N154" i="10"/>
  <c r="R154" i="10"/>
  <c r="N87" i="10"/>
  <c r="R87" i="10"/>
  <c r="R115" i="10"/>
  <c r="N115" i="10"/>
  <c r="R183" i="10"/>
  <c r="N183" i="10"/>
  <c r="N153" i="10"/>
  <c r="R153" i="10"/>
  <c r="R148" i="10"/>
  <c r="N148" i="10"/>
  <c r="N158" i="10"/>
  <c r="R158" i="10"/>
  <c r="N226" i="9"/>
  <c r="R226" i="9"/>
  <c r="N144" i="9"/>
  <c r="R144" i="9"/>
  <c r="N106" i="9"/>
  <c r="R106" i="9"/>
  <c r="N162" i="9"/>
  <c r="R162" i="9"/>
  <c r="R245" i="9"/>
  <c r="N245" i="9"/>
  <c r="N160" i="9"/>
  <c r="R160" i="9"/>
  <c r="N233" i="9"/>
  <c r="R233" i="9"/>
  <c r="R261" i="9"/>
  <c r="N261" i="9"/>
  <c r="N148" i="9"/>
  <c r="R148" i="9"/>
  <c r="N142" i="9"/>
  <c r="R142" i="9"/>
  <c r="R278" i="9"/>
  <c r="N278" i="9"/>
  <c r="R102" i="9"/>
  <c r="N102" i="9"/>
  <c r="N99" i="2"/>
  <c r="R99" i="2"/>
  <c r="N170" i="10"/>
  <c r="R170" i="10"/>
  <c r="N182" i="9"/>
  <c r="R182" i="9"/>
  <c r="N227" i="9"/>
  <c r="R227" i="9"/>
  <c r="L36" i="4"/>
  <c r="P326" i="4"/>
  <c r="L326" i="4"/>
  <c r="P222" i="4"/>
  <c r="L222" i="4"/>
  <c r="L313" i="4"/>
  <c r="P313" i="4"/>
  <c r="P153" i="4"/>
  <c r="L153" i="4"/>
  <c r="P22" i="4"/>
  <c r="L56" i="4"/>
  <c r="P56" i="4"/>
  <c r="P230" i="4"/>
  <c r="L230" i="4"/>
  <c r="P91" i="4"/>
  <c r="L91" i="4"/>
  <c r="P68" i="4"/>
  <c r="L68" i="4"/>
  <c r="P264" i="4"/>
  <c r="L264" i="4"/>
  <c r="L201" i="4"/>
  <c r="P201" i="4"/>
  <c r="L256" i="4"/>
  <c r="P256" i="4"/>
  <c r="L180" i="4"/>
  <c r="P180" i="4"/>
  <c r="L204" i="4"/>
  <c r="P204" i="4"/>
  <c r="R202" i="9"/>
  <c r="N202" i="9"/>
  <c r="N255" i="9"/>
  <c r="R255" i="9"/>
  <c r="R238" i="9"/>
  <c r="N238" i="9"/>
  <c r="N284" i="9"/>
  <c r="R284" i="9"/>
  <c r="N281" i="9"/>
  <c r="R281" i="9"/>
  <c r="R268" i="9"/>
  <c r="N268" i="9"/>
  <c r="N149" i="9"/>
  <c r="R149" i="9"/>
  <c r="N113" i="9"/>
  <c r="R113" i="9"/>
  <c r="N325" i="9"/>
  <c r="R325" i="9"/>
  <c r="R29" i="2"/>
  <c r="N29" i="2"/>
  <c r="N41" i="2"/>
  <c r="R41" i="2"/>
  <c r="N104" i="2"/>
  <c r="R104" i="2"/>
  <c r="R108" i="2"/>
  <c r="N108" i="2"/>
  <c r="N77" i="2"/>
  <c r="R77" i="2"/>
  <c r="R103" i="2"/>
  <c r="N103" i="2"/>
  <c r="R62" i="2"/>
  <c r="N62" i="2"/>
  <c r="N59" i="2"/>
  <c r="R59" i="2"/>
  <c r="R91" i="2"/>
  <c r="N91" i="2"/>
  <c r="R70" i="2"/>
  <c r="N70" i="2"/>
  <c r="N114" i="2"/>
  <c r="R114" i="2"/>
  <c r="N35" i="2"/>
  <c r="R35" i="2"/>
  <c r="R332" i="9"/>
  <c r="N332" i="9"/>
  <c r="R167" i="9"/>
  <c r="N167" i="9"/>
  <c r="R265" i="9"/>
  <c r="N265" i="9"/>
  <c r="R210" i="9"/>
  <c r="N210" i="9"/>
  <c r="N215" i="9"/>
  <c r="R215" i="9"/>
  <c r="R88" i="9"/>
  <c r="N88" i="9"/>
  <c r="R159" i="9"/>
  <c r="N159" i="9"/>
  <c r="N301" i="9"/>
  <c r="R301" i="9"/>
  <c r="N111" i="9"/>
  <c r="R111" i="9"/>
  <c r="N224" i="9"/>
  <c r="R224" i="9"/>
  <c r="R323" i="9"/>
  <c r="N323" i="9"/>
  <c r="R57" i="10"/>
  <c r="N57" i="10"/>
  <c r="R160" i="10"/>
  <c r="N160" i="10"/>
  <c r="R234" i="10"/>
  <c r="N234" i="10"/>
  <c r="R79" i="10"/>
  <c r="N79" i="10"/>
  <c r="R106" i="10"/>
  <c r="N106" i="10"/>
  <c r="N21" i="10"/>
  <c r="R21" i="10"/>
  <c r="R108" i="10"/>
  <c r="N108" i="10"/>
  <c r="N66" i="10"/>
  <c r="R66" i="10"/>
  <c r="R119" i="10"/>
  <c r="N119" i="10"/>
  <c r="N162" i="10"/>
  <c r="R162" i="10"/>
  <c r="N46" i="10"/>
  <c r="R46" i="10"/>
  <c r="N237" i="10"/>
  <c r="R237" i="10"/>
  <c r="N22" i="10"/>
  <c r="R22" i="10"/>
  <c r="N28" i="10"/>
  <c r="R28" i="10"/>
  <c r="R84" i="10"/>
  <c r="N84" i="10"/>
  <c r="N257" i="10"/>
  <c r="R257" i="10"/>
  <c r="R144" i="10"/>
  <c r="N144" i="10"/>
  <c r="R33" i="10"/>
  <c r="N33" i="10"/>
  <c r="R100" i="10"/>
  <c r="N100" i="10"/>
  <c r="R220" i="10"/>
  <c r="N220" i="10"/>
  <c r="R231" i="10"/>
  <c r="N231" i="10"/>
  <c r="N190" i="10"/>
  <c r="R190" i="10"/>
  <c r="R215" i="10"/>
  <c r="N215" i="10"/>
  <c r="R107" i="10"/>
  <c r="N107" i="10"/>
  <c r="R121" i="10"/>
  <c r="N121" i="10"/>
  <c r="R147" i="10"/>
  <c r="N147" i="10"/>
  <c r="R281" i="10"/>
  <c r="N281" i="10"/>
  <c r="N145" i="10"/>
  <c r="R145" i="10"/>
  <c r="R228" i="10"/>
  <c r="N228" i="10"/>
  <c r="R60" i="10"/>
  <c r="N60" i="10"/>
  <c r="N182" i="10"/>
  <c r="R182" i="10"/>
  <c r="N201" i="10"/>
  <c r="R201" i="10"/>
  <c r="N163" i="10"/>
  <c r="R163" i="10"/>
  <c r="R290" i="10"/>
  <c r="N290" i="10"/>
  <c r="R245" i="10"/>
  <c r="N245" i="10"/>
  <c r="R62" i="10"/>
  <c r="N62" i="10"/>
  <c r="N35" i="10"/>
  <c r="R35" i="10"/>
  <c r="R68" i="10"/>
  <c r="N68" i="10"/>
  <c r="R219" i="10"/>
  <c r="N219" i="10"/>
  <c r="R156" i="9"/>
  <c r="N156" i="9"/>
  <c r="R299" i="9"/>
  <c r="N299" i="9"/>
  <c r="N297" i="9"/>
  <c r="R297" i="9"/>
  <c r="N260" i="9"/>
  <c r="R260" i="9"/>
  <c r="R289" i="9"/>
  <c r="N289" i="9"/>
  <c r="R39" i="9"/>
  <c r="N39" i="9"/>
  <c r="N57" i="9"/>
  <c r="R57" i="9"/>
  <c r="R188" i="9"/>
  <c r="N188" i="9"/>
  <c r="N145" i="9"/>
  <c r="R145" i="9"/>
  <c r="R280" i="9"/>
  <c r="N280" i="9"/>
  <c r="N170" i="9"/>
  <c r="R170" i="9"/>
  <c r="R87" i="9"/>
  <c r="N87" i="9"/>
  <c r="L285" i="4"/>
  <c r="P285" i="4"/>
  <c r="P139" i="4"/>
  <c r="L139" i="4"/>
  <c r="P303" i="4"/>
  <c r="L303" i="4"/>
  <c r="L156" i="4"/>
  <c r="P156" i="4"/>
  <c r="N47" i="9"/>
  <c r="R47" i="9"/>
  <c r="N89" i="2"/>
  <c r="R89" i="2"/>
  <c r="R107" i="2"/>
  <c r="N107" i="2"/>
  <c r="R198" i="9"/>
  <c r="N198" i="9"/>
  <c r="R203" i="9"/>
  <c r="N203" i="9"/>
  <c r="N206" i="10"/>
  <c r="R206" i="10"/>
  <c r="N129" i="10"/>
  <c r="R129" i="10"/>
  <c r="R71" i="9"/>
  <c r="N71" i="9"/>
  <c r="R318" i="9"/>
  <c r="N318" i="9"/>
  <c r="R140" i="9"/>
  <c r="N140" i="9"/>
  <c r="N189" i="9"/>
  <c r="R189" i="9"/>
  <c r="P319" i="4"/>
  <c r="L319" i="4"/>
  <c r="L196" i="4"/>
  <c r="P196" i="4"/>
  <c r="L59" i="4"/>
  <c r="P59" i="4"/>
  <c r="N32" i="9"/>
  <c r="R32" i="9"/>
  <c r="N103" i="9"/>
  <c r="R103" i="9"/>
  <c r="N161" i="9"/>
  <c r="R161" i="9"/>
  <c r="N95" i="9"/>
  <c r="R95" i="9"/>
  <c r="N80" i="9"/>
  <c r="R80" i="9"/>
  <c r="R243" i="9"/>
  <c r="N243" i="9"/>
  <c r="R300" i="9"/>
  <c r="N300" i="9"/>
  <c r="N117" i="9"/>
  <c r="R117" i="9"/>
  <c r="N290" i="9"/>
  <c r="R290" i="9"/>
  <c r="N274" i="9"/>
  <c r="R274" i="9"/>
  <c r="N86" i="9"/>
  <c r="R86" i="9"/>
  <c r="L229" i="4"/>
  <c r="P229" i="4"/>
  <c r="P146" i="4"/>
  <c r="L146" i="4"/>
  <c r="P337" i="4"/>
  <c r="L337" i="4"/>
  <c r="L74" i="4"/>
  <c r="P74" i="4"/>
  <c r="L284" i="4"/>
  <c r="P284" i="4"/>
  <c r="L160" i="4"/>
  <c r="P160" i="4"/>
  <c r="L315" i="4"/>
  <c r="P315" i="4"/>
  <c r="P190" i="4"/>
  <c r="L190" i="4"/>
  <c r="L126" i="4"/>
  <c r="P126" i="4"/>
  <c r="L272" i="4"/>
  <c r="P272" i="4"/>
  <c r="P49" i="4"/>
  <c r="L49" i="4"/>
  <c r="P220" i="4"/>
  <c r="L220" i="4"/>
  <c r="P262" i="4"/>
  <c r="L262" i="4"/>
  <c r="L198" i="4"/>
  <c r="P198" i="4"/>
  <c r="P136" i="4"/>
  <c r="L136" i="4"/>
  <c r="L149" i="4"/>
  <c r="P149" i="4"/>
  <c r="L101" i="4"/>
  <c r="P101" i="4"/>
  <c r="L55" i="4"/>
  <c r="P55" i="4"/>
  <c r="L298" i="4"/>
  <c r="P298" i="4"/>
  <c r="P197" i="4"/>
  <c r="L197" i="4"/>
  <c r="L81" i="4"/>
  <c r="P81" i="4"/>
  <c r="L87" i="4"/>
  <c r="P87" i="4"/>
  <c r="P52" i="4"/>
  <c r="L52" i="4"/>
  <c r="P86" i="4"/>
  <c r="L86" i="4"/>
  <c r="P24" i="4"/>
  <c r="L24" i="4"/>
  <c r="L265" i="4"/>
  <c r="P265" i="4"/>
  <c r="L158" i="4"/>
  <c r="P158" i="4"/>
  <c r="P271" i="4"/>
  <c r="L271" i="4"/>
  <c r="P309" i="4"/>
  <c r="L309" i="4"/>
  <c r="L35" i="4"/>
  <c r="P35" i="4"/>
  <c r="P296" i="4"/>
  <c r="L296" i="4"/>
  <c r="L237" i="4"/>
  <c r="P237" i="4"/>
  <c r="L164" i="4"/>
  <c r="P164" i="4"/>
  <c r="P152" i="4"/>
  <c r="L152" i="4"/>
  <c r="P281" i="4"/>
  <c r="L281" i="4"/>
  <c r="L301" i="4"/>
  <c r="P301" i="4"/>
  <c r="L107" i="4"/>
  <c r="P107" i="4"/>
  <c r="P120" i="4"/>
  <c r="L120" i="4"/>
  <c r="P207" i="4"/>
  <c r="L207" i="4"/>
  <c r="P330" i="4"/>
  <c r="L330" i="4"/>
  <c r="L246" i="4"/>
  <c r="P246" i="4"/>
  <c r="R50" i="9"/>
  <c r="N50" i="9"/>
  <c r="R55" i="9"/>
  <c r="N55" i="9"/>
  <c r="R74" i="9"/>
  <c r="N74" i="9"/>
  <c r="N44" i="9"/>
  <c r="R44" i="9"/>
  <c r="R275" i="9"/>
  <c r="N275" i="9"/>
  <c r="R129" i="9"/>
  <c r="N129" i="9"/>
  <c r="N317" i="9"/>
  <c r="R317" i="9"/>
  <c r="R306" i="9"/>
  <c r="N306" i="9"/>
  <c r="N330" i="9"/>
  <c r="R330" i="9"/>
  <c r="R75" i="2"/>
  <c r="N75" i="2"/>
  <c r="N32" i="2"/>
  <c r="R32" i="2"/>
  <c r="N55" i="2"/>
  <c r="R55" i="2"/>
  <c r="N105" i="2"/>
  <c r="R105" i="2"/>
  <c r="R111" i="2"/>
  <c r="N111" i="2"/>
  <c r="N84" i="2"/>
  <c r="R84" i="2"/>
  <c r="R47" i="2"/>
  <c r="N47" i="2"/>
  <c r="N71" i="2"/>
  <c r="R71" i="2"/>
  <c r="R61" i="2"/>
  <c r="N61" i="2"/>
  <c r="N88" i="2"/>
  <c r="R88" i="2"/>
  <c r="R42" i="2"/>
  <c r="N42" i="2"/>
  <c r="N276" i="9"/>
  <c r="R276" i="9"/>
  <c r="N257" i="9"/>
  <c r="R257" i="9"/>
  <c r="N253" i="9"/>
  <c r="R253" i="9"/>
  <c r="N267" i="9"/>
  <c r="R267" i="9"/>
  <c r="N303" i="9"/>
  <c r="R303" i="9"/>
  <c r="N146" i="9"/>
  <c r="R146" i="9"/>
  <c r="R258" i="9"/>
  <c r="N258" i="9"/>
  <c r="R209" i="9"/>
  <c r="N209" i="9"/>
  <c r="N96" i="9"/>
  <c r="R96" i="9"/>
  <c r="R327" i="9"/>
  <c r="N327" i="9"/>
  <c r="R127" i="10"/>
  <c r="N127" i="10"/>
  <c r="R306" i="10"/>
  <c r="N306" i="10"/>
  <c r="R262" i="10"/>
  <c r="N262" i="10"/>
  <c r="R58" i="10"/>
  <c r="N58" i="10"/>
  <c r="N174" i="10"/>
  <c r="R174" i="10"/>
  <c r="N140" i="10"/>
  <c r="R140" i="10"/>
  <c r="N263" i="10"/>
  <c r="R263" i="10"/>
  <c r="R217" i="10"/>
  <c r="N217" i="10"/>
  <c r="N227" i="10"/>
  <c r="R227" i="10"/>
  <c r="R67" i="10"/>
  <c r="N67" i="10"/>
  <c r="N297" i="10"/>
  <c r="R297" i="10"/>
  <c r="N256" i="10"/>
  <c r="R256" i="10"/>
  <c r="N188" i="10"/>
  <c r="R188" i="10"/>
  <c r="N225" i="10"/>
  <c r="R225" i="10"/>
  <c r="N204" i="10"/>
  <c r="R204" i="10"/>
  <c r="R80" i="10"/>
  <c r="N80" i="10"/>
  <c r="R70" i="10"/>
  <c r="N70" i="10"/>
  <c r="N258" i="10"/>
  <c r="R258" i="10"/>
  <c r="N302" i="10"/>
  <c r="R302" i="10"/>
  <c r="N86" i="10"/>
  <c r="R86" i="10"/>
  <c r="R300" i="10"/>
  <c r="N300" i="10"/>
  <c r="N34" i="10"/>
  <c r="R34" i="10"/>
  <c r="N64" i="10"/>
  <c r="R64" i="10"/>
  <c r="N25" i="10"/>
  <c r="R25" i="10"/>
  <c r="N213" i="10"/>
  <c r="R213" i="10"/>
  <c r="N31" i="10"/>
  <c r="R31" i="10"/>
  <c r="N176" i="10"/>
  <c r="R176" i="10"/>
  <c r="N253" i="10"/>
  <c r="R253" i="10"/>
  <c r="R39" i="10"/>
  <c r="N39" i="10"/>
  <c r="N55" i="10"/>
  <c r="R55" i="10"/>
  <c r="N59" i="10"/>
  <c r="R59" i="10"/>
  <c r="N276" i="10"/>
  <c r="R276" i="10"/>
  <c r="N255" i="10"/>
  <c r="R255" i="10"/>
  <c r="N308" i="10"/>
  <c r="R308" i="10"/>
  <c r="R305" i="10"/>
  <c r="N305" i="10"/>
  <c r="R304" i="10"/>
  <c r="N304" i="10"/>
  <c r="R236" i="9"/>
  <c r="N236" i="9"/>
  <c r="N66" i="9"/>
  <c r="R66" i="9"/>
  <c r="N100" i="9"/>
  <c r="R100" i="9"/>
  <c r="N154" i="9"/>
  <c r="R154" i="9"/>
  <c r="N31" i="9"/>
  <c r="R31" i="9"/>
  <c r="N282" i="9"/>
  <c r="R282" i="9"/>
  <c r="R125" i="9"/>
  <c r="N125" i="9"/>
  <c r="N38" i="9"/>
  <c r="R38" i="9"/>
  <c r="N56" i="9"/>
  <c r="R56" i="9"/>
  <c r="N53" i="9"/>
  <c r="R53" i="9"/>
  <c r="L62" i="4"/>
  <c r="P62" i="4"/>
  <c r="L141" i="4"/>
  <c r="P141" i="4"/>
  <c r="P150" i="4"/>
  <c r="L150" i="4"/>
  <c r="P121" i="4"/>
  <c r="L121" i="4"/>
  <c r="L157" i="4"/>
  <c r="P157" i="4"/>
  <c r="P305" i="4"/>
  <c r="L305" i="4"/>
  <c r="R214" i="9"/>
  <c r="N214" i="9"/>
  <c r="N76" i="2"/>
  <c r="R76" i="2"/>
  <c r="R97" i="2"/>
  <c r="N97" i="2"/>
  <c r="N164" i="9"/>
  <c r="R164" i="9"/>
  <c r="R97" i="9"/>
  <c r="N97" i="9"/>
  <c r="R92" i="10"/>
  <c r="N92" i="10"/>
  <c r="N241" i="10"/>
  <c r="R241" i="10"/>
  <c r="N91" i="9"/>
  <c r="R91" i="9"/>
  <c r="R221" i="9"/>
  <c r="N221" i="9"/>
  <c r="R242" i="9"/>
  <c r="N242" i="9"/>
  <c r="P239" i="4"/>
  <c r="L239" i="4"/>
  <c r="P63" i="4"/>
  <c r="L63" i="4"/>
  <c r="P165" i="4"/>
  <c r="R132" i="9"/>
  <c r="N132" i="9"/>
  <c r="R29" i="9"/>
  <c r="N29" i="9"/>
  <c r="R127" i="9"/>
  <c r="N127" i="9"/>
  <c r="N70" i="9"/>
  <c r="R70" i="9"/>
  <c r="R152" i="9"/>
  <c r="N152" i="9"/>
  <c r="N234" i="9"/>
  <c r="R234" i="9"/>
  <c r="P223" i="4"/>
  <c r="L223" i="4"/>
  <c r="P170" i="4"/>
  <c r="L170" i="4"/>
  <c r="L84" i="4"/>
  <c r="P84" i="4"/>
  <c r="P320" i="4"/>
  <c r="L320" i="4"/>
  <c r="P317" i="4"/>
  <c r="L193" i="4"/>
  <c r="P193" i="4"/>
  <c r="L324" i="4"/>
  <c r="P324" i="4"/>
  <c r="P32" i="4"/>
  <c r="L32" i="4"/>
  <c r="P286" i="4"/>
  <c r="L286" i="4"/>
  <c r="L48" i="4"/>
  <c r="P48" i="4"/>
  <c r="L314" i="4"/>
  <c r="P314" i="4"/>
  <c r="L176" i="4"/>
  <c r="P176" i="4"/>
  <c r="L297" i="4"/>
  <c r="P297" i="4"/>
  <c r="L258" i="4"/>
  <c r="L83" i="4"/>
  <c r="L50" i="4"/>
  <c r="P50" i="4"/>
  <c r="L273" i="4"/>
  <c r="P273" i="4"/>
  <c r="P129" i="4"/>
  <c r="L129" i="4"/>
  <c r="L118" i="4"/>
  <c r="P118" i="4"/>
  <c r="P250" i="4"/>
  <c r="P194" i="4"/>
  <c r="L194" i="4"/>
  <c r="P69" i="4"/>
  <c r="L69" i="4"/>
  <c r="L255" i="4"/>
  <c r="P255" i="4"/>
  <c r="P114" i="4"/>
  <c r="L114" i="4"/>
  <c r="L188" i="4"/>
  <c r="L142" i="4"/>
  <c r="P173" i="4"/>
  <c r="L173" i="4"/>
  <c r="P316" i="4"/>
  <c r="L316" i="4"/>
  <c r="R128" i="9"/>
  <c r="N128" i="9"/>
  <c r="N251" i="9"/>
  <c r="R251" i="9"/>
  <c r="N37" i="9"/>
  <c r="R37" i="9"/>
  <c r="R114" i="9"/>
  <c r="N114" i="9"/>
  <c r="R67" i="9"/>
  <c r="N67" i="9"/>
  <c r="N244" i="9"/>
  <c r="R244" i="9"/>
  <c r="N172" i="9"/>
  <c r="R172" i="9"/>
  <c r="N302" i="9"/>
  <c r="R302" i="9"/>
  <c r="R201" i="9"/>
  <c r="N201" i="9"/>
  <c r="N309" i="9"/>
  <c r="R309" i="9"/>
  <c r="R68" i="2"/>
  <c r="N68" i="2"/>
  <c r="R48" i="2"/>
  <c r="N48" i="2"/>
  <c r="R66" i="2"/>
  <c r="N66" i="2"/>
  <c r="N112" i="2"/>
  <c r="R112" i="2"/>
  <c r="R113" i="2"/>
  <c r="N113" i="2"/>
  <c r="R87" i="2"/>
  <c r="N87" i="2"/>
  <c r="R30" i="2"/>
  <c r="N30" i="2"/>
  <c r="R72" i="2"/>
  <c r="N72" i="2"/>
  <c r="N67" i="2"/>
  <c r="R67" i="2"/>
  <c r="N27" i="2"/>
  <c r="R27" i="2"/>
  <c r="N90" i="2"/>
  <c r="R90" i="2"/>
  <c r="R96" i="2"/>
  <c r="N96" i="2"/>
  <c r="N187" i="9"/>
  <c r="R187" i="9"/>
  <c r="N184" i="9"/>
  <c r="R184" i="9"/>
  <c r="N316" i="9"/>
  <c r="R316" i="9"/>
  <c r="R216" i="9"/>
  <c r="N216" i="9"/>
  <c r="N175" i="9"/>
  <c r="R175" i="9"/>
  <c r="R190" i="9"/>
  <c r="N190" i="9"/>
  <c r="R223" i="9"/>
  <c r="N223" i="9"/>
  <c r="R107" i="9"/>
  <c r="N107" i="9"/>
  <c r="N320" i="9"/>
  <c r="R320" i="9"/>
  <c r="N155" i="9"/>
  <c r="R155" i="9"/>
  <c r="N36" i="10"/>
  <c r="R36" i="10"/>
  <c r="R192" i="10"/>
  <c r="N192" i="10"/>
  <c r="N117" i="10"/>
  <c r="R117" i="10"/>
  <c r="N40" i="10"/>
  <c r="R40" i="10"/>
  <c r="N191" i="10"/>
  <c r="R191" i="10"/>
  <c r="N250" i="10"/>
  <c r="R250" i="10"/>
  <c r="R266" i="10"/>
  <c r="N266" i="10"/>
  <c r="R301" i="10"/>
  <c r="N301" i="10"/>
  <c r="N254" i="10"/>
  <c r="R254" i="10"/>
  <c r="N267" i="10"/>
  <c r="R267" i="10"/>
  <c r="R187" i="10"/>
  <c r="N187" i="10"/>
  <c r="N210" i="10"/>
  <c r="R210" i="10"/>
  <c r="R274" i="10"/>
  <c r="N274" i="10"/>
  <c r="N137" i="10"/>
  <c r="R137" i="10"/>
  <c r="N277" i="10"/>
  <c r="R277" i="10"/>
  <c r="R279" i="10"/>
  <c r="N279" i="10"/>
  <c r="R152" i="10"/>
  <c r="N152" i="10"/>
  <c r="N169" i="10"/>
  <c r="R169" i="10"/>
  <c r="N48" i="10"/>
  <c r="R48" i="10"/>
  <c r="N294" i="10"/>
  <c r="R294" i="10"/>
  <c r="R269" i="10"/>
  <c r="N269" i="10"/>
  <c r="N194" i="10"/>
  <c r="R194" i="10"/>
  <c r="N278" i="10"/>
  <c r="R278" i="10"/>
  <c r="N131" i="10"/>
  <c r="R131" i="10"/>
  <c r="N164" i="10"/>
  <c r="R164" i="10"/>
  <c r="R63" i="10"/>
  <c r="N63" i="10"/>
  <c r="R69" i="10"/>
  <c r="N69" i="10"/>
  <c r="R209" i="10"/>
  <c r="N209" i="10"/>
  <c r="N175" i="10"/>
  <c r="R175" i="10"/>
  <c r="R207" i="10"/>
  <c r="N207" i="10"/>
  <c r="R44" i="10"/>
  <c r="N44" i="10"/>
  <c r="N65" i="10"/>
  <c r="R65" i="10"/>
  <c r="N91" i="10"/>
  <c r="R91" i="10"/>
  <c r="R292" i="10"/>
  <c r="N292" i="10"/>
  <c r="R136" i="10"/>
  <c r="N136" i="10"/>
  <c r="R90" i="10"/>
  <c r="N90" i="10"/>
  <c r="R315" i="10"/>
  <c r="N315" i="10"/>
  <c r="R137" i="9"/>
  <c r="N137" i="9"/>
  <c r="N166" i="9"/>
  <c r="R166" i="9"/>
  <c r="N326" i="9"/>
  <c r="R326" i="9"/>
  <c r="R90" i="9"/>
  <c r="N90" i="9"/>
  <c r="N112" i="9"/>
  <c r="R112" i="9"/>
  <c r="R249" i="9"/>
  <c r="N249" i="9"/>
  <c r="R180" i="9"/>
  <c r="N180" i="9"/>
  <c r="R193" i="9"/>
  <c r="N193" i="9"/>
  <c r="R75" i="9"/>
  <c r="N75" i="9"/>
  <c r="R121" i="9"/>
  <c r="N121" i="9"/>
  <c r="P104" i="4"/>
  <c r="L104" i="4"/>
  <c r="L128" i="4"/>
  <c r="L325" i="4"/>
  <c r="P325" i="4"/>
  <c r="R331" i="9"/>
  <c r="N331" i="9"/>
  <c r="N298" i="9"/>
  <c r="R298" i="9"/>
  <c r="R37" i="2"/>
  <c r="N37" i="2"/>
  <c r="N39" i="2"/>
  <c r="R39" i="2"/>
  <c r="N219" i="9"/>
  <c r="R219" i="9"/>
  <c r="R178" i="9"/>
  <c r="N178" i="9"/>
  <c r="N212" i="10"/>
  <c r="R212" i="10"/>
  <c r="R81" i="10"/>
  <c r="N81" i="10"/>
  <c r="R268" i="10"/>
  <c r="N268" i="10"/>
  <c r="R95" i="10"/>
  <c r="N95" i="10"/>
  <c r="R196" i="10"/>
  <c r="N196" i="10"/>
  <c r="R135" i="10"/>
  <c r="N135" i="10"/>
  <c r="R110" i="10"/>
  <c r="N110" i="10"/>
  <c r="N96" i="10"/>
  <c r="R96" i="10"/>
  <c r="N128" i="10"/>
  <c r="R128" i="10"/>
  <c r="N324" i="9"/>
  <c r="R324" i="9"/>
  <c r="N192" i="9"/>
  <c r="R192" i="9"/>
  <c r="N35" i="9"/>
  <c r="R35" i="9"/>
  <c r="R263" i="9"/>
  <c r="N263" i="9"/>
  <c r="P277" i="4"/>
  <c r="L277" i="4"/>
  <c r="P21" i="4"/>
  <c r="L21" i="4"/>
  <c r="N181" i="9"/>
  <c r="R181" i="9"/>
  <c r="R169" i="9"/>
  <c r="N169" i="9"/>
  <c r="R312" i="9"/>
  <c r="N312" i="9"/>
  <c r="R98" i="9"/>
  <c r="N98" i="9"/>
  <c r="N27" i="9"/>
  <c r="R27" i="9"/>
  <c r="N204" i="9"/>
  <c r="R204" i="9"/>
  <c r="N22" i="9"/>
  <c r="R22" i="9"/>
  <c r="N194" i="9"/>
  <c r="R194" i="9"/>
  <c r="N197" i="9"/>
  <c r="R197" i="9"/>
  <c r="N304" i="9"/>
  <c r="R304" i="9"/>
  <c r="P233" i="4"/>
  <c r="L233" i="4"/>
  <c r="L259" i="4"/>
  <c r="P259" i="4"/>
  <c r="L184" i="4"/>
  <c r="P184" i="4"/>
  <c r="L211" i="4"/>
  <c r="P211" i="4"/>
  <c r="L28" i="4"/>
  <c r="P28" i="4"/>
  <c r="L178" i="4"/>
  <c r="P178" i="4"/>
  <c r="P88" i="4"/>
  <c r="P97" i="4"/>
  <c r="L97" i="4"/>
  <c r="P42" i="4"/>
  <c r="L42" i="4"/>
  <c r="P205" i="4"/>
  <c r="L205" i="4"/>
  <c r="L336" i="4"/>
  <c r="P336" i="4"/>
  <c r="L212" i="4"/>
  <c r="P212" i="4"/>
  <c r="P51" i="4"/>
  <c r="L51" i="4"/>
  <c r="L181" i="4"/>
  <c r="P23" i="4"/>
  <c r="L23" i="4"/>
  <c r="L116" i="4"/>
  <c r="P116" i="4"/>
  <c r="L329" i="4"/>
  <c r="P329" i="4"/>
  <c r="L227" i="4"/>
  <c r="P57" i="4"/>
  <c r="L57" i="4"/>
  <c r="L148" i="4"/>
  <c r="P148" i="4"/>
  <c r="L195" i="4"/>
  <c r="P195" i="4"/>
  <c r="L27" i="4"/>
  <c r="P27" i="4"/>
  <c r="P224" i="4"/>
  <c r="P307" i="4"/>
  <c r="L307" i="4"/>
  <c r="L235" i="4"/>
  <c r="P235" i="4"/>
  <c r="P226" i="4"/>
  <c r="L226" i="4"/>
  <c r="P263" i="4"/>
  <c r="L263" i="4"/>
  <c r="P75" i="4"/>
  <c r="P168" i="4"/>
  <c r="R319" i="9"/>
  <c r="N319" i="9"/>
  <c r="N94" i="9"/>
  <c r="R94" i="9"/>
  <c r="N73" i="9"/>
  <c r="R73" i="9"/>
  <c r="R26" i="9"/>
  <c r="N26" i="9"/>
  <c r="N254" i="9"/>
  <c r="R254" i="9"/>
  <c r="R211" i="9"/>
  <c r="N211" i="9"/>
  <c r="N72" i="9"/>
  <c r="R72" i="9"/>
  <c r="N63" i="9"/>
  <c r="R63" i="9"/>
  <c r="R150" i="9"/>
  <c r="N150" i="9"/>
  <c r="R106" i="2"/>
  <c r="N106" i="2"/>
  <c r="R86" i="2"/>
  <c r="N86" i="2"/>
  <c r="R78" i="2"/>
  <c r="N78" i="2"/>
  <c r="R33" i="2"/>
  <c r="N33" i="2"/>
  <c r="R28" i="2"/>
  <c r="N28" i="2"/>
  <c r="N38" i="2"/>
  <c r="R38" i="2"/>
  <c r="R21" i="2"/>
  <c r="N21" i="2"/>
  <c r="R36" i="2"/>
  <c r="N36" i="2"/>
  <c r="R50" i="2"/>
  <c r="N50" i="2"/>
  <c r="N58" i="2"/>
  <c r="R58" i="2"/>
  <c r="N22" i="2"/>
  <c r="R22" i="2"/>
  <c r="N294" i="9"/>
  <c r="R294" i="9"/>
  <c r="N176" i="9"/>
  <c r="R176" i="9"/>
  <c r="N264" i="9"/>
  <c r="R264" i="9"/>
  <c r="N270" i="9"/>
  <c r="R270" i="9"/>
  <c r="R212" i="9"/>
  <c r="N212" i="9"/>
  <c r="R163" i="9"/>
  <c r="N163" i="9"/>
  <c r="N46" i="9"/>
  <c r="R46" i="9"/>
  <c r="N207" i="9"/>
  <c r="R207" i="9"/>
  <c r="R329" i="9"/>
  <c r="N329" i="9"/>
  <c r="R122" i="10"/>
  <c r="N122" i="10"/>
  <c r="N202" i="10"/>
  <c r="R202" i="10"/>
  <c r="R132" i="10"/>
  <c r="N132" i="10"/>
  <c r="R42" i="10"/>
  <c r="N42" i="10"/>
  <c r="N310" i="10"/>
  <c r="R310" i="10"/>
  <c r="N167" i="10"/>
  <c r="R167" i="10"/>
  <c r="N193" i="10"/>
  <c r="R193" i="10"/>
  <c r="N74" i="10"/>
  <c r="R74" i="10"/>
  <c r="R123" i="10"/>
  <c r="N123" i="10"/>
  <c r="R264" i="10"/>
  <c r="N264" i="10"/>
  <c r="R181" i="10"/>
  <c r="N181" i="10"/>
  <c r="N139" i="10"/>
  <c r="R139" i="10"/>
  <c r="N246" i="10"/>
  <c r="R246" i="10"/>
  <c r="R111" i="10"/>
  <c r="N111" i="10"/>
  <c r="R37" i="10"/>
  <c r="N37" i="10"/>
  <c r="N97" i="10"/>
  <c r="R97" i="10"/>
  <c r="N233" i="10"/>
  <c r="R233" i="10"/>
  <c r="N73" i="10"/>
  <c r="R73" i="10"/>
  <c r="R82" i="10"/>
  <c r="N82" i="10"/>
  <c r="R134" i="10"/>
  <c r="N134" i="10"/>
  <c r="R161" i="10"/>
  <c r="N161" i="10"/>
  <c r="R83" i="10"/>
  <c r="N83" i="10"/>
  <c r="R53" i="10"/>
  <c r="N53" i="10"/>
  <c r="R130" i="10"/>
  <c r="N130" i="10"/>
  <c r="R298" i="10"/>
  <c r="N298" i="10"/>
  <c r="R93" i="10"/>
  <c r="N93" i="10"/>
  <c r="N150" i="10"/>
  <c r="R150" i="10"/>
  <c r="R216" i="10"/>
  <c r="N216" i="10"/>
  <c r="R282" i="10"/>
  <c r="N282" i="10"/>
  <c r="N186" i="10"/>
  <c r="R186" i="10"/>
  <c r="N124" i="10"/>
  <c r="R124" i="10"/>
  <c r="R156" i="10"/>
  <c r="N156" i="10"/>
  <c r="R311" i="10"/>
  <c r="N311" i="10"/>
  <c r="R251" i="10"/>
  <c r="N251" i="10"/>
  <c r="N312" i="10"/>
  <c r="R312" i="10"/>
  <c r="R52" i="10"/>
  <c r="N52" i="10"/>
  <c r="R236" i="10"/>
  <c r="N236" i="10"/>
  <c r="N99" i="9"/>
  <c r="R99" i="9"/>
  <c r="R305" i="9"/>
  <c r="N305" i="9"/>
  <c r="R109" i="9"/>
  <c r="N109" i="9"/>
  <c r="R147" i="9"/>
  <c r="N147" i="9"/>
  <c r="R311" i="9"/>
  <c r="N311" i="9"/>
  <c r="R69" i="9"/>
  <c r="N69" i="9"/>
  <c r="R225" i="9"/>
  <c r="N225" i="9"/>
  <c r="N308" i="9"/>
  <c r="R308" i="9"/>
  <c r="N115" i="9"/>
  <c r="R115" i="9"/>
  <c r="N78" i="9"/>
  <c r="R78" i="9"/>
  <c r="N18" i="10"/>
  <c r="N18" i="9"/>
  <c r="N18" i="2"/>
  <c r="P132" i="4" l="1"/>
  <c r="L93" i="4"/>
  <c r="L288" i="4"/>
  <c r="L159" i="4"/>
  <c r="P171" i="4"/>
  <c r="P140" i="4"/>
  <c r="P275" i="4"/>
  <c r="L78" i="4"/>
  <c r="L79" i="4"/>
  <c r="P306" i="4"/>
  <c r="P162" i="4"/>
  <c r="P64" i="4"/>
  <c r="L73" i="4"/>
  <c r="P340" i="4"/>
  <c r="P323" i="4"/>
  <c r="L202" i="4"/>
  <c r="L113" i="4"/>
  <c r="L322" i="4"/>
  <c r="L335" i="4"/>
  <c r="L261" i="4"/>
  <c r="P328" i="4"/>
  <c r="L31" i="4"/>
  <c r="P299" i="4"/>
  <c r="P85" i="4"/>
  <c r="L182" i="4"/>
  <c r="L76" i="4"/>
  <c r="L318" i="4"/>
  <c r="P249" i="4"/>
  <c r="L214" i="4"/>
  <c r="P247" i="4"/>
  <c r="P293" i="4"/>
  <c r="L94" i="4"/>
  <c r="P234" i="4"/>
  <c r="P241" i="4"/>
  <c r="P269" i="4"/>
  <c r="P240" i="4"/>
  <c r="L221" i="4"/>
  <c r="L30" i="4"/>
  <c r="L44" i="4"/>
  <c r="L61" i="4"/>
  <c r="L70" i="4"/>
  <c r="P231" i="4"/>
  <c r="L308" i="4"/>
  <c r="P163" i="4"/>
  <c r="L208" i="4"/>
  <c r="L41" i="4"/>
  <c r="L46" i="4"/>
  <c r="P279" i="4"/>
  <c r="L282" i="4"/>
  <c r="P115" i="4"/>
  <c r="P206" i="4"/>
  <c r="L47" i="4"/>
  <c r="P276" i="4"/>
  <c r="L216" i="4"/>
  <c r="L151" i="4"/>
  <c r="P334" i="4"/>
  <c r="L242" i="4"/>
  <c r="L125" i="4"/>
  <c r="P53" i="4"/>
  <c r="P105" i="4"/>
  <c r="P292" i="4"/>
  <c r="L175" i="4"/>
  <c r="L203" i="4"/>
  <c r="P58" i="4"/>
  <c r="L244" i="4"/>
  <c r="L219" i="4"/>
  <c r="L300" i="4"/>
  <c r="P43" i="4"/>
  <c r="P331" i="4"/>
  <c r="P82" i="4"/>
  <c r="P161" i="4"/>
  <c r="L106" i="4"/>
  <c r="P117" i="4"/>
  <c r="L280" i="4"/>
  <c r="P124" i="4"/>
  <c r="L98" i="4"/>
  <c r="L310" i="4"/>
  <c r="L144" i="4"/>
  <c r="P253" i="4"/>
  <c r="L95" i="4"/>
  <c r="P174" i="4"/>
  <c r="P130" i="4"/>
  <c r="P260" i="4"/>
  <c r="P274" i="4"/>
  <c r="P289" i="4"/>
  <c r="P133" i="4"/>
  <c r="P209" i="4"/>
  <c r="P294" i="4"/>
  <c r="L119" i="4"/>
  <c r="L135" i="4"/>
  <c r="P187" i="4"/>
  <c r="L270" i="4"/>
  <c r="L99" i="4"/>
  <c r="P39" i="4"/>
  <c r="P333" i="4"/>
  <c r="P267" i="4"/>
  <c r="P248" i="4"/>
  <c r="P311" i="4"/>
  <c r="P232" i="4"/>
  <c r="L77" i="4"/>
  <c r="P266" i="4"/>
  <c r="P321" i="4"/>
  <c r="L228" i="4"/>
  <c r="P103" i="4"/>
  <c r="L143" i="4"/>
  <c r="P33" i="4"/>
  <c r="P109" i="4"/>
  <c r="P302" i="4"/>
  <c r="P155" i="4"/>
  <c r="L90" i="4"/>
  <c r="P338" i="4"/>
  <c r="P291" i="4"/>
  <c r="P290" i="4"/>
  <c r="L169" i="4"/>
  <c r="L60" i="4"/>
  <c r="L38" i="4"/>
  <c r="P225" i="4"/>
  <c r="L268" i="4"/>
  <c r="L67" i="4"/>
  <c r="P213" i="4"/>
  <c r="L154" i="4"/>
  <c r="L80" i="4"/>
  <c r="L312" i="4"/>
  <c r="P71" i="4"/>
  <c r="P199" i="4"/>
  <c r="P243" i="4"/>
  <c r="L92" i="4"/>
  <c r="L134" i="4"/>
  <c r="P252" i="4"/>
  <c r="L89" i="4"/>
  <c r="L131" i="4"/>
  <c r="L295" i="4"/>
  <c r="L177" i="4"/>
  <c r="L245" i="4"/>
  <c r="L179" i="4"/>
  <c r="P54" i="4"/>
  <c r="L65" i="4"/>
  <c r="E7" i="9"/>
  <c r="E7" i="10"/>
  <c r="E7" i="2"/>
  <c r="L18" i="4"/>
  <c r="E7" i="4" l="1"/>
  <c r="F4" i="4" s="1"/>
  <c r="H4" i="4" s="1"/>
  <c r="F4" i="9"/>
  <c r="H4" i="9" s="1"/>
  <c r="F5" i="9"/>
  <c r="H5" i="9" s="1"/>
  <c r="F6" i="9"/>
  <c r="H6" i="9" s="1"/>
  <c r="F9" i="9" s="1"/>
  <c r="F10" i="9" s="1"/>
  <c r="F4" i="2"/>
  <c r="H4" i="2" s="1"/>
  <c r="F6" i="2"/>
  <c r="H6" i="2" s="1"/>
  <c r="F9" i="2" s="1"/>
  <c r="F10" i="2" s="1"/>
  <c r="F5" i="2"/>
  <c r="H5" i="2" s="1"/>
  <c r="F4" i="10"/>
  <c r="H4" i="10" s="1"/>
  <c r="F5" i="10"/>
  <c r="H5" i="10" s="1"/>
  <c r="F6" i="10"/>
  <c r="H6" i="10" s="1"/>
  <c r="F9" i="10" s="1"/>
  <c r="F10" i="10" s="1"/>
  <c r="F8" i="9"/>
  <c r="F5" i="4" l="1"/>
  <c r="H5" i="4" s="1"/>
  <c r="F6" i="4"/>
  <c r="H6" i="4" s="1"/>
  <c r="F9" i="4" s="1"/>
  <c r="F10" i="4" s="1"/>
  <c r="G9" i="9"/>
  <c r="F8" i="2"/>
  <c r="F8" i="10"/>
  <c r="F8" i="4"/>
  <c r="G9" i="4" l="1"/>
  <c r="G9" i="2"/>
  <c r="G9" i="10"/>
</calcChain>
</file>

<file path=xl/sharedStrings.xml><?xml version="1.0" encoding="utf-8"?>
<sst xmlns="http://schemas.openxmlformats.org/spreadsheetml/2006/main" count="6371" uniqueCount="1129">
  <si>
    <t>IBVS 6244</t>
  </si>
  <si>
    <t>OEJV 0179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</si>
  <si>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</si>
  <si>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</si>
  <si>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</si>
  <si>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</si>
  <si>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</si>
  <si>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</si>
  <si>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</si>
  <si>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</si>
  <si>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</si>
  <si>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</si>
  <si>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</si>
  <si>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</si>
  <si>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</si>
  <si>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</si>
  <si>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</si>
  <si>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</si>
  <si>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</si>
  <si>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</si>
  <si>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</si>
  <si>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</si>
  <si>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</si>
  <si>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</si>
  <si>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</si>
  <si>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</si>
  <si>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</si>
  <si>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</si>
  <si>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EW</t>
  </si>
  <si>
    <t>Sp:  A3 Vm</t>
  </si>
  <si>
    <t>IBVS 4681</t>
  </si>
  <si>
    <t>IBVS 4380</t>
  </si>
  <si>
    <t>IBVS 3760</t>
  </si>
  <si>
    <t>IBVS 3355</t>
  </si>
  <si>
    <t>IBVS 3078</t>
  </si>
  <si>
    <t>IBVS 2478</t>
  </si>
  <si>
    <t>IBVS 2159</t>
  </si>
  <si>
    <t>IBVS 1116</t>
  </si>
  <si>
    <t>IBVS</t>
  </si>
  <si>
    <t>Bad?</t>
  </si>
  <si>
    <t>IBVS 4621</t>
  </si>
  <si>
    <t>Nelson</t>
  </si>
  <si>
    <t>Diethelm R</t>
  </si>
  <si>
    <t>BBSAG Bull.23</t>
  </si>
  <si>
    <t>B</t>
  </si>
  <si>
    <t>phe</t>
  </si>
  <si>
    <t>K</t>
  </si>
  <si>
    <t>v</t>
  </si>
  <si>
    <t>AN 300,166</t>
  </si>
  <si>
    <t>AN 302,54</t>
  </si>
  <si>
    <t>GEOS EB 13</t>
  </si>
  <si>
    <t>BAV-M 34</t>
  </si>
  <si>
    <t>pg</t>
  </si>
  <si>
    <t>BAV-M 36</t>
  </si>
  <si>
    <t>BBSAG Bull.64</t>
  </si>
  <si>
    <t>IBVS 2545</t>
  </si>
  <si>
    <t>BBSAG Bull.80</t>
  </si>
  <si>
    <t>AP SP SCI 208,15</t>
  </si>
  <si>
    <t>BAV-M 56</t>
  </si>
  <si>
    <t>V</t>
  </si>
  <si>
    <t>BBSAG Bull.96</t>
  </si>
  <si>
    <t>BAV-M 59</t>
  </si>
  <si>
    <t>AA 42,363</t>
  </si>
  <si>
    <t>BAV-M 60</t>
  </si>
  <si>
    <t>Blaettler E</t>
  </si>
  <si>
    <t>BBSAG Bull.99</t>
  </si>
  <si>
    <t>BBSAG Bull.101</t>
  </si>
  <si>
    <t>BBSAG</t>
  </si>
  <si>
    <t>Misc</t>
  </si>
  <si>
    <t>IBVS 5371</t>
  </si>
  <si>
    <t>IBVS 5439</t>
  </si>
  <si>
    <t>I</t>
  </si>
  <si>
    <t>II</t>
  </si>
  <si>
    <t>Or &gt;&gt;&gt;&gt;&gt;&gt;</t>
  </si>
  <si>
    <t>Quad</t>
  </si>
  <si>
    <t># of data points:</t>
  </si>
  <si>
    <t>V1073 Cyg / gsc 2682-2942</t>
  </si>
  <si>
    <t>Start of linear fit (row #)</t>
  </si>
  <si>
    <t>IBVS 5887</t>
  </si>
  <si>
    <t>OEJV 0074</t>
  </si>
  <si>
    <t>OEJV 0094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</si>
  <si>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</si>
  <si>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</si>
  <si>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</si>
  <si>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</si>
  <si>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</si>
  <si>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</si>
  <si>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</si>
  <si>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</si>
  <si>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</si>
  <si>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</si>
  <si>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</si>
  <si>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</si>
  <si>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</si>
  <si>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</si>
  <si>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</si>
  <si>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</si>
  <si>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</si>
  <si>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</si>
  <si>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</si>
  <si>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</si>
  <si>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</si>
  <si>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</si>
  <si>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</si>
  <si>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</si>
  <si>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</si>
  <si>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</si>
  <si>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</si>
  <si>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</si>
  <si>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</si>
  <si>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</si>
  <si>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</si>
  <si>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</si>
  <si>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</si>
  <si>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</si>
  <si>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</si>
  <si>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</si>
  <si>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</si>
  <si>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</si>
  <si>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</si>
  <si>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</si>
  <si>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</si>
  <si>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</si>
  <si>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</si>
  <si>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</si>
  <si>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</si>
  <si>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</si>
  <si>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</si>
  <si>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</si>
  <si>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</si>
  <si>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</si>
  <si>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</si>
  <si>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</si>
  <si>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</si>
  <si>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</si>
  <si>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</si>
  <si>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</si>
  <si>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</si>
  <si>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</si>
  <si>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</si>
  <si>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</si>
  <si>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</si>
  <si>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</si>
  <si>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</si>
  <si>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</si>
  <si>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</si>
  <si>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</si>
  <si>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</si>
  <si>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</si>
  <si>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</si>
  <si>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</si>
  <si>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</si>
  <si>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</si>
  <si>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</si>
  <si>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</si>
  <si>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W</t>
  </si>
  <si>
    <t>Z</t>
  </si>
  <si>
    <t>IBVS 5922</t>
  </si>
  <si>
    <t>PG</t>
  </si>
  <si>
    <t>PHE</t>
  </si>
  <si>
    <t>(Yang &amp; Liu 2000)</t>
  </si>
  <si>
    <t>Kondo 1966</t>
  </si>
  <si>
    <t>Wolf et al 1992</t>
  </si>
  <si>
    <t>Sezer 1993</t>
  </si>
  <si>
    <t>BBSAG 23</t>
  </si>
  <si>
    <t>Q.fit</t>
  </si>
  <si>
    <r>
      <t>diff</t>
    </r>
    <r>
      <rPr>
        <b/>
        <vertAlign val="superscript"/>
        <sz val="10"/>
        <rFont val="Arial"/>
        <family val="2"/>
      </rPr>
      <t>2</t>
    </r>
  </si>
  <si>
    <r>
      <t>Wt*diff</t>
    </r>
    <r>
      <rPr>
        <b/>
        <vertAlign val="superscript"/>
        <sz val="10"/>
        <rFont val="Arial"/>
        <family val="2"/>
      </rPr>
      <t>2</t>
    </r>
  </si>
  <si>
    <t>Wt</t>
  </si>
  <si>
    <t>BAD</t>
  </si>
  <si>
    <t>S3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</si>
  <si>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</si>
  <si>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</si>
  <si>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</si>
  <si>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</si>
  <si>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</si>
  <si>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</si>
  <si>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</si>
  <si>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</si>
  <si>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</si>
  <si>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</si>
  <si>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</si>
  <si>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</si>
  <si>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</si>
  <si>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</si>
  <si>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</si>
  <si>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</si>
  <si>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JAVSO..40....1</t>
  </si>
  <si>
    <t>IBVS 6039</t>
  </si>
  <si>
    <t>dP/dt =</t>
  </si>
  <si>
    <t>Analysis of Yang &amp; Liu 2000Ap+SS.274..799</t>
  </si>
  <si>
    <t>2012JAVSO..40..975</t>
  </si>
  <si>
    <t>OEJV 0160</t>
  </si>
  <si>
    <t>Q.fit2</t>
  </si>
  <si>
    <r>
      <t>diff</t>
    </r>
    <r>
      <rPr>
        <b/>
        <vertAlign val="superscript"/>
        <sz val="10"/>
        <color indexed="10"/>
        <rFont val="Arial"/>
        <family val="2"/>
      </rPr>
      <t>2</t>
    </r>
  </si>
  <si>
    <r>
      <t>Wt*diff</t>
    </r>
    <r>
      <rPr>
        <b/>
        <vertAlign val="superscript"/>
        <sz val="10"/>
        <color indexed="10"/>
        <rFont val="Arial"/>
        <family val="2"/>
      </rPr>
      <t>2</t>
    </r>
  </si>
  <si>
    <t>Q.fit3</t>
  </si>
  <si>
    <t>C-C Gateway</t>
  </si>
  <si>
    <t>http://var.astro.cz/ocgate/</t>
  </si>
  <si>
    <t>p</t>
  </si>
  <si>
    <t>s</t>
  </si>
  <si>
    <t>Bauernfeind H</t>
  </si>
  <si>
    <t>,,D,Lich,VB 7.72,</t>
  </si>
  <si>
    <t>Strohmeier W</t>
  </si>
  <si>
    <t>,,D,Lich,VB 5.13,</t>
  </si>
  <si>
    <t>none</t>
  </si>
  <si>
    <t>V,1407,V,1407,,</t>
  </si>
  <si>
    <t>Bendinelli</t>
  </si>
  <si>
    <t>,,D,Lich,AA 42.363,</t>
  </si>
  <si>
    <t>pe</t>
  </si>
  <si>
    <t>Kruseman P</t>
  </si>
  <si>
    <t>,,D,Lich,BANS 2.382,</t>
  </si>
  <si>
    <t>Kondo Y</t>
  </si>
  <si>
    <t>,,D,Lich,AJ 71.55,</t>
  </si>
  <si>
    <t>,,0,GCVS,AJ 71.55,</t>
  </si>
  <si>
    <t>vis</t>
  </si>
  <si>
    <t>Diethelm Roger</t>
  </si>
  <si>
    <t>B,0023,B,0023,,</t>
  </si>
  <si>
    <t>Dumitrescu Al</t>
  </si>
  <si>
    <t>I,1116,I,1116,,</t>
  </si>
  <si>
    <t>Dinescu R</t>
  </si>
  <si>
    <t>Lichtenknecker D</t>
  </si>
  <si>
    <t>D,0029,D,Lich,,</t>
  </si>
  <si>
    <t>D,0031,D,Lich,,</t>
  </si>
  <si>
    <t>Ralincourt Ph</t>
  </si>
  <si>
    <t>G,EB13,G,EB13,,</t>
  </si>
  <si>
    <t>Herczeg Tibor</t>
  </si>
  <si>
    <t>I,2478,,,,</t>
  </si>
  <si>
    <t>Aslan Zeki</t>
  </si>
  <si>
    <t>Derman E</t>
  </si>
  <si>
    <t>I,2159,,,,</t>
  </si>
  <si>
    <t>Zimmermann H</t>
  </si>
  <si>
    <t>D,0034,D,Lich,,</t>
  </si>
  <si>
    <t>Frank</t>
  </si>
  <si>
    <t>D,0036,D,0036,,</t>
  </si>
  <si>
    <t>B,0064,B,0064,,</t>
  </si>
  <si>
    <t>Gagne J</t>
  </si>
  <si>
    <t>I,2545,I,2545,,</t>
  </si>
  <si>
    <t>Betten</t>
  </si>
  <si>
    <t>I,3078,I,3078,,</t>
  </si>
  <si>
    <t>B,0080,B,0080,,</t>
  </si>
  <si>
    <t>BV</t>
  </si>
  <si>
    <t>Sezer</t>
  </si>
  <si>
    <t>I,3355,I,3355,,</t>
  </si>
  <si>
    <t>Kilinc</t>
  </si>
  <si>
    <t>Baysal</t>
  </si>
  <si>
    <t>Sezer C</t>
  </si>
  <si>
    <t>I,3760,I,3760,ASS 208.30,</t>
  </si>
  <si>
    <t>Selam S O</t>
  </si>
  <si>
    <t>I,4380,I,4380,,</t>
  </si>
  <si>
    <t>Oezeren F</t>
  </si>
  <si>
    <t>Agerer Franz</t>
  </si>
  <si>
    <t>D,0056,D,0056,,</t>
  </si>
  <si>
    <t>Kahraman G</t>
  </si>
  <si>
    <t>B,0096,B,0096,,</t>
  </si>
  <si>
    <t>I,3760,I,3760,,</t>
  </si>
  <si>
    <t>D,0059,D,0059,,</t>
  </si>
  <si>
    <t>Oezdemir S</t>
  </si>
  <si>
    <t>Wolf Marek</t>
  </si>
  <si>
    <t>Albayrak B</t>
  </si>
  <si>
    <t>Duendar H</t>
  </si>
  <si>
    <t>Hipparcos</t>
  </si>
  <si>
    <t>0,Hipp,0,Hipp,,</t>
  </si>
  <si>
    <t>D,0060,D,0060,,</t>
  </si>
  <si>
    <t>Blaettler Ernst</t>
  </si>
  <si>
    <t>B,0099,B,0099,,</t>
  </si>
  <si>
    <t>B,0101,B,0101,,</t>
  </si>
  <si>
    <t>Derman I</t>
  </si>
  <si>
    <t>Nelson Robert</t>
  </si>
  <si>
    <t>I,4621,I,4621,,</t>
  </si>
  <si>
    <t>I,4621,I,4621,,SSP-3</t>
  </si>
  <si>
    <t>ccd</t>
  </si>
  <si>
    <t>Paschke Anton</t>
  </si>
  <si>
    <t>0,home,,,,Rotse</t>
  </si>
  <si>
    <t>UBV</t>
  </si>
  <si>
    <t>Cakmak Serhat</t>
  </si>
  <si>
    <t>I,5439,,,,</t>
  </si>
  <si>
    <t>Kalci Rahsan</t>
  </si>
  <si>
    <t>I,5371,,,,</t>
  </si>
  <si>
    <t>Nakajima Kazuhir</t>
  </si>
  <si>
    <t>W,1044,J,0042,,</t>
  </si>
  <si>
    <t>BVRI</t>
  </si>
  <si>
    <t>Kilicoglu T</t>
  </si>
  <si>
    <t>I,5887,,,,</t>
  </si>
  <si>
    <t>Yilmaz M</t>
  </si>
  <si>
    <t>Senavci H V</t>
  </si>
  <si>
    <t>Frank Peter</t>
  </si>
  <si>
    <t>D,0212,I,5941,,LcCCD 12</t>
  </si>
  <si>
    <t>Coker Deniz</t>
  </si>
  <si>
    <t>I,5933,,,,Apogee U47</t>
  </si>
  <si>
    <t>Goekay Goe</t>
  </si>
  <si>
    <t>I,6039,,,,E2Vccd47-10</t>
  </si>
  <si>
    <t>BRI</t>
  </si>
  <si>
    <t>Liakos A</t>
  </si>
  <si>
    <t>I,6005,,,,C2+T2</t>
  </si>
  <si>
    <t>UBVRI</t>
  </si>
  <si>
    <t>I,6005,,,,C1+T1</t>
  </si>
  <si>
    <t>ccdR</t>
  </si>
  <si>
    <t>Dreveny R</t>
  </si>
  <si>
    <t>C,0034,E,0074,,Sonnar 180/4</t>
  </si>
  <si>
    <t>Uhlar Robert</t>
  </si>
  <si>
    <t>C,0035,E,0094,,G2/Sonnar34/</t>
  </si>
  <si>
    <t>Masek M.</t>
  </si>
  <si>
    <t>C,0038,E,0160,,50mm+EOS1000</t>
  </si>
  <si>
    <t>Trnka J.</t>
  </si>
  <si>
    <t>C,0038,E,0160,,20cm+ST9E</t>
  </si>
  <si>
    <t>PE</t>
  </si>
  <si>
    <t>CCD</t>
  </si>
  <si>
    <t>s5</t>
  </si>
  <si>
    <t>s6</t>
  </si>
  <si>
    <t>Minima from the Lichtenknecker Database of the BAV</t>
  </si>
  <si>
    <t>http://www.bav-astro.de/LkDB/index.php?lang=en&amp;sprache_dial=en</t>
  </si>
  <si>
    <t> -0.003 </t>
  </si>
  <si>
    <t>F </t>
  </si>
  <si>
    <t>2414801.807 </t>
  </si>
  <si>
    <t> 27.05.1899 07:22 </t>
  </si>
  <si>
    <t> 0.107 </t>
  </si>
  <si>
    <t>P </t>
  </si>
  <si>
    <t> H.Bauernfeind </t>
  </si>
  <si>
    <t> VB 7.72 </t>
  </si>
  <si>
    <t>2415601.776 </t>
  </si>
  <si>
    <t> 05.08.1901 06:37 </t>
  </si>
  <si>
    <t> 0.071 </t>
  </si>
  <si>
    <t>2415694.557 </t>
  </si>
  <si>
    <t> 06.11.1901 01:22 </t>
  </si>
  <si>
    <t> 0.120 </t>
  </si>
  <si>
    <t>2416029.663 </t>
  </si>
  <si>
    <t> 07.10.1902 03:54 </t>
  </si>
  <si>
    <t> 0.057 </t>
  </si>
  <si>
    <t>2416033.629 </t>
  </si>
  <si>
    <t> 11.10.1902 03:05 </t>
  </si>
  <si>
    <t> 0.094 </t>
  </si>
  <si>
    <t>2416330.677 </t>
  </si>
  <si>
    <t> 04.08.1903 04:14 </t>
  </si>
  <si>
    <t> 0.087 </t>
  </si>
  <si>
    <t>2416413.599 </t>
  </si>
  <si>
    <t> 26.10.1903 02:22 </t>
  </si>
  <si>
    <t> 0.100 </t>
  </si>
  <si>
    <t>2416431.562 </t>
  </si>
  <si>
    <t> 13.11.1903 01:29 </t>
  </si>
  <si>
    <t> -0.011 </t>
  </si>
  <si>
    <t>2416455.519 </t>
  </si>
  <si>
    <t> 07.12.1903 00:27 </t>
  </si>
  <si>
    <t> -0.023 </t>
  </si>
  <si>
    <t>2416990.810 </t>
  </si>
  <si>
    <t> 25.05.1905 07:26 </t>
  </si>
  <si>
    <t> 0.098 </t>
  </si>
  <si>
    <t>2417021.773 </t>
  </si>
  <si>
    <t> 25.06.1905 06:33 </t>
  </si>
  <si>
    <t> 0.019 </t>
  </si>
  <si>
    <t>2417145.578 </t>
  </si>
  <si>
    <t> 27.10.1905 01:52 </t>
  </si>
  <si>
    <t> 0.051 </t>
  </si>
  <si>
    <t>2417432.854 </t>
  </si>
  <si>
    <t> 10.08.1906 08:29 </t>
  </si>
  <si>
    <t> 0.095 </t>
  </si>
  <si>
    <t>2417458.731 </t>
  </si>
  <si>
    <t> 05.09.1906 05:32 </t>
  </si>
  <si>
    <t> 0.039 </t>
  </si>
  <si>
    <t>2417497.670 </t>
  </si>
  <si>
    <t> 14.10.1906 04:04 </t>
  </si>
  <si>
    <t> 0.078 </t>
  </si>
  <si>
    <t>2418283.489 </t>
  </si>
  <si>
    <t> 07.12.1908 23:44 </t>
  </si>
  <si>
    <t> 0.037 </t>
  </si>
  <si>
    <t>2418683.471 </t>
  </si>
  <si>
    <t> 11.01.1910 23:18 </t>
  </si>
  <si>
    <t> 0.017 </t>
  </si>
  <si>
    <t>2419238.750 </t>
  </si>
  <si>
    <t> 21.07.1911 06:00 </t>
  </si>
  <si>
    <t> 0.086 </t>
  </si>
  <si>
    <t>2419308.673 </t>
  </si>
  <si>
    <t> 29.09.1911 04:09 </t>
  </si>
  <si>
    <t> 0.067 </t>
  </si>
  <si>
    <t>2419668.613 </t>
  </si>
  <si>
    <t> 23.09.1912 02:42 </t>
  </si>
  <si>
    <t> 0.084 </t>
  </si>
  <si>
    <t>2419948.821 </t>
  </si>
  <si>
    <t> 30.06.1913 07:42 </t>
  </si>
  <si>
    <t> 0.133 </t>
  </si>
  <si>
    <t>2420005.723 </t>
  </si>
  <si>
    <t> 26.08.1913 05:21 </t>
  </si>
  <si>
    <t> 0.060 </t>
  </si>
  <si>
    <t>2420012.792 </t>
  </si>
  <si>
    <t> 02.09.1913 07:00 </t>
  </si>
  <si>
    <t> 0.056 </t>
  </si>
  <si>
    <t>2420046.612 </t>
  </si>
  <si>
    <t> 06.10.1913 02:41 </t>
  </si>
  <si>
    <t>2420407.633 </t>
  </si>
  <si>
    <t> 02.10.1914 03:11 </t>
  </si>
  <si>
    <t> 0.003 </t>
  </si>
  <si>
    <t>2420409.614 </t>
  </si>
  <si>
    <t> 04.10.1914 02:44 </t>
  </si>
  <si>
    <t>2420667.776 </t>
  </si>
  <si>
    <t> 19.06.1915 06:37 </t>
  </si>
  <si>
    <t> 0.026 </t>
  </si>
  <si>
    <t>2420763.622 </t>
  </si>
  <si>
    <t> 23.09.1915 02:55 </t>
  </si>
  <si>
    <t>2420769.610 </t>
  </si>
  <si>
    <t> 29.09.1915 02:38 </t>
  </si>
  <si>
    <t> 0.091 </t>
  </si>
  <si>
    <t>2420789.638 </t>
  </si>
  <si>
    <t> 19.10.1915 03:18 </t>
  </si>
  <si>
    <t> 0.080 </t>
  </si>
  <si>
    <t>2421206.522 </t>
  </si>
  <si>
    <t> 09.12.1916 00:31 </t>
  </si>
  <si>
    <t> 0.065 </t>
  </si>
  <si>
    <t>2421228.513 </t>
  </si>
  <si>
    <t> 31.12.1916 00:18 </t>
  </si>
  <si>
    <t> 0.052 </t>
  </si>
  <si>
    <t>2421423.761 </t>
  </si>
  <si>
    <t> 14.07.1917 06:15 </t>
  </si>
  <si>
    <t> 0.014 </t>
  </si>
  <si>
    <t>2421481.631 </t>
  </si>
  <si>
    <t> 10.09.1917 03:08 </t>
  </si>
  <si>
    <t> 0.123 </t>
  </si>
  <si>
    <t>2421488.616 </t>
  </si>
  <si>
    <t> 17.09.1917 02:47 </t>
  </si>
  <si>
    <t> 0.036 </t>
  </si>
  <si>
    <t>2421542.506 </t>
  </si>
  <si>
    <t> 10.11.1917 00:08 </t>
  </si>
  <si>
    <t>2421544.464 </t>
  </si>
  <si>
    <t> 11.11.1917 23:08 </t>
  </si>
  <si>
    <t> -0.305 </t>
  </si>
  <si>
    <t>2421558.450 </t>
  </si>
  <si>
    <t> 25.11.1917 22:48 </t>
  </si>
  <si>
    <t> -0.072 </t>
  </si>
  <si>
    <t>2421731.784 </t>
  </si>
  <si>
    <t> 18.05.1918 06:48 </t>
  </si>
  <si>
    <t> -0.020 </t>
  </si>
  <si>
    <t>2421768.806 </t>
  </si>
  <si>
    <t> 24.06.1918 07:20 </t>
  </si>
  <si>
    <t>2421825.746 </t>
  </si>
  <si>
    <t> 20.08.1918 05:54 </t>
  </si>
  <si>
    <t> 0.032 </t>
  </si>
  <si>
    <t>2421844.632 </t>
  </si>
  <si>
    <t> 08.09.1918 03:10 </t>
  </si>
  <si>
    <t>2421859.603 </t>
  </si>
  <si>
    <t> 23.09.1918 02:28 </t>
  </si>
  <si>
    <t> 0.097 </t>
  </si>
  <si>
    <t>2421866.597 </t>
  </si>
  <si>
    <t> 30.09.1918 02:19 </t>
  </si>
  <si>
    <t> 0.018 </t>
  </si>
  <si>
    <t>2422238.707 </t>
  </si>
  <si>
    <t> 07.10.1919 04:58 </t>
  </si>
  <si>
    <t> 0.023 </t>
  </si>
  <si>
    <t>2422511.794 </t>
  </si>
  <si>
    <t> 06.07.1920 07:03 </t>
  </si>
  <si>
    <t> 0.024 </t>
  </si>
  <si>
    <t>2422674.527 </t>
  </si>
  <si>
    <t> 16.12.1920 00:38 </t>
  </si>
  <si>
    <t>2422819.835 </t>
  </si>
  <si>
    <t> 10.05.1921 08:02 </t>
  </si>
  <si>
    <t> 0.008 </t>
  </si>
  <si>
    <t>2422834.777 </t>
  </si>
  <si>
    <t> 25.05.1921 06:38 </t>
  </si>
  <si>
    <t>2422924.772 </t>
  </si>
  <si>
    <t> 23.08.1921 06:31 </t>
  </si>
  <si>
    <t> 0.033 </t>
  </si>
  <si>
    <t>2423308.656 </t>
  </si>
  <si>
    <t> 11.09.1922 03:44 </t>
  </si>
  <si>
    <t>2423612.787 </t>
  </si>
  <si>
    <t> 12.07.1923 06:53 </t>
  </si>
  <si>
    <t> 0.028 </t>
  </si>
  <si>
    <t>2423638.711 </t>
  </si>
  <si>
    <t> 07.08.1923 05:03 </t>
  </si>
  <si>
    <t>2423641.805 </t>
  </si>
  <si>
    <t> 10.08.1923 07:19 </t>
  </si>
  <si>
    <t> -0.031 </t>
  </si>
  <si>
    <t>2423725.635 </t>
  </si>
  <si>
    <t> 02.11.1923 03:14 </t>
  </si>
  <si>
    <t> 0.105 </t>
  </si>
  <si>
    <t>2423773.511 </t>
  </si>
  <si>
    <t> 20.12.1923 00:15 </t>
  </si>
  <si>
    <t> 0.043 </t>
  </si>
  <si>
    <t>2423953.791 </t>
  </si>
  <si>
    <t> 17.06.1924 06:59 </t>
  </si>
  <si>
    <t>2423981.799 </t>
  </si>
  <si>
    <t> 15.07.1924 07:10 </t>
  </si>
  <si>
    <t> 0.079 </t>
  </si>
  <si>
    <t>2424003.702 </t>
  </si>
  <si>
    <t> 06.08.1924 04:50 </t>
  </si>
  <si>
    <t> -0.022 </t>
  </si>
  <si>
    <t>2424016.730 </t>
  </si>
  <si>
    <t> 19.08.1924 05:31 </t>
  </si>
  <si>
    <t>2424422.600 </t>
  </si>
  <si>
    <t> 29.09.1925 02:24 </t>
  </si>
  <si>
    <t> 0.012 </t>
  </si>
  <si>
    <t>2424459.524 </t>
  </si>
  <si>
    <t> 05.11.1925 00:34 </t>
  </si>
  <si>
    <t> 0.001 </t>
  </si>
  <si>
    <t>2424459.573 </t>
  </si>
  <si>
    <t> 05.11.1925 01:45 </t>
  </si>
  <si>
    <t> 0.050 </t>
  </si>
  <si>
    <t>2424889.478 </t>
  </si>
  <si>
    <t> 08.01.1927 23:28 </t>
  </si>
  <si>
    <t> 0.090 </t>
  </si>
  <si>
    <t>2425102.744 </t>
  </si>
  <si>
    <t> 10.08.1927 05:51 </t>
  </si>
  <si>
    <t> -0.005 </t>
  </si>
  <si>
    <t>2425132.690 </t>
  </si>
  <si>
    <t> 09.09.1927 04:33 </t>
  </si>
  <si>
    <t>2425139.713 </t>
  </si>
  <si>
    <t> 16.09.1927 05:06 </t>
  </si>
  <si>
    <t>2425573.557 </t>
  </si>
  <si>
    <t> 23.11.1928 01:22 </t>
  </si>
  <si>
    <t>2425748.823 </t>
  </si>
  <si>
    <t> 17.05.1929 07:45 </t>
  </si>
  <si>
    <t>2425779.788 </t>
  </si>
  <si>
    <t> 17.06.1929 06:54 </t>
  </si>
  <si>
    <t> 0.021 </t>
  </si>
  <si>
    <t>2425803.814 </t>
  </si>
  <si>
    <t> 11.07.1929 07:32 </t>
  </si>
  <si>
    <t>2425890.574 </t>
  </si>
  <si>
    <t> 06.10.1929 01:46 </t>
  </si>
  <si>
    <t> 0.000 </t>
  </si>
  <si>
    <t>2425925.525 </t>
  </si>
  <si>
    <t> 10.11.1929 00:36 </t>
  </si>
  <si>
    <t> -0.019 </t>
  </si>
  <si>
    <t>2426029.667 </t>
  </si>
  <si>
    <t> 22.02.1930 04:00 </t>
  </si>
  <si>
    <t> -0.004 </t>
  </si>
  <si>
    <t> W.Strohmeier </t>
  </si>
  <si>
    <t> VB 5.13 </t>
  </si>
  <si>
    <t>2426127.507 </t>
  </si>
  <si>
    <t> 31.05.1930 00:10 </t>
  </si>
  <si>
    <t>2426352.263 </t>
  </si>
  <si>
    <t> 10.01.1931 18:18 </t>
  </si>
  <si>
    <t>2426352.275 </t>
  </si>
  <si>
    <t> 10.01.1931 18:36 </t>
  </si>
  <si>
    <t> 0.009 </t>
  </si>
  <si>
    <t>2426444.610 </t>
  </si>
  <si>
    <t> 13.04.1931 02:38 </t>
  </si>
  <si>
    <t> 0.005 </t>
  </si>
  <si>
    <t>2426547.526 </t>
  </si>
  <si>
    <t> 25.07.1931 00:37 </t>
  </si>
  <si>
    <t> -0.026 </t>
  </si>
  <si>
    <t>2426547.533 </t>
  </si>
  <si>
    <t> 25.07.1931 00:47 </t>
  </si>
  <si>
    <t>2426547.541 </t>
  </si>
  <si>
    <t> 25.07.1931 00:59 </t>
  </si>
  <si>
    <t>2426547.549 </t>
  </si>
  <si>
    <t> 25.07.1931 01:10 </t>
  </si>
  <si>
    <t>2426547.556 </t>
  </si>
  <si>
    <t> 25.07.1931 01:20 </t>
  </si>
  <si>
    <t> 0.004 </t>
  </si>
  <si>
    <t>2426547.564 </t>
  </si>
  <si>
    <t> 25.07.1931 01:32 </t>
  </si>
  <si>
    <t>2426619.429 </t>
  </si>
  <si>
    <t> 04.10.1931 22:17 </t>
  </si>
  <si>
    <t> -0.029 </t>
  </si>
  <si>
    <t>2426623.341 </t>
  </si>
  <si>
    <t> 08.10.1931 20:11 </t>
  </si>
  <si>
    <t> -0.047 </t>
  </si>
  <si>
    <t>2426623.362 </t>
  </si>
  <si>
    <t> 08.10.1931 20:41 </t>
  </si>
  <si>
    <t>2426623.384 </t>
  </si>
  <si>
    <t> 08.10.1931 21:12 </t>
  </si>
  <si>
    <t>2426623.406 </t>
  </si>
  <si>
    <t> 08.10.1931 21:44 </t>
  </si>
  <si>
    <t>2426624.558 </t>
  </si>
  <si>
    <t> 10.10.1931 01:23 </t>
  </si>
  <si>
    <t> -0.009 </t>
  </si>
  <si>
    <t>2426675.218 </t>
  </si>
  <si>
    <t> 29.11.1931 17:13 </t>
  </si>
  <si>
    <t> -0.036 </t>
  </si>
  <si>
    <t>2426711.474 </t>
  </si>
  <si>
    <t> 04.01.1932 23:22 </t>
  </si>
  <si>
    <t> 0.070 </t>
  </si>
  <si>
    <t>2426861.502 </t>
  </si>
  <si>
    <t> 03.06.1932 00:02 </t>
  </si>
  <si>
    <t> -0.001 </t>
  </si>
  <si>
    <t>2426913.789 </t>
  </si>
  <si>
    <t> 25.07.1932 06:56 </t>
  </si>
  <si>
    <t>2426915.308 </t>
  </si>
  <si>
    <t> 26.07.1932 19:23 </t>
  </si>
  <si>
    <t> -0.027 </t>
  </si>
  <si>
    <t>2426926.735 </t>
  </si>
  <si>
    <t> 07.08.1932 05:38 </t>
  </si>
  <si>
    <t>2426929.503 </t>
  </si>
  <si>
    <t> 10.08.1932 00:04 </t>
  </si>
  <si>
    <t>2426979.376 </t>
  </si>
  <si>
    <t> 28.09.1932 21:01 </t>
  </si>
  <si>
    <t> -0.006 </t>
  </si>
  <si>
    <t>2427000.242 </t>
  </si>
  <si>
    <t> 19.10.1932 17:48 </t>
  </si>
  <si>
    <t> 0.035 </t>
  </si>
  <si>
    <t>2427002.564 </t>
  </si>
  <si>
    <t> 22.10.1932 01:32 </t>
  </si>
  <si>
    <t>2427026.504 </t>
  </si>
  <si>
    <t> 15.11.1932 00:05 </t>
  </si>
  <si>
    <t> -0.030 </t>
  </si>
  <si>
    <t>2427036.341 </t>
  </si>
  <si>
    <t> 24.11.1932 20:11 </t>
  </si>
  <si>
    <t> -0.016 </t>
  </si>
  <si>
    <t>2427241.810 </t>
  </si>
  <si>
    <t> 18.06.1933 07:26 </t>
  </si>
  <si>
    <t> -0.049 </t>
  </si>
  <si>
    <t>2427267.823 </t>
  </si>
  <si>
    <t> 14.07.1933 07:45 </t>
  </si>
  <si>
    <t> 0.030 </t>
  </si>
  <si>
    <t>2427272.499 </t>
  </si>
  <si>
    <t> 18.07.1933 23:58 </t>
  </si>
  <si>
    <t>2427313.362 </t>
  </si>
  <si>
    <t> 28.08.1933 20:41 </t>
  </si>
  <si>
    <t>2427333.400 </t>
  </si>
  <si>
    <t> 17.09.1933 21:36 </t>
  </si>
  <si>
    <t> -0.012 </t>
  </si>
  <si>
    <t>2427354.599 </t>
  </si>
  <si>
    <t> 09.10.1933 02:22 </t>
  </si>
  <si>
    <t>2427632.821 </t>
  </si>
  <si>
    <t> 14.07.1934 07:42 </t>
  </si>
  <si>
    <t>2428027.680 </t>
  </si>
  <si>
    <t> 13.08.1935 04:19 </t>
  </si>
  <si>
    <t> -0.039 </t>
  </si>
  <si>
    <t>2428032.788 </t>
  </si>
  <si>
    <t> 18.08.1935 06:54 </t>
  </si>
  <si>
    <t>2428062.727 </t>
  </si>
  <si>
    <t> 17.09.1935 05:26 </t>
  </si>
  <si>
    <t>2428064.647 </t>
  </si>
  <si>
    <t> 19.09.1935 03:31 </t>
  </si>
  <si>
    <t> -0.007 </t>
  </si>
  <si>
    <t>2428090.603 </t>
  </si>
  <si>
    <t> 15.10.1935 02:28 </t>
  </si>
  <si>
    <t> 0.015 </t>
  </si>
  <si>
    <t>2428126.319 </t>
  </si>
  <si>
    <t> 19.11.1935 19:39 </t>
  </si>
  <si>
    <t> -0.025 </t>
  </si>
  <si>
    <t>2428429.647 </t>
  </si>
  <si>
    <t> 18.09.1936 03:31 </t>
  </si>
  <si>
    <t>2428668.560 </t>
  </si>
  <si>
    <t> 15.05.1937 01:26 </t>
  </si>
  <si>
    <t> -0.028 </t>
  </si>
  <si>
    <t>2428694.507 </t>
  </si>
  <si>
    <t> 10.06.1937 00:10 </t>
  </si>
  <si>
    <t> -0.014 </t>
  </si>
  <si>
    <t>2428729.504 </t>
  </si>
  <si>
    <t> 15.07.1937 00:05 </t>
  </si>
  <si>
    <t>2428753.487 </t>
  </si>
  <si>
    <t> 07.08.1937 23:41 </t>
  </si>
  <si>
    <t> 0.027 </t>
  </si>
  <si>
    <t>2428844.548 </t>
  </si>
  <si>
    <t> 07.11.1937 01:09 </t>
  </si>
  <si>
    <t>2429111.451 </t>
  </si>
  <si>
    <t> 31.07.1938 22:49 </t>
  </si>
  <si>
    <t> 0.031 </t>
  </si>
  <si>
    <t>2429114.540 </t>
  </si>
  <si>
    <t> 04.08.1938 00:57 </t>
  </si>
  <si>
    <t>2429159.388 </t>
  </si>
  <si>
    <t> 17.09.1938 21:18 </t>
  </si>
  <si>
    <t>2429212.494 </t>
  </si>
  <si>
    <t> 09.11.1938 23:51 </t>
  </si>
  <si>
    <t>2429244.233 </t>
  </si>
  <si>
    <t> 11.12.1938 17:35 </t>
  </si>
  <si>
    <t>2429465.479 </t>
  </si>
  <si>
    <t> 20.07.1939 23:29 </t>
  </si>
  <si>
    <t>2429491.423 </t>
  </si>
  <si>
    <t> 15.08.1939 22:09 </t>
  </si>
  <si>
    <t> 0.040 </t>
  </si>
  <si>
    <t>2429516.540 </t>
  </si>
  <si>
    <t> 10.09.1939 00:57 </t>
  </si>
  <si>
    <t> 0.010 </t>
  </si>
  <si>
    <t>2429857.635 </t>
  </si>
  <si>
    <t> 16.08.1940 03:14 </t>
  </si>
  <si>
    <t> 0.042 </t>
  </si>
  <si>
    <t>2430181.800 </t>
  </si>
  <si>
    <t> 06.07.1941 07:12 </t>
  </si>
  <si>
    <t>2430227.633 </t>
  </si>
  <si>
    <t> 21.08.1941 03:11 </t>
  </si>
  <si>
    <t> -0.100 </t>
  </si>
  <si>
    <t>2430251.630 </t>
  </si>
  <si>
    <t> 14.09.1941 03:07 </t>
  </si>
  <si>
    <t>2430259.616 </t>
  </si>
  <si>
    <t> 22.09.1941 02:47 </t>
  </si>
  <si>
    <t> 0.055 </t>
  </si>
  <si>
    <t>2430284.525 </t>
  </si>
  <si>
    <t> 17.10.1941 00:36 </t>
  </si>
  <si>
    <t> 0.210 </t>
  </si>
  <si>
    <t>2430533.465 </t>
  </si>
  <si>
    <t> 22.06.1942 23:09 </t>
  </si>
  <si>
    <t>2430576.684 </t>
  </si>
  <si>
    <t> 05.08.1942 04:24 </t>
  </si>
  <si>
    <t> 0.029 </t>
  </si>
  <si>
    <t>2430583.757 </t>
  </si>
  <si>
    <t> 12.08.1942 06:10 </t>
  </si>
  <si>
    <t>2430648.535 </t>
  </si>
  <si>
    <t> 16.10.1942 00:50 </t>
  </si>
  <si>
    <t>2430663.495 </t>
  </si>
  <si>
    <t> 30.10.1942 23:52 </t>
  </si>
  <si>
    <t>2430965.667 </t>
  </si>
  <si>
    <t> 29.08.1943 04:00 </t>
  </si>
  <si>
    <t> 0.011 </t>
  </si>
  <si>
    <t>2430983.729 </t>
  </si>
  <si>
    <t> 16.09.1943 05:29 </t>
  </si>
  <si>
    <t>2431004.551 </t>
  </si>
  <si>
    <t> 07.10.1943 01:13 </t>
  </si>
  <si>
    <t>2431247.789 </t>
  </si>
  <si>
    <t> 06.06.1944 06:56 </t>
  </si>
  <si>
    <t>2431319.713 </t>
  </si>
  <si>
    <t> 17.08.1944 05:06 </t>
  </si>
  <si>
    <t>2431323.597 </t>
  </si>
  <si>
    <t> 21.08.1944 02:19 </t>
  </si>
  <si>
    <t> -0.018 </t>
  </si>
  <si>
    <t>2431328.730 </t>
  </si>
  <si>
    <t> 26.08.1944 05:31 </t>
  </si>
  <si>
    <t> 0.007 </t>
  </si>
  <si>
    <t>2431341.686 </t>
  </si>
  <si>
    <t> 08.09.1944 04:27 </t>
  </si>
  <si>
    <t>2431673.735 </t>
  </si>
  <si>
    <t> 06.08.1945 05:38 </t>
  </si>
  <si>
    <t> 0.020 </t>
  </si>
  <si>
    <t>2432053.671 </t>
  </si>
  <si>
    <t> 21.08.1946 04:06 </t>
  </si>
  <si>
    <t>2432381.801 </t>
  </si>
  <si>
    <t> 15.07.1947 07:13 </t>
  </si>
  <si>
    <t>2433575.510 </t>
  </si>
  <si>
    <t> 21.10.1950 00:14 </t>
  </si>
  <si>
    <t>2434636.415 </t>
  </si>
  <si>
    <t> 15.09.1953 21:57 </t>
  </si>
  <si>
    <t>2434651.336 </t>
  </si>
  <si>
    <t> 30.09.1953 20:03 </t>
  </si>
  <si>
    <t> -0.002 </t>
  </si>
  <si>
    <t>2434653.296 </t>
  </si>
  <si>
    <t> 02.10.1953 19:06 </t>
  </si>
  <si>
    <t>2436788.465 </t>
  </si>
  <si>
    <t> 07.08.1959 23:09 </t>
  </si>
  <si>
    <t>2436788.510 </t>
  </si>
  <si>
    <t> 08.08.1959 00:14 </t>
  </si>
  <si>
    <t>2436790.460 </t>
  </si>
  <si>
    <t> 09.08.1959 23:02 </t>
  </si>
  <si>
    <t>2436814.418 </t>
  </si>
  <si>
    <t> 02.09.1959 22:01 </t>
  </si>
  <si>
    <t> 0.002 </t>
  </si>
  <si>
    <t>2436840.344 </t>
  </si>
  <si>
    <t> 28.09.1959 20:15 </t>
  </si>
  <si>
    <t>2436868.261 </t>
  </si>
  <si>
    <t> 26.10.1959 18:15 </t>
  </si>
  <si>
    <t> 0.013 </t>
  </si>
  <si>
    <t>2437878.4707 </t>
  </si>
  <si>
    <t> 01.08.1962 23:17 </t>
  </si>
  <si>
    <t> 0.0003 </t>
  </si>
  <si>
    <t>E </t>
  </si>
  <si>
    <t> Bendinelli et al. </t>
  </si>
  <si>
    <t> AA 42.363 </t>
  </si>
  <si>
    <t>2437928.375 </t>
  </si>
  <si>
    <t> 20.09.1962 21:00 </t>
  </si>
  <si>
    <t>?</t>
  </si>
  <si>
    <t> P.Kruseman </t>
  </si>
  <si>
    <t> BANS 2.382 </t>
  </si>
  <si>
    <t>2437935.4480 </t>
  </si>
  <si>
    <t> 27.09.1962 22:45 </t>
  </si>
  <si>
    <t> 0.0028 </t>
  </si>
  <si>
    <t>2437939.3762 </t>
  </si>
  <si>
    <t> 01.10.1962 21:01 </t>
  </si>
  <si>
    <t> 0.0017 </t>
  </si>
  <si>
    <t>2437941.3401 </t>
  </si>
  <si>
    <t> 03.10.1962 20:09 </t>
  </si>
  <si>
    <t> 0.0010 </t>
  </si>
  <si>
    <t>2438327.5890 </t>
  </si>
  <si>
    <t> 25.10.1963 02:08 </t>
  </si>
  <si>
    <t> -0.0002 </t>
  </si>
  <si>
    <t> Y.Kondo </t>
  </si>
  <si>
    <t> AJ 71.55 </t>
  </si>
  <si>
    <t>2438353.5219 </t>
  </si>
  <si>
    <t> 20.11.1963 00:31 </t>
  </si>
  <si>
    <t> -0.0007 </t>
  </si>
  <si>
    <t>2438662.3674 </t>
  </si>
  <si>
    <t> 23.09.1964 20:49 </t>
  </si>
  <si>
    <t> 0.0020 </t>
  </si>
  <si>
    <t>2438669.4397 </t>
  </si>
  <si>
    <t> 30.09.1964 22:33 </t>
  </si>
  <si>
    <t> 0.0015 </t>
  </si>
  <si>
    <t>2438672.5820 </t>
  </si>
  <si>
    <t> 04.10.1964 01:58 </t>
  </si>
  <si>
    <t> 0.0004 </t>
  </si>
  <si>
    <t>2438692.6208 </t>
  </si>
  <si>
    <t> 24.10.1964 02:53 </t>
  </si>
  <si>
    <t>2438707.5520 </t>
  </si>
  <si>
    <t> 08.11.1964 01:14 </t>
  </si>
  <si>
    <t> -0.0004 </t>
  </si>
  <si>
    <t>2438731.5204 </t>
  </si>
  <si>
    <t> 02.12.1964 00:29 </t>
  </si>
  <si>
    <t>2439040.3651 </t>
  </si>
  <si>
    <t> 06.10.1965 20:45 </t>
  </si>
  <si>
    <t> 0.0012 </t>
  </si>
  <si>
    <t>2439077.3002 </t>
  </si>
  <si>
    <t> 12.11.1965 19:12 </t>
  </si>
  <si>
    <t> 0.0009 </t>
  </si>
  <si>
    <t>2439338.5946 </t>
  </si>
  <si>
    <t> 01.08.1966 02:16 </t>
  </si>
  <si>
    <t> -0.0031 </t>
  </si>
  <si>
    <t>2439340.5613 </t>
  </si>
  <si>
    <t> 03.08.1966 01:28 </t>
  </si>
  <si>
    <t> -0.0010 </t>
  </si>
  <si>
    <t>2439342.5232 </t>
  </si>
  <si>
    <t> 05.08.1966 00:33 </t>
  </si>
  <si>
    <t> -0.0038 </t>
  </si>
  <si>
    <t>2439355.4932 </t>
  </si>
  <si>
    <t> 17.08.1966 23:50 </t>
  </si>
  <si>
    <t> -0.0005 </t>
  </si>
  <si>
    <t>2442616.397 </t>
  </si>
  <si>
    <t> 22.07.1975 21:31 </t>
  </si>
  <si>
    <t>V </t>
  </si>
  <si>
    <t> R.Diethelm </t>
  </si>
  <si>
    <t> BBS 23 </t>
  </si>
  <si>
    <t>2442660.4276 </t>
  </si>
  <si>
    <t> 04.09.1975 22:15 </t>
  </si>
  <si>
    <t> A.Dumitrescu </t>
  </si>
  <si>
    <t>IBVS 1116 </t>
  </si>
  <si>
    <t>2442662.3880 </t>
  </si>
  <si>
    <t> 06.09.1975 21:18 </t>
  </si>
  <si>
    <t> -0.0033 </t>
  </si>
  <si>
    <t>2442671.4289 </t>
  </si>
  <si>
    <t> 15.09.1975 22:17 </t>
  </si>
  <si>
    <t> 0.0002 </t>
  </si>
  <si>
    <t> R.Dinescu </t>
  </si>
  <si>
    <t>2443005.415 </t>
  </si>
  <si>
    <t> 14.08.1976 21:57 </t>
  </si>
  <si>
    <t> D.Lichtenknecker </t>
  </si>
  <si>
    <t>BAVM 29 </t>
  </si>
  <si>
    <t>2443012.506 </t>
  </si>
  <si>
    <t> 22.08.1976 00:08 </t>
  </si>
  <si>
    <t>2443014.454 </t>
  </si>
  <si>
    <t> 23.08.1976 22:53 </t>
  </si>
  <si>
    <t>2443016.419 </t>
  </si>
  <si>
    <t> 25.08.1976 22:03 </t>
  </si>
  <si>
    <t>2443715.448 </t>
  </si>
  <si>
    <t> 25.07.1978 22:45 </t>
  </si>
  <si>
    <t>BAVM 31 </t>
  </si>
  <si>
    <t>2443722.521 </t>
  </si>
  <si>
    <t> 02.08.1978 00:30 </t>
  </si>
  <si>
    <t> P.Ralincourt </t>
  </si>
  <si>
    <t> GEOS 13 </t>
  </si>
  <si>
    <t>2443731.542 </t>
  </si>
  <si>
    <t> 11.08.1978 01:00 </t>
  </si>
  <si>
    <t>2443744.517 </t>
  </si>
  <si>
    <t> 24.08.1978 00:24 </t>
  </si>
  <si>
    <t>2444502.8648 </t>
  </si>
  <si>
    <t> 20.09.1980 08:45 </t>
  </si>
  <si>
    <t> -0.0099 </t>
  </si>
  <si>
    <t> T.J.Herczeg </t>
  </si>
  <si>
    <t>IBVS 2478 </t>
  </si>
  <si>
    <t>2444506.7950 </t>
  </si>
  <si>
    <t> 24.09.1980 07:04 </t>
  </si>
  <si>
    <t> -0.0090 </t>
  </si>
  <si>
    <t>2444783.4139 </t>
  </si>
  <si>
    <t> 27.06.1981 21:56 </t>
  </si>
  <si>
    <t> -0.0127 </t>
  </si>
  <si>
    <t> Z.Aslan </t>
  </si>
  <si>
    <t>IBVS 2159 </t>
  </si>
  <si>
    <t>2444790.4899 </t>
  </si>
  <si>
    <t> 04.07.1981 23:45 </t>
  </si>
  <si>
    <t> -0.0095 </t>
  </si>
  <si>
    <t>2444816.433 </t>
  </si>
  <si>
    <t> 30.07.1981 22:23 </t>
  </si>
  <si>
    <t> H.Zimmermann </t>
  </si>
  <si>
    <t>BAVM 34 </t>
  </si>
  <si>
    <t>2445216.440 </t>
  </si>
  <si>
    <t> 03.09.1982 22:33 </t>
  </si>
  <si>
    <t> P.Frank </t>
  </si>
  <si>
    <t>BAVM 36 </t>
  </si>
  <si>
    <t>2445275.375 </t>
  </si>
  <si>
    <t> 01.11.1982 21:00 </t>
  </si>
  <si>
    <t> BBS 64 </t>
  </si>
  <si>
    <t>2445568.8845 </t>
  </si>
  <si>
    <t> 22.08.1983 09:13 </t>
  </si>
  <si>
    <t> -0.0089 </t>
  </si>
  <si>
    <t> J.Gagne </t>
  </si>
  <si>
    <t>IBVS 2545 </t>
  </si>
  <si>
    <t>2446291.4714 </t>
  </si>
  <si>
    <t> 13.08.1985 23:18 </t>
  </si>
  <si>
    <t> -0.0200 </t>
  </si>
  <si>
    <t> Betten&amp;Lichtschlag </t>
  </si>
  <si>
    <t>IBVS 3078 </t>
  </si>
  <si>
    <t>2446614.460 </t>
  </si>
  <si>
    <t> 02.07.1986 23:02 </t>
  </si>
  <si>
    <t> BBS 80 </t>
  </si>
  <si>
    <t>2447326.4385 </t>
  </si>
  <si>
    <t> 13.06.1988 22:31 </t>
  </si>
  <si>
    <t> -0.0301 </t>
  </si>
  <si>
    <t> Sezer &amp; Eker </t>
  </si>
  <si>
    <t>IBVS 3355 </t>
  </si>
  <si>
    <t>2447348.4413 </t>
  </si>
  <si>
    <t> 05.07.1988 22:35 </t>
  </si>
  <si>
    <t> -0.0314 </t>
  </si>
  <si>
    <t> Kilinc &amp; Güdür </t>
  </si>
  <si>
    <t>2447350.4067 </t>
  </si>
  <si>
    <t> 07.07.1988 21:45 </t>
  </si>
  <si>
    <t> -0.0306 </t>
  </si>
  <si>
    <t> Baysal &amp; Sezer </t>
  </si>
  <si>
    <t>2447357.482 </t>
  </si>
  <si>
    <t> 14.07.1988 23:34 </t>
  </si>
  <si>
    <t> Kilinc &amp; Sezer </t>
  </si>
  <si>
    <t>2447377.5175 </t>
  </si>
  <si>
    <t> 04.08.1988 00:25 </t>
  </si>
  <si>
    <t> -0.0320 </t>
  </si>
  <si>
    <t>2447746.4766 </t>
  </si>
  <si>
    <t> 07.08.1989 23:26 </t>
  </si>
  <si>
    <t> -0.0340 </t>
  </si>
  <si>
    <t> C.Sezer </t>
  </si>
  <si>
    <t> ASS 208.30 </t>
  </si>
  <si>
    <t>2447748.4413 </t>
  </si>
  <si>
    <t> 09.08.1989 22:35 </t>
  </si>
  <si>
    <t> Sezer &amp; Kilinc </t>
  </si>
  <si>
    <t>IBVS 3760 </t>
  </si>
  <si>
    <t>2447761.4060 </t>
  </si>
  <si>
    <t> 22.08.1989 21:44 </t>
  </si>
  <si>
    <t> -0.0360 </t>
  </si>
  <si>
    <t> S.Selam </t>
  </si>
  <si>
    <t>IBVS 4380 </t>
  </si>
  <si>
    <t>2447763.3764 </t>
  </si>
  <si>
    <t> 24.08.1989 21:02 </t>
  </si>
  <si>
    <t> -0.0302 </t>
  </si>
  <si>
    <t>2447776.3453 </t>
  </si>
  <si>
    <t> 06.09.1989 20:17 </t>
  </si>
  <si>
    <t> -0.0280 </t>
  </si>
  <si>
    <t> F.Özeren </t>
  </si>
  <si>
    <t>IBVS 4380/4670 </t>
  </si>
  <si>
    <t>2447822.3154 </t>
  </si>
  <si>
    <t> 22.10.1989 19:34 </t>
  </si>
  <si>
    <t> -0.0307 </t>
  </si>
  <si>
    <t>B;V</t>
  </si>
  <si>
    <t> F.Agerer </t>
  </si>
  <si>
    <t>BAVM 56 </t>
  </si>
  <si>
    <t>2447840.3837 </t>
  </si>
  <si>
    <t> 09.11.1989 21:12 </t>
  </si>
  <si>
    <t> -0.0372 </t>
  </si>
  <si>
    <t>2448106.3953 </t>
  </si>
  <si>
    <t> 02.08.1990 21:29 </t>
  </si>
  <si>
    <t> -0.0391 </t>
  </si>
  <si>
    <t> G.Kahraman </t>
  </si>
  <si>
    <t>2448106.401 </t>
  </si>
  <si>
    <t> 02.08.1990 21:37 </t>
  </si>
  <si>
    <t> -0.033 </t>
  </si>
  <si>
    <t> BBS 96 </t>
  </si>
  <si>
    <t>2448115.4316 </t>
  </si>
  <si>
    <t> 11.08.1990 22:21 </t>
  </si>
  <si>
    <t> -0.0402 </t>
  </si>
  <si>
    <t> Kilinc &amp; Erdem </t>
  </si>
  <si>
    <t>2448132.3293 </t>
  </si>
  <si>
    <t> 28.08.1990 19:54 </t>
  </si>
  <si>
    <t> -0.0384 </t>
  </si>
  <si>
    <t>2448133.5062 </t>
  </si>
  <si>
    <t> 30.08.1990 00:08 </t>
  </si>
  <si>
    <t> -0.0403 </t>
  </si>
  <si>
    <t>BAVM 59 </t>
  </si>
  <si>
    <t>2448145.2951 </t>
  </si>
  <si>
    <t> 10.09.1990 19:04 </t>
  </si>
  <si>
    <t> -0.0393 </t>
  </si>
  <si>
    <t> S.Özdemir </t>
  </si>
  <si>
    <t>2448482.4214 </t>
  </si>
  <si>
    <t> 13.08.1991 22:06 </t>
  </si>
  <si>
    <t> -0.0468 </t>
  </si>
  <si>
    <t> Wolf &amp; Diethelm </t>
  </si>
  <si>
    <t>2448482.4268 </t>
  </si>
  <si>
    <t> 13.08.1991 22:14 </t>
  </si>
  <si>
    <t> -0.0414 </t>
  </si>
  <si>
    <t> C.Sezer et al. </t>
  </si>
  <si>
    <t>2448482.4272 </t>
  </si>
  <si>
    <t> 13.08.1991 22:15 </t>
  </si>
  <si>
    <t> -0.0410 </t>
  </si>
  <si>
    <t>2448484.3885 </t>
  </si>
  <si>
    <t> 15.08.1991 21:19 </t>
  </si>
  <si>
    <t> -0.0444 </t>
  </si>
  <si>
    <t>2448484.3966 </t>
  </si>
  <si>
    <t> 15.08.1991 21:31 </t>
  </si>
  <si>
    <t> -0.0363 </t>
  </si>
  <si>
    <t>2448488.3169 </t>
  </si>
  <si>
    <t> 19.08.1991 19:36 </t>
  </si>
  <si>
    <t> -0.0453 </t>
  </si>
  <si>
    <t> B.Albayrak </t>
  </si>
  <si>
    <t>2448489.4935 </t>
  </si>
  <si>
    <t> 20.08.1991 23:50 </t>
  </si>
  <si>
    <t> -0.0475 </t>
  </si>
  <si>
    <t> H.Dündar </t>
  </si>
  <si>
    <t>2448504.4299 </t>
  </si>
  <si>
    <t> 04.09.1991 22:19 </t>
  </si>
  <si>
    <t> -0.0424 </t>
  </si>
  <si>
    <t>2448532.3265 </t>
  </si>
  <si>
    <t> 02.10.1991 19:50 </t>
  </si>
  <si>
    <t> -0.0438 </t>
  </si>
  <si>
    <t>2448559.4382 </t>
  </si>
  <si>
    <t> 29.10.1991 22:31 </t>
  </si>
  <si>
    <t> -0.0443 </t>
  </si>
  <si>
    <t>BAVM 60 </t>
  </si>
  <si>
    <t>2448559.4387 </t>
  </si>
  <si>
    <t>2448598.336 </t>
  </si>
  <si>
    <t> 07.12.1991 20:03 </t>
  </si>
  <si>
    <t> E.Blättler </t>
  </si>
  <si>
    <t> BBS 99 </t>
  </si>
  <si>
    <t>2448823.4853 </t>
  </si>
  <si>
    <t> 19.07.1992 23:38 </t>
  </si>
  <si>
    <t> -0.0460 </t>
  </si>
  <si>
    <t> BBS 101 </t>
  </si>
  <si>
    <t>2448864.3487 </t>
  </si>
  <si>
    <t> 29.08.1992 20:22 </t>
  </si>
  <si>
    <t> -0.0473 </t>
  </si>
  <si>
    <t> I.Derman </t>
  </si>
  <si>
    <t>2448865.5247 </t>
  </si>
  <si>
    <t> 31.08.1992 00:35 </t>
  </si>
  <si>
    <t> -0.0501 </t>
  </si>
  <si>
    <t>2449236.4492 </t>
  </si>
  <si>
    <t> 05.09.1993 22:46 </t>
  </si>
  <si>
    <t> -0.0514 </t>
  </si>
  <si>
    <t>2450657.644 </t>
  </si>
  <si>
    <t> 28.07.1997 03:27 </t>
  </si>
  <si>
    <t> -0.084 </t>
  </si>
  <si>
    <t>C </t>
  </si>
  <si>
    <t> S.Cook </t>
  </si>
  <si>
    <t> JAAVSO 40;975 </t>
  </si>
  <si>
    <t>2450968.8565 </t>
  </si>
  <si>
    <t> 04.06.1998 08:33 </t>
  </si>
  <si>
    <t> -0.0718 </t>
  </si>
  <si>
    <t> R.H.Nelson </t>
  </si>
  <si>
    <t>IBVS 4621 </t>
  </si>
  <si>
    <t>2451001.8627 </t>
  </si>
  <si>
    <t> 07.07.1998 08:42 </t>
  </si>
  <si>
    <t> -0.0717 </t>
  </si>
  <si>
    <t>2452130.3446 </t>
  </si>
  <si>
    <t> 08.08.2001 20:16 </t>
  </si>
  <si>
    <t> -0.0844 </t>
  </si>
  <si>
    <t> Derman &amp; Kalci </t>
  </si>
  <si>
    <t>IBVS 5439 </t>
  </si>
  <si>
    <t>2452144.4867 </t>
  </si>
  <si>
    <t> 22.08.2001 23:40 </t>
  </si>
  <si>
    <t> -0.0877 </t>
  </si>
  <si>
    <t>2452172.3871 </t>
  </si>
  <si>
    <t> 19.09.2001 21:17 </t>
  </si>
  <si>
    <t> -0.0854 </t>
  </si>
  <si>
    <t>2452569.6317 </t>
  </si>
  <si>
    <t> 22.10.2002 03:09 </t>
  </si>
  <si>
    <t> -0.0928 </t>
  </si>
  <si>
    <t>IBVS 5371 </t>
  </si>
  <si>
    <t>2452874.1509 </t>
  </si>
  <si>
    <t> 22.08.2003 15:37 </t>
  </si>
  <si>
    <t> -0.0943 </t>
  </si>
  <si>
    <t> Nakajima </t>
  </si>
  <si>
    <t>VSB 42 </t>
  </si>
  <si>
    <t>2454085.5347 </t>
  </si>
  <si>
    <t> 16.12.2006 00:49 </t>
  </si>
  <si>
    <t> -0.1132 </t>
  </si>
  <si>
    <t> V.Petriew </t>
  </si>
  <si>
    <t>2454317.36159 </t>
  </si>
  <si>
    <t> 04.08.2007 20:40 </t>
  </si>
  <si>
    <t> -0.11492 </t>
  </si>
  <si>
    <t> R.Drevený </t>
  </si>
  <si>
    <t>OEJV 0074 </t>
  </si>
  <si>
    <t>2454617.5533 </t>
  </si>
  <si>
    <t> 31.05.2008 01:16 </t>
  </si>
  <si>
    <t> -0.1216 </t>
  </si>
  <si>
    <t> R.Uhlar </t>
  </si>
  <si>
    <t>OEJV 0094 </t>
  </si>
  <si>
    <t>2454697.3165 </t>
  </si>
  <si>
    <t> 18.08.2008 19:35 </t>
  </si>
  <si>
    <t> -0.1232 </t>
  </si>
  <si>
    <t>m</t>
  </si>
  <si>
    <t> T.Kiliçoglu &amp; S.Eryilmaz </t>
  </si>
  <si>
    <t>IBVS 5887 </t>
  </si>
  <si>
    <t>2454698.4943 </t>
  </si>
  <si>
    <t> 19.08.2008 23:51 </t>
  </si>
  <si>
    <t> -0.1242 </t>
  </si>
  <si>
    <t> M.Yilmaz &amp; Z.Sahin </t>
  </si>
  <si>
    <t>2454720.5010 </t>
  </si>
  <si>
    <t> 11.09.2008 00:01 </t>
  </si>
  <si>
    <t> -0.1215 </t>
  </si>
  <si>
    <t> H.V.Senavci &amp; E.Esmer </t>
  </si>
  <si>
    <t>2455083.5635 </t>
  </si>
  <si>
    <t> 09.09.2009 01:31 </t>
  </si>
  <si>
    <t> -0.1262 </t>
  </si>
  <si>
    <t>-I</t>
  </si>
  <si>
    <t>BAVM 212 </t>
  </si>
  <si>
    <t>2455089.4572 </t>
  </si>
  <si>
    <t> 14.09.2009 22:58 </t>
  </si>
  <si>
    <t>20890.5</t>
  </si>
  <si>
    <t> -0.1265 </t>
  </si>
  <si>
    <t> G.Gökay et al. </t>
  </si>
  <si>
    <t>IBVS 5922 </t>
  </si>
  <si>
    <t>2455447.4114 </t>
  </si>
  <si>
    <t> 07.09.2010 21:52 </t>
  </si>
  <si>
    <t>21346</t>
  </si>
  <si>
    <t> -0.1314 </t>
  </si>
  <si>
    <t> G.Gökay &amp; M.Doanay </t>
  </si>
  <si>
    <t>IBVS 6039 </t>
  </si>
  <si>
    <t>2455774.3275 </t>
  </si>
  <si>
    <t> 31.07.2011 19:51 </t>
  </si>
  <si>
    <t>21762</t>
  </si>
  <si>
    <t> -0.1329 </t>
  </si>
  <si>
    <t> A.Liakos &amp; P.Niarchos </t>
  </si>
  <si>
    <t>IBVS 6005 </t>
  </si>
  <si>
    <t>2455777.4684 </t>
  </si>
  <si>
    <t> 03.08.2011 23:14 </t>
  </si>
  <si>
    <t>21766</t>
  </si>
  <si>
    <t> -0.1354 </t>
  </si>
  <si>
    <t>2455779.4327 </t>
  </si>
  <si>
    <t> 05.08.2011 22:23 </t>
  </si>
  <si>
    <t>21768.5</t>
  </si>
  <si>
    <t> -0.1358 </t>
  </si>
  <si>
    <t>2455793.5788 </t>
  </si>
  <si>
    <t> 20.08.2011 01:53 </t>
  </si>
  <si>
    <t>21786.5</t>
  </si>
  <si>
    <t> -0.1352 </t>
  </si>
  <si>
    <t>2455799.47284 </t>
  </si>
  <si>
    <t> 25.08.2011 23:20 </t>
  </si>
  <si>
    <t>21794</t>
  </si>
  <si>
    <t> -0.13506 </t>
  </si>
  <si>
    <t> M.Mašek </t>
  </si>
  <si>
    <t>OEJV 0160 </t>
  </si>
  <si>
    <t>2455873.34116 </t>
  </si>
  <si>
    <t> 07.11.2011 20:11 </t>
  </si>
  <si>
    <t>21888</t>
  </si>
  <si>
    <t> -0.13755 </t>
  </si>
  <si>
    <t> J.Trnka </t>
  </si>
  <si>
    <t>s7</t>
  </si>
  <si>
    <t>IBVS 6149</t>
  </si>
  <si>
    <t>OEJV 0168</t>
  </si>
  <si>
    <t>IBVS 6157</t>
  </si>
  <si>
    <t>JAVSO..45..121</t>
  </si>
  <si>
    <t>IBVS 6225</t>
  </si>
  <si>
    <t>Add cycle</t>
  </si>
  <si>
    <t>JD today</t>
  </si>
  <si>
    <t>Old Cycle</t>
  </si>
  <si>
    <t>New Cycle</t>
  </si>
  <si>
    <t>Next ToM</t>
  </si>
  <si>
    <t>Local time</t>
  </si>
  <si>
    <t>My time zone &gt;&gt;&gt;&gt;&gt;&gt;&gt;&gt;</t>
  </si>
  <si>
    <t>JBAV, 55</t>
  </si>
  <si>
    <t>JBAV, 60</t>
  </si>
  <si>
    <t>JBAV, 79</t>
  </si>
  <si>
    <t>27/05/1899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</si>
</sst>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E+00"/>
    <numFmt numFmtId="166" formatCode="0.0%"/>
    <numFmt numFmtId="167" formatCode="0.00000"/>
  </numFmts>
  <fonts count="56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20"/>
      <name val="Arial"/>
      <family val="2"/>
    </font>
    <font>
      <sz val="10"/>
      <color indexed="50"/>
      <name val="Arial"/>
      <family val="2"/>
    </font>
    <font>
      <sz val="10"/>
      <color indexed="17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10"/>
      <color indexed="12"/>
      <name val="Arial"/>
      <family val="2"/>
    </font>
    <font>
      <b/>
      <vertAlign val="superscript"/>
      <sz val="10"/>
      <color indexed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8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9" borderId="0" applyNumberFormat="0" applyBorder="0" applyAlignment="0" applyProtection="0"/>
    <xf numFmtId="0" fontId="38" fillId="3" borderId="0" applyNumberFormat="0" applyBorder="0" applyAlignment="0" applyProtection="0"/>
    <xf numFmtId="0" fontId="39" fillId="20" borderId="1" applyNumberFormat="0" applyAlignment="0" applyProtection="0"/>
    <xf numFmtId="0" fontId="40" fillId="21" borderId="2" applyNumberFormat="0" applyAlignment="0" applyProtection="0"/>
    <xf numFmtId="3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41" fillId="0" borderId="0" applyNumberFormat="0" applyFill="0" applyBorder="0" applyAlignment="0" applyProtection="0"/>
    <xf numFmtId="2" fontId="50" fillId="0" borderId="0" applyFont="0" applyFill="0" applyBorder="0" applyAlignment="0" applyProtection="0"/>
    <xf numFmtId="0" fontId="4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3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44" fillId="7" borderId="1" applyNumberFormat="0" applyAlignment="0" applyProtection="0"/>
    <xf numFmtId="0" fontId="45" fillId="0" borderId="4" applyNumberFormat="0" applyFill="0" applyAlignment="0" applyProtection="0"/>
    <xf numFmtId="0" fontId="46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47" fillId="20" borderId="6" applyNumberFormat="0" applyAlignment="0" applyProtection="0"/>
    <xf numFmtId="0" fontId="48" fillId="0" borderId="0" applyNumberFormat="0" applyFill="0" applyBorder="0" applyAlignment="0" applyProtection="0"/>
    <xf numFmtId="0" fontId="50" fillId="0" borderId="7" applyNumberFormat="0" applyFont="0" applyFill="0" applyAlignment="0" applyProtection="0"/>
    <xf numFmtId="0" fontId="49" fillId="0" borderId="0" applyNumberFormat="0" applyFill="0" applyBorder="0" applyAlignment="0" applyProtection="0"/>
    <xf numFmtId="43" fontId="55" fillId="0" borderId="0" applyFont="0" applyFill="0" applyBorder="0" applyAlignment="0" applyProtection="0"/>
  </cellStyleXfs>
  <cellXfs count="19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7" fillId="0" borderId="0" xfId="0" applyFont="1" applyAlignment="1"/>
    <xf numFmtId="0" fontId="7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8" fillId="0" borderId="0" xfId="0" applyFont="1" applyAlignment="1"/>
    <xf numFmtId="11" fontId="0" fillId="0" borderId="0" xfId="0" applyNumberFormat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0" xfId="0" applyAlignment="1">
      <alignment horizontal="right"/>
    </xf>
    <xf numFmtId="0" fontId="0" fillId="0" borderId="13" xfId="0" applyBorder="1" applyAlignment="1">
      <alignment horizontal="right"/>
    </xf>
    <xf numFmtId="0" fontId="0" fillId="0" borderId="9" xfId="0" applyBorder="1" applyAlignment="1">
      <alignment horizontal="right"/>
    </xf>
    <xf numFmtId="11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/>
    <xf numFmtId="0" fontId="11" fillId="0" borderId="0" xfId="0" applyFont="1" applyAlignment="1"/>
    <xf numFmtId="0" fontId="0" fillId="0" borderId="14" xfId="0" applyBorder="1" applyAlignment="1"/>
    <xf numFmtId="0" fontId="0" fillId="0" borderId="15" xfId="0" applyBorder="1" applyAlignment="1"/>
    <xf numFmtId="0" fontId="12" fillId="0" borderId="0" xfId="0" applyFont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0" fillId="0" borderId="9" xfId="0" applyBorder="1" applyAlignment="1"/>
    <xf numFmtId="0" fontId="7" fillId="0" borderId="16" xfId="0" applyFont="1" applyBorder="1" applyAlignment="1"/>
    <xf numFmtId="0" fontId="7" fillId="0" borderId="17" xfId="0" applyFont="1" applyBorder="1" applyAlignment="1"/>
    <xf numFmtId="0" fontId="14" fillId="0" borderId="0" xfId="0" applyFont="1" applyAlignment="1"/>
    <xf numFmtId="0" fontId="15" fillId="0" borderId="0" xfId="0" applyFont="1">
      <alignment vertical="top"/>
    </xf>
    <xf numFmtId="0" fontId="0" fillId="0" borderId="0" xfId="0">
      <alignment vertical="top"/>
    </xf>
    <xf numFmtId="0" fontId="7" fillId="0" borderId="0" xfId="0" applyFont="1">
      <alignment vertical="top"/>
    </xf>
    <xf numFmtId="0" fontId="17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8" xfId="0" applyFont="1" applyBorder="1">
      <alignment vertical="top"/>
    </xf>
    <xf numFmtId="0" fontId="18" fillId="0" borderId="19" xfId="0" applyFont="1" applyBorder="1">
      <alignment vertical="top"/>
    </xf>
    <xf numFmtId="0" fontId="10" fillId="0" borderId="10" xfId="0" applyFont="1" applyBorder="1">
      <alignment vertical="top"/>
    </xf>
    <xf numFmtId="165" fontId="10" fillId="0" borderId="10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20" xfId="0" applyFont="1" applyBorder="1">
      <alignment vertical="top"/>
    </xf>
    <xf numFmtId="0" fontId="18" fillId="0" borderId="21" xfId="0" applyFont="1" applyBorder="1">
      <alignment vertical="top"/>
    </xf>
    <xf numFmtId="0" fontId="10" fillId="0" borderId="11" xfId="0" applyFont="1" applyBorder="1">
      <alignment vertical="top"/>
    </xf>
    <xf numFmtId="165" fontId="10" fillId="0" borderId="11" xfId="0" applyNumberFormat="1" applyFont="1" applyBorder="1" applyAlignment="1">
      <alignment horizontal="center"/>
    </xf>
    <xf numFmtId="0" fontId="7" fillId="0" borderId="22" xfId="0" applyFont="1" applyBorder="1">
      <alignment vertical="top"/>
    </xf>
    <xf numFmtId="0" fontId="18" fillId="0" borderId="23" xfId="0" applyFont="1" applyBorder="1">
      <alignment vertical="top"/>
    </xf>
    <xf numFmtId="0" fontId="10" fillId="0" borderId="12" xfId="0" applyFont="1" applyBorder="1">
      <alignment vertical="top"/>
    </xf>
    <xf numFmtId="165" fontId="10" fillId="0" borderId="12" xfId="0" applyNumberFormat="1" applyFont="1" applyBorder="1" applyAlignment="1">
      <alignment horizontal="center"/>
    </xf>
    <xf numFmtId="0" fontId="17" fillId="0" borderId="9" xfId="0" applyFont="1" applyBorder="1">
      <alignment vertical="top"/>
    </xf>
    <xf numFmtId="0" fontId="0" fillId="0" borderId="9" xfId="0" applyBorder="1">
      <alignment vertical="top"/>
    </xf>
    <xf numFmtId="0" fontId="18" fillId="0" borderId="0" xfId="0" applyFont="1">
      <alignment vertical="top"/>
    </xf>
    <xf numFmtId="165" fontId="10" fillId="0" borderId="0" xfId="0" applyNumberFormat="1" applyFont="1" applyAlignment="1">
      <alignment horizontal="center"/>
    </xf>
    <xf numFmtId="10" fontId="9" fillId="0" borderId="0" xfId="0" applyNumberFormat="1" applyFont="1">
      <alignment vertical="top"/>
    </xf>
    <xf numFmtId="0" fontId="19" fillId="0" borderId="0" xfId="0" applyFont="1">
      <alignment vertical="top"/>
    </xf>
    <xf numFmtId="166" fontId="19" fillId="0" borderId="0" xfId="0" applyNumberFormat="1" applyFont="1">
      <alignment vertical="top"/>
    </xf>
    <xf numFmtId="10" fontId="19" fillId="0" borderId="0" xfId="0" applyNumberFormat="1" applyFont="1">
      <alignment vertical="top"/>
    </xf>
    <xf numFmtId="0" fontId="10" fillId="0" borderId="0" xfId="0" applyFont="1">
      <alignment vertical="top"/>
    </xf>
    <xf numFmtId="0" fontId="20" fillId="0" borderId="0" xfId="0" applyFont="1" applyProtection="1">
      <alignment vertical="top"/>
      <protection locked="0"/>
    </xf>
    <xf numFmtId="0" fontId="20" fillId="0" borderId="0" xfId="0" applyFont="1" applyAlignment="1">
      <alignment horizontal="center"/>
    </xf>
    <xf numFmtId="0" fontId="21" fillId="0" borderId="0" xfId="0" applyFont="1">
      <alignment vertical="top"/>
    </xf>
    <xf numFmtId="0" fontId="22" fillId="0" borderId="0" xfId="0" applyFont="1" applyAlignment="1">
      <alignment horizontal="center"/>
    </xf>
    <xf numFmtId="0" fontId="9" fillId="0" borderId="0" xfId="0" applyFont="1">
      <alignment vertical="top"/>
    </xf>
    <xf numFmtId="0" fontId="11" fillId="0" borderId="9" xfId="0" applyFont="1" applyBorder="1" applyAlignment="1">
      <alignment horizontal="center"/>
    </xf>
    <xf numFmtId="0" fontId="20" fillId="24" borderId="5" xfId="0" applyFont="1" applyFill="1" applyBorder="1">
      <alignment vertical="top"/>
    </xf>
    <xf numFmtId="0" fontId="10" fillId="0" borderId="24" xfId="0" applyFont="1" applyBorder="1">
      <alignment vertical="top"/>
    </xf>
    <xf numFmtId="0" fontId="7" fillId="0" borderId="5" xfId="0" applyFont="1" applyBorder="1">
      <alignment vertical="top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3" fillId="0" borderId="0" xfId="0" applyFont="1" applyAlignme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 applyAlignment="1"/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left" wrapText="1"/>
    </xf>
    <xf numFmtId="0" fontId="18" fillId="0" borderId="0" xfId="0" applyFont="1" applyAlignment="1"/>
    <xf numFmtId="14" fontId="0" fillId="0" borderId="9" xfId="0" applyNumberFormat="1" applyBorder="1" applyAlignment="1"/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9" xfId="0" applyFont="1" applyBorder="1" applyAlignment="1"/>
    <xf numFmtId="0" fontId="0" fillId="0" borderId="9" xfId="0" applyBorder="1" applyAlignment="1">
      <alignment horizontal="left"/>
    </xf>
    <xf numFmtId="0" fontId="0" fillId="0" borderId="9" xfId="0" applyBorder="1" applyAlignment="1">
      <alignment wrapText="1"/>
    </xf>
    <xf numFmtId="0" fontId="20" fillId="24" borderId="24" xfId="0" applyFont="1" applyFill="1" applyBorder="1">
      <alignment vertical="top"/>
    </xf>
    <xf numFmtId="0" fontId="20" fillId="24" borderId="25" xfId="0" applyFont="1" applyFill="1" applyBorder="1">
      <alignment vertical="top"/>
    </xf>
    <xf numFmtId="0" fontId="10" fillId="0" borderId="26" xfId="0" applyFont="1" applyBorder="1">
      <alignment vertical="top"/>
    </xf>
    <xf numFmtId="0" fontId="10" fillId="0" borderId="9" xfId="0" applyFont="1" applyBorder="1">
      <alignment vertical="top"/>
    </xf>
    <xf numFmtId="0" fontId="18" fillId="0" borderId="9" xfId="0" applyFont="1" applyBorder="1" applyAlignment="1">
      <alignment horizontal="center"/>
    </xf>
    <xf numFmtId="0" fontId="20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25" fillId="0" borderId="0" xfId="0" applyFont="1">
      <alignment vertical="top"/>
    </xf>
    <xf numFmtId="0" fontId="26" fillId="0" borderId="0" xfId="0" applyFont="1">
      <alignment vertical="top"/>
    </xf>
    <xf numFmtId="0" fontId="26" fillId="0" borderId="0" xfId="0" applyFont="1" applyAlignment="1">
      <alignment horizontal="left"/>
    </xf>
    <xf numFmtId="0" fontId="23" fillId="0" borderId="0" xfId="0" applyFont="1">
      <alignment vertical="top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23" fillId="0" borderId="0" xfId="0" applyFont="1" applyAlignment="1">
      <alignment wrapText="1"/>
    </xf>
    <xf numFmtId="0" fontId="27" fillId="0" borderId="0" xfId="0" applyFont="1">
      <alignment vertical="top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8" fillId="0" borderId="0" xfId="0" applyFont="1" applyAlignme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>
      <alignment vertical="top"/>
    </xf>
    <xf numFmtId="0" fontId="29" fillId="0" borderId="0" xfId="0" applyFont="1" applyAlignment="1"/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wrapText="1"/>
    </xf>
    <xf numFmtId="0" fontId="30" fillId="0" borderId="0" xfId="0" applyFont="1" applyAlignment="1"/>
    <xf numFmtId="0" fontId="28" fillId="0" borderId="9" xfId="0" applyFont="1" applyBorder="1" applyAlignment="1"/>
    <xf numFmtId="0" fontId="28" fillId="0" borderId="9" xfId="0" applyFont="1" applyBorder="1" applyAlignment="1">
      <alignment horizontal="center"/>
    </xf>
    <xf numFmtId="0" fontId="28" fillId="0" borderId="9" xfId="0" applyFont="1" applyBorder="1" applyAlignment="1">
      <alignment horizontal="left"/>
    </xf>
    <xf numFmtId="0" fontId="30" fillId="0" borderId="9" xfId="0" applyFont="1" applyBorder="1" applyAlignment="1"/>
    <xf numFmtId="0" fontId="21" fillId="0" borderId="9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32" fillId="0" borderId="0" xfId="38" applyAlignment="1" applyProtection="1">
      <alignment horizontal="left"/>
    </xf>
    <xf numFmtId="0" fontId="0" fillId="0" borderId="0" xfId="0" quotePrefix="1">
      <alignment vertical="top"/>
    </xf>
    <xf numFmtId="0" fontId="0" fillId="25" borderId="0" xfId="0" applyFill="1">
      <alignment vertical="top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/>
    <xf numFmtId="0" fontId="5" fillId="0" borderId="9" xfId="0" applyFont="1" applyBorder="1" applyAlignment="1">
      <alignment horizontal="left" vertical="center" wrapText="1"/>
    </xf>
    <xf numFmtId="0" fontId="34" fillId="0" borderId="0" xfId="0" applyFont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5" fillId="26" borderId="27" xfId="0" applyFont="1" applyFill="1" applyBorder="1" applyAlignment="1">
      <alignment horizontal="left" vertical="top" wrapText="1" indent="1"/>
    </xf>
    <xf numFmtId="0" fontId="5" fillId="26" borderId="27" xfId="0" applyFont="1" applyFill="1" applyBorder="1" applyAlignment="1">
      <alignment horizontal="center" vertical="top" wrapText="1"/>
    </xf>
    <xf numFmtId="0" fontId="5" fillId="26" borderId="27" xfId="0" applyFont="1" applyFill="1" applyBorder="1" applyAlignment="1">
      <alignment horizontal="right" vertical="top" wrapText="1"/>
    </xf>
    <xf numFmtId="0" fontId="32" fillId="26" borderId="27" xfId="38" applyFill="1" applyBorder="1" applyAlignment="1" applyProtection="1">
      <alignment horizontal="right" vertical="top" wrapText="1"/>
    </xf>
    <xf numFmtId="0" fontId="30" fillId="0" borderId="0" xfId="0" applyFont="1" applyAlignment="1">
      <alignment horizontal="left"/>
    </xf>
    <xf numFmtId="0" fontId="10" fillId="0" borderId="9" xfId="0" applyFont="1" applyBorder="1" applyAlignment="1">
      <alignment horizontal="left"/>
    </xf>
    <xf numFmtId="0" fontId="35" fillId="0" borderId="0" xfId="0" applyFont="1" applyAlignment="1">
      <alignment horizontal="left"/>
    </xf>
    <xf numFmtId="0" fontId="20" fillId="0" borderId="0" xfId="0" applyFont="1" applyAlignment="1"/>
    <xf numFmtId="0" fontId="51" fillId="0" borderId="0" xfId="0" applyFont="1" applyAlignment="1">
      <alignment horizontal="left" wrapText="1"/>
    </xf>
    <xf numFmtId="0" fontId="51" fillId="0" borderId="0" xfId="0" applyFont="1" applyAlignment="1">
      <alignment horizontal="center" wrapText="1"/>
    </xf>
    <xf numFmtId="0" fontId="51" fillId="0" borderId="0" xfId="0" applyFont="1" applyAlignment="1">
      <alignment horizontal="left"/>
    </xf>
    <xf numFmtId="0" fontId="51" fillId="0" borderId="0" xfId="0" applyFont="1" applyAlignment="1">
      <alignment horizontal="center"/>
    </xf>
    <xf numFmtId="0" fontId="51" fillId="0" borderId="0" xfId="43" applyFont="1"/>
    <xf numFmtId="0" fontId="51" fillId="0" borderId="0" xfId="43" applyFont="1" applyAlignment="1">
      <alignment horizontal="center"/>
    </xf>
    <xf numFmtId="0" fontId="51" fillId="0" borderId="0" xfId="43" applyFont="1" applyAlignment="1">
      <alignment horizontal="left"/>
    </xf>
    <xf numFmtId="0" fontId="52" fillId="0" borderId="0" xfId="0" applyFont="1" applyAlignment="1">
      <alignment horizontal="left" vertical="center"/>
    </xf>
    <xf numFmtId="0" fontId="52" fillId="0" borderId="0" xfId="0" applyFont="1" applyAlignment="1">
      <alignment horizontal="center" vertical="center"/>
    </xf>
    <xf numFmtId="0" fontId="52" fillId="0" borderId="0" xfId="0" applyFont="1" applyAlignment="1">
      <alignment horizontal="left"/>
    </xf>
    <xf numFmtId="0" fontId="52" fillId="0" borderId="0" xfId="42" applyFont="1" applyAlignment="1">
      <alignment horizontal="left" vertical="center"/>
    </xf>
    <xf numFmtId="0" fontId="52" fillId="0" borderId="0" xfId="42" applyFont="1" applyAlignment="1">
      <alignment horizontal="center" vertical="center"/>
    </xf>
    <xf numFmtId="0" fontId="52" fillId="0" borderId="0" xfId="42" applyFont="1" applyAlignment="1">
      <alignment horizontal="left"/>
    </xf>
    <xf numFmtId="0" fontId="13" fillId="0" borderId="0" xfId="42" applyFont="1" applyAlignment="1">
      <alignment horizontal="left"/>
    </xf>
    <xf numFmtId="0" fontId="13" fillId="0" borderId="0" xfId="42" applyFont="1" applyAlignment="1">
      <alignment horizontal="left" wrapText="1"/>
    </xf>
    <xf numFmtId="0" fontId="12" fillId="0" borderId="0" xfId="0" applyFont="1">
      <alignment vertical="top"/>
    </xf>
    <xf numFmtId="0" fontId="20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>
      <alignment vertical="top"/>
    </xf>
    <xf numFmtId="22" fontId="8" fillId="0" borderId="0" xfId="0" applyNumberFormat="1" applyFont="1">
      <alignment vertical="top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53" fillId="0" borderId="0" xfId="0" applyFont="1" applyAlignment="1"/>
    <xf numFmtId="0" fontId="54" fillId="0" borderId="0" xfId="0" applyFont="1" applyAlignment="1">
      <alignment vertical="center" wrapText="1"/>
    </xf>
    <xf numFmtId="0" fontId="54" fillId="0" borderId="0" xfId="0" applyFont="1" applyAlignment="1">
      <alignment horizontal="center" vertical="center" wrapText="1"/>
    </xf>
    <xf numFmtId="167" fontId="54" fillId="0" borderId="0" xfId="0" applyNumberFormat="1" applyFont="1" applyAlignment="1">
      <alignment vertical="center" wrapText="1"/>
    </xf>
    <xf numFmtId="43" fontId="54" fillId="0" borderId="0" xfId="49" applyFont="1" applyBorder="1"/>
    <xf numFmtId="167" fontId="54" fillId="0" borderId="0" xfId="0" applyNumberFormat="1" applyFont="1" applyAlignment="1">
      <alignment horizontal="left" vertical="center" wrapText="1"/>
    </xf>
    <xf numFmtId="167" fontId="10" fillId="0" borderId="0" xfId="0" applyNumberFormat="1" applyFont="1" applyAlignment="1">
      <alignment horizontal="left"/>
    </xf>
    <xf numFmtId="167" fontId="30" fillId="0" borderId="0" xfId="0" applyNumberFormat="1" applyFont="1" applyAlignment="1">
      <alignment horizontal="left"/>
    </xf>
    <xf numFmtId="167" fontId="9" fillId="0" borderId="0" xfId="0" applyNumberFormat="1" applyFont="1" applyAlignment="1">
      <alignment horizontal="left" vertical="center"/>
    </xf>
    <xf numFmtId="167" fontId="0" fillId="0" borderId="0" xfId="0" applyNumberFormat="1" applyAlignment="1">
      <alignment horizontal="left"/>
    </xf>
    <xf numFmtId="167" fontId="10" fillId="0" borderId="9" xfId="0" applyNumberFormat="1" applyFont="1" applyBorder="1" applyAlignment="1">
      <alignment horizontal="left"/>
    </xf>
    <xf numFmtId="167" fontId="23" fillId="0" borderId="0" xfId="0" applyNumberFormat="1" applyFont="1" applyAlignment="1">
      <alignment horizontal="left"/>
    </xf>
    <xf numFmtId="167" fontId="23" fillId="0" borderId="0" xfId="0" applyNumberFormat="1" applyFont="1" applyAlignment="1">
      <alignment horizontal="left" wrapText="1"/>
    </xf>
    <xf numFmtId="167" fontId="23" fillId="0" borderId="0" xfId="0" applyNumberFormat="1" applyFont="1" applyAlignment="1">
      <alignment horizontal="left" vertical="center" wrapText="1"/>
    </xf>
    <xf numFmtId="167" fontId="52" fillId="0" borderId="0" xfId="42" applyNumberFormat="1" applyFont="1" applyAlignment="1">
      <alignment horizontal="left"/>
    </xf>
    <xf numFmtId="167" fontId="35" fillId="0" borderId="0" xfId="0" applyNumberFormat="1" applyFont="1" applyAlignment="1">
      <alignment horizontal="left"/>
    </xf>
    <xf numFmtId="167" fontId="51" fillId="0" borderId="0" xfId="0" applyNumberFormat="1" applyFont="1" applyAlignment="1">
      <alignment horizontal="left" wrapText="1"/>
    </xf>
    <xf numFmtId="167" fontId="51" fillId="0" borderId="0" xfId="0" applyNumberFormat="1" applyFont="1" applyAlignment="1">
      <alignment horizontal="left"/>
    </xf>
    <xf numFmtId="167" fontId="52" fillId="0" borderId="0" xfId="0" applyNumberFormat="1" applyFont="1" applyAlignment="1">
      <alignment horizontal="left"/>
    </xf>
    <xf numFmtId="167" fontId="51" fillId="0" borderId="0" xfId="43" applyNumberFormat="1" applyFont="1" applyAlignment="1">
      <alignment horizontal="left"/>
    </xf>
    <xf numFmtId="167" fontId="13" fillId="0" borderId="0" xfId="42" applyNumberFormat="1" applyFont="1" applyAlignment="1">
      <alignment horizontal="left" wrapText="1"/>
    </xf>
    <xf numFmtId="167" fontId="54" fillId="0" borderId="0" xfId="0" applyNumberFormat="1" applyFont="1" applyAlignment="1" applyProtection="1">
      <alignment horizontal="left" vertical="center" wrapText="1"/>
      <protection locked="0"/>
    </xf>
    <xf numFmtId="14" fontId="6" fillId="0" borderId="0" xfId="0" applyNumberFormat="1" applyFont="1" applyAlignment="1"/>
    <xf numFmtId="0" fontId="54" fillId="0" borderId="0" xfId="0" applyFont="1" applyAlignment="1">
      <alignment horizontal="left" vertical="center" wrapText="1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V1073 Cyg - O-C Diagr.</a:t>
            </a:r>
          </a:p>
        </c:rich>
      </c:tx>
      <c:layout>
        <c:manualLayout>
          <c:xMode val="edge"/>
          <c:yMode val="edge"/>
          <c:x val="0.33689895714907292"/>
          <c:y val="3.01204819277108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29794956333131"/>
          <c:y val="0.14457831325301204"/>
          <c:w val="0.79144522797812911"/>
          <c:h val="0.63554216867469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1'!$F$21:$F$989</c:f>
              <c:numCache>
                <c:formatCode>General</c:formatCode>
                <c:ptCount val="969"/>
                <c:pt idx="0">
                  <c:v>-30375.5</c:v>
                </c:pt>
                <c:pt idx="1">
                  <c:v>-29357.5</c:v>
                </c:pt>
                <c:pt idx="2">
                  <c:v>-29239.5</c:v>
                </c:pt>
                <c:pt idx="3">
                  <c:v>-28813</c:v>
                </c:pt>
                <c:pt idx="4">
                  <c:v>-28808</c:v>
                </c:pt>
                <c:pt idx="5">
                  <c:v>-28430</c:v>
                </c:pt>
                <c:pt idx="6">
                  <c:v>-28324.5</c:v>
                </c:pt>
                <c:pt idx="7">
                  <c:v>-28301.5</c:v>
                </c:pt>
                <c:pt idx="8">
                  <c:v>-28271</c:v>
                </c:pt>
                <c:pt idx="9">
                  <c:v>-27590</c:v>
                </c:pt>
                <c:pt idx="10">
                  <c:v>-27550.5</c:v>
                </c:pt>
                <c:pt idx="11">
                  <c:v>-27393</c:v>
                </c:pt>
                <c:pt idx="12">
                  <c:v>-27027.5</c:v>
                </c:pt>
                <c:pt idx="13">
                  <c:v>-26994.5</c:v>
                </c:pt>
                <c:pt idx="14">
                  <c:v>-26945</c:v>
                </c:pt>
                <c:pt idx="15">
                  <c:v>-25945</c:v>
                </c:pt>
                <c:pt idx="16">
                  <c:v>-25436</c:v>
                </c:pt>
                <c:pt idx="17">
                  <c:v>-24729.5</c:v>
                </c:pt>
                <c:pt idx="18">
                  <c:v>-24640.5</c:v>
                </c:pt>
                <c:pt idx="19">
                  <c:v>-24182.5</c:v>
                </c:pt>
                <c:pt idx="20">
                  <c:v>-23826</c:v>
                </c:pt>
                <c:pt idx="21">
                  <c:v>-23753.5</c:v>
                </c:pt>
                <c:pt idx="22">
                  <c:v>-23744.5</c:v>
                </c:pt>
                <c:pt idx="23">
                  <c:v>-23701.5</c:v>
                </c:pt>
                <c:pt idx="24">
                  <c:v>-23242</c:v>
                </c:pt>
                <c:pt idx="25">
                  <c:v>-23239.5</c:v>
                </c:pt>
                <c:pt idx="26">
                  <c:v>-22911</c:v>
                </c:pt>
                <c:pt idx="27">
                  <c:v>-22789</c:v>
                </c:pt>
                <c:pt idx="28">
                  <c:v>-22781.5</c:v>
                </c:pt>
                <c:pt idx="29">
                  <c:v>-22756</c:v>
                </c:pt>
                <c:pt idx="30">
                  <c:v>-22225.5</c:v>
                </c:pt>
                <c:pt idx="31">
                  <c:v>-22197.5</c:v>
                </c:pt>
                <c:pt idx="32">
                  <c:v>-21949</c:v>
                </c:pt>
                <c:pt idx="33">
                  <c:v>-21875.5</c:v>
                </c:pt>
                <c:pt idx="34">
                  <c:v>-21866.5</c:v>
                </c:pt>
                <c:pt idx="35">
                  <c:v>-21798</c:v>
                </c:pt>
                <c:pt idx="36">
                  <c:v>-21795.5</c:v>
                </c:pt>
                <c:pt idx="37">
                  <c:v>-21777.5</c:v>
                </c:pt>
                <c:pt idx="38">
                  <c:v>-21557</c:v>
                </c:pt>
                <c:pt idx="39">
                  <c:v>-21510</c:v>
                </c:pt>
                <c:pt idx="40">
                  <c:v>-21437.5</c:v>
                </c:pt>
                <c:pt idx="41">
                  <c:v>-21413.5</c:v>
                </c:pt>
                <c:pt idx="42">
                  <c:v>-21394.5</c:v>
                </c:pt>
                <c:pt idx="43">
                  <c:v>-21385.5</c:v>
                </c:pt>
                <c:pt idx="44">
                  <c:v>-20912</c:v>
                </c:pt>
                <c:pt idx="45">
                  <c:v>-20564.5</c:v>
                </c:pt>
                <c:pt idx="46">
                  <c:v>-20357.5</c:v>
                </c:pt>
                <c:pt idx="47">
                  <c:v>-20172.5</c:v>
                </c:pt>
                <c:pt idx="48">
                  <c:v>-20153.5</c:v>
                </c:pt>
                <c:pt idx="49">
                  <c:v>-20039</c:v>
                </c:pt>
                <c:pt idx="50">
                  <c:v>-19550.5</c:v>
                </c:pt>
                <c:pt idx="51">
                  <c:v>-19163.5</c:v>
                </c:pt>
                <c:pt idx="52">
                  <c:v>-19130.5</c:v>
                </c:pt>
                <c:pt idx="53">
                  <c:v>-19126.5</c:v>
                </c:pt>
                <c:pt idx="54">
                  <c:v>-19020</c:v>
                </c:pt>
                <c:pt idx="55">
                  <c:v>-18959</c:v>
                </c:pt>
                <c:pt idx="56">
                  <c:v>-18729.5</c:v>
                </c:pt>
                <c:pt idx="57">
                  <c:v>-18694</c:v>
                </c:pt>
                <c:pt idx="58">
                  <c:v>-18666</c:v>
                </c:pt>
                <c:pt idx="59">
                  <c:v>-18649.5</c:v>
                </c:pt>
                <c:pt idx="60">
                  <c:v>-18133</c:v>
                </c:pt>
                <c:pt idx="61">
                  <c:v>-18086</c:v>
                </c:pt>
                <c:pt idx="62">
                  <c:v>-18086</c:v>
                </c:pt>
                <c:pt idx="63">
                  <c:v>-17539</c:v>
                </c:pt>
                <c:pt idx="64">
                  <c:v>-17267.5</c:v>
                </c:pt>
                <c:pt idx="65">
                  <c:v>-17229.5</c:v>
                </c:pt>
                <c:pt idx="66">
                  <c:v>-17220.5</c:v>
                </c:pt>
                <c:pt idx="67">
                  <c:v>-16668.5</c:v>
                </c:pt>
                <c:pt idx="68">
                  <c:v>-16445.5</c:v>
                </c:pt>
                <c:pt idx="69">
                  <c:v>-16406</c:v>
                </c:pt>
                <c:pt idx="70">
                  <c:v>-16375.5</c:v>
                </c:pt>
                <c:pt idx="71">
                  <c:v>-16265</c:v>
                </c:pt>
                <c:pt idx="72">
                  <c:v>-16220.5</c:v>
                </c:pt>
                <c:pt idx="73">
                  <c:v>-16088</c:v>
                </c:pt>
                <c:pt idx="74">
                  <c:v>-15963.5</c:v>
                </c:pt>
                <c:pt idx="75">
                  <c:v>-15677.5</c:v>
                </c:pt>
                <c:pt idx="76">
                  <c:v>-15677.5</c:v>
                </c:pt>
                <c:pt idx="77">
                  <c:v>-15677.5</c:v>
                </c:pt>
                <c:pt idx="78">
                  <c:v>-15560</c:v>
                </c:pt>
                <c:pt idx="79">
                  <c:v>-15429</c:v>
                </c:pt>
                <c:pt idx="80">
                  <c:v>-15429</c:v>
                </c:pt>
                <c:pt idx="81">
                  <c:v>-15429</c:v>
                </c:pt>
                <c:pt idx="82">
                  <c:v>-15429</c:v>
                </c:pt>
                <c:pt idx="83">
                  <c:v>-15429</c:v>
                </c:pt>
                <c:pt idx="84">
                  <c:v>-15429</c:v>
                </c:pt>
                <c:pt idx="85">
                  <c:v>-15429</c:v>
                </c:pt>
                <c:pt idx="86">
                  <c:v>-15337.5</c:v>
                </c:pt>
                <c:pt idx="87">
                  <c:v>-15332.5</c:v>
                </c:pt>
                <c:pt idx="88">
                  <c:v>-15332.5</c:v>
                </c:pt>
                <c:pt idx="89">
                  <c:v>-15332.5</c:v>
                </c:pt>
                <c:pt idx="90">
                  <c:v>-15332.5</c:v>
                </c:pt>
                <c:pt idx="91">
                  <c:v>-15332.5</c:v>
                </c:pt>
                <c:pt idx="92">
                  <c:v>-15331</c:v>
                </c:pt>
                <c:pt idx="93">
                  <c:v>-15266.5</c:v>
                </c:pt>
                <c:pt idx="94">
                  <c:v>-15220.5</c:v>
                </c:pt>
                <c:pt idx="95">
                  <c:v>-15029.5</c:v>
                </c:pt>
                <c:pt idx="96">
                  <c:v>-14963</c:v>
                </c:pt>
                <c:pt idx="97">
                  <c:v>-14961</c:v>
                </c:pt>
                <c:pt idx="98">
                  <c:v>-14946.5</c:v>
                </c:pt>
                <c:pt idx="99">
                  <c:v>-14943</c:v>
                </c:pt>
                <c:pt idx="100">
                  <c:v>-14879.5</c:v>
                </c:pt>
                <c:pt idx="101">
                  <c:v>-14853</c:v>
                </c:pt>
                <c:pt idx="102">
                  <c:v>-14850</c:v>
                </c:pt>
                <c:pt idx="103">
                  <c:v>-14819.5</c:v>
                </c:pt>
                <c:pt idx="104">
                  <c:v>-14807</c:v>
                </c:pt>
                <c:pt idx="105">
                  <c:v>-14545.5</c:v>
                </c:pt>
                <c:pt idx="106">
                  <c:v>-14512.5</c:v>
                </c:pt>
                <c:pt idx="107">
                  <c:v>-14506.5</c:v>
                </c:pt>
                <c:pt idx="108">
                  <c:v>-14454.5</c:v>
                </c:pt>
                <c:pt idx="109">
                  <c:v>-14429</c:v>
                </c:pt>
                <c:pt idx="110">
                  <c:v>-14402</c:v>
                </c:pt>
                <c:pt idx="111">
                  <c:v>-14048</c:v>
                </c:pt>
                <c:pt idx="112">
                  <c:v>-13545.5</c:v>
                </c:pt>
                <c:pt idx="113">
                  <c:v>-13539</c:v>
                </c:pt>
                <c:pt idx="114">
                  <c:v>-13501</c:v>
                </c:pt>
                <c:pt idx="115">
                  <c:v>-13498.5</c:v>
                </c:pt>
                <c:pt idx="116">
                  <c:v>-13465.5</c:v>
                </c:pt>
                <c:pt idx="117">
                  <c:v>-13420</c:v>
                </c:pt>
                <c:pt idx="118">
                  <c:v>-13034</c:v>
                </c:pt>
                <c:pt idx="119">
                  <c:v>-12730</c:v>
                </c:pt>
                <c:pt idx="120">
                  <c:v>-12697</c:v>
                </c:pt>
                <c:pt idx="121">
                  <c:v>-12652.5</c:v>
                </c:pt>
                <c:pt idx="122">
                  <c:v>-12622</c:v>
                </c:pt>
                <c:pt idx="123">
                  <c:v>-12506</c:v>
                </c:pt>
                <c:pt idx="124">
                  <c:v>-12166.5</c:v>
                </c:pt>
                <c:pt idx="125">
                  <c:v>-12162.5</c:v>
                </c:pt>
                <c:pt idx="126">
                  <c:v>-12105.5</c:v>
                </c:pt>
                <c:pt idx="127">
                  <c:v>-12103</c:v>
                </c:pt>
                <c:pt idx="128">
                  <c:v>-12038</c:v>
                </c:pt>
                <c:pt idx="129">
                  <c:v>-11997.5</c:v>
                </c:pt>
                <c:pt idx="130">
                  <c:v>-11716</c:v>
                </c:pt>
                <c:pt idx="131">
                  <c:v>-11683</c:v>
                </c:pt>
                <c:pt idx="132">
                  <c:v>-11651</c:v>
                </c:pt>
                <c:pt idx="133">
                  <c:v>-11217</c:v>
                </c:pt>
                <c:pt idx="134">
                  <c:v>-10804.5</c:v>
                </c:pt>
                <c:pt idx="135">
                  <c:v>-10746</c:v>
                </c:pt>
                <c:pt idx="136">
                  <c:v>-10715.5</c:v>
                </c:pt>
                <c:pt idx="137">
                  <c:v>-10705.5</c:v>
                </c:pt>
                <c:pt idx="138">
                  <c:v>-10673.5</c:v>
                </c:pt>
                <c:pt idx="139">
                  <c:v>-10357</c:v>
                </c:pt>
                <c:pt idx="140">
                  <c:v>-10302</c:v>
                </c:pt>
                <c:pt idx="141">
                  <c:v>-10293</c:v>
                </c:pt>
                <c:pt idx="142">
                  <c:v>-10210.5</c:v>
                </c:pt>
                <c:pt idx="143">
                  <c:v>-10191.5</c:v>
                </c:pt>
                <c:pt idx="144">
                  <c:v>-9807</c:v>
                </c:pt>
                <c:pt idx="145">
                  <c:v>-9784</c:v>
                </c:pt>
                <c:pt idx="146">
                  <c:v>-9757.5</c:v>
                </c:pt>
                <c:pt idx="147">
                  <c:v>-9448</c:v>
                </c:pt>
                <c:pt idx="148">
                  <c:v>-9356.5</c:v>
                </c:pt>
                <c:pt idx="149">
                  <c:v>-9351.5</c:v>
                </c:pt>
                <c:pt idx="150">
                  <c:v>-9345</c:v>
                </c:pt>
                <c:pt idx="151">
                  <c:v>-9328.5</c:v>
                </c:pt>
                <c:pt idx="152">
                  <c:v>-8906</c:v>
                </c:pt>
                <c:pt idx="153">
                  <c:v>-8422.5</c:v>
                </c:pt>
                <c:pt idx="154">
                  <c:v>-8005</c:v>
                </c:pt>
                <c:pt idx="155">
                  <c:v>-6486</c:v>
                </c:pt>
                <c:pt idx="156">
                  <c:v>-5136</c:v>
                </c:pt>
                <c:pt idx="157">
                  <c:v>-5117</c:v>
                </c:pt>
                <c:pt idx="158">
                  <c:v>-5114.5</c:v>
                </c:pt>
                <c:pt idx="159">
                  <c:v>-2397.5</c:v>
                </c:pt>
                <c:pt idx="160">
                  <c:v>-2397.5</c:v>
                </c:pt>
                <c:pt idx="161">
                  <c:v>-2397.5</c:v>
                </c:pt>
                <c:pt idx="162">
                  <c:v>-2395</c:v>
                </c:pt>
                <c:pt idx="163">
                  <c:v>-2364.5</c:v>
                </c:pt>
                <c:pt idx="164">
                  <c:v>-2331.5</c:v>
                </c:pt>
                <c:pt idx="165">
                  <c:v>-2296</c:v>
                </c:pt>
                <c:pt idx="166">
                  <c:v>-1010.5</c:v>
                </c:pt>
                <c:pt idx="167">
                  <c:v>-947</c:v>
                </c:pt>
                <c:pt idx="168">
                  <c:v>-938</c:v>
                </c:pt>
                <c:pt idx="169">
                  <c:v>-933</c:v>
                </c:pt>
                <c:pt idx="170">
                  <c:v>-933</c:v>
                </c:pt>
                <c:pt idx="171">
                  <c:v>-930.5</c:v>
                </c:pt>
                <c:pt idx="172">
                  <c:v>-930.5</c:v>
                </c:pt>
                <c:pt idx="173">
                  <c:v>-439</c:v>
                </c:pt>
                <c:pt idx="174">
                  <c:v>-406</c:v>
                </c:pt>
                <c:pt idx="175">
                  <c:v>-13</c:v>
                </c:pt>
                <c:pt idx="176">
                  <c:v>-4</c:v>
                </c:pt>
                <c:pt idx="177">
                  <c:v>0</c:v>
                </c:pt>
                <c:pt idx="178">
                  <c:v>0</c:v>
                </c:pt>
                <c:pt idx="179">
                  <c:v>25.5</c:v>
                </c:pt>
                <c:pt idx="180">
                  <c:v>44.5</c:v>
                </c:pt>
                <c:pt idx="181">
                  <c:v>75</c:v>
                </c:pt>
                <c:pt idx="182">
                  <c:v>468</c:v>
                </c:pt>
                <c:pt idx="183">
                  <c:v>515</c:v>
                </c:pt>
                <c:pt idx="184">
                  <c:v>847.5</c:v>
                </c:pt>
                <c:pt idx="185">
                  <c:v>847.5</c:v>
                </c:pt>
                <c:pt idx="186">
                  <c:v>850</c:v>
                </c:pt>
                <c:pt idx="187">
                  <c:v>850</c:v>
                </c:pt>
                <c:pt idx="188">
                  <c:v>852.5</c:v>
                </c:pt>
                <c:pt idx="189">
                  <c:v>852.5</c:v>
                </c:pt>
                <c:pt idx="190">
                  <c:v>869</c:v>
                </c:pt>
                <c:pt idx="191">
                  <c:v>869</c:v>
                </c:pt>
                <c:pt idx="192">
                  <c:v>5018.5</c:v>
                </c:pt>
                <c:pt idx="193">
                  <c:v>5074.5</c:v>
                </c:pt>
                <c:pt idx="194">
                  <c:v>5077</c:v>
                </c:pt>
                <c:pt idx="195">
                  <c:v>5088.5</c:v>
                </c:pt>
                <c:pt idx="196">
                  <c:v>5513.5</c:v>
                </c:pt>
                <c:pt idx="197">
                  <c:v>5522.5</c:v>
                </c:pt>
                <c:pt idx="198">
                  <c:v>5525</c:v>
                </c:pt>
                <c:pt idx="199">
                  <c:v>5527.5</c:v>
                </c:pt>
                <c:pt idx="200">
                  <c:v>6417</c:v>
                </c:pt>
                <c:pt idx="201">
                  <c:v>6426</c:v>
                </c:pt>
                <c:pt idx="202">
                  <c:v>6437.5</c:v>
                </c:pt>
                <c:pt idx="203">
                  <c:v>6454</c:v>
                </c:pt>
                <c:pt idx="204">
                  <c:v>7417.5</c:v>
                </c:pt>
                <c:pt idx="205">
                  <c:v>7419</c:v>
                </c:pt>
                <c:pt idx="206">
                  <c:v>7424</c:v>
                </c:pt>
                <c:pt idx="207">
                  <c:v>7776</c:v>
                </c:pt>
                <c:pt idx="208">
                  <c:v>7785</c:v>
                </c:pt>
                <c:pt idx="209">
                  <c:v>7785</c:v>
                </c:pt>
                <c:pt idx="210">
                  <c:v>7818</c:v>
                </c:pt>
                <c:pt idx="211">
                  <c:v>8327</c:v>
                </c:pt>
                <c:pt idx="212">
                  <c:v>8402</c:v>
                </c:pt>
                <c:pt idx="213">
                  <c:v>8775.5</c:v>
                </c:pt>
                <c:pt idx="214">
                  <c:v>9695</c:v>
                </c:pt>
                <c:pt idx="215">
                  <c:v>10106</c:v>
                </c:pt>
                <c:pt idx="216">
                  <c:v>11012</c:v>
                </c:pt>
                <c:pt idx="217">
                  <c:v>11040</c:v>
                </c:pt>
                <c:pt idx="218">
                  <c:v>11042.5</c:v>
                </c:pt>
                <c:pt idx="219">
                  <c:v>11051.5</c:v>
                </c:pt>
                <c:pt idx="220">
                  <c:v>11077</c:v>
                </c:pt>
                <c:pt idx="221">
                  <c:v>11546.5</c:v>
                </c:pt>
                <c:pt idx="222">
                  <c:v>11549</c:v>
                </c:pt>
                <c:pt idx="223">
                  <c:v>11565.5</c:v>
                </c:pt>
                <c:pt idx="224">
                  <c:v>11568</c:v>
                </c:pt>
                <c:pt idx="225">
                  <c:v>11573</c:v>
                </c:pt>
                <c:pt idx="226">
                  <c:v>11584.5</c:v>
                </c:pt>
                <c:pt idx="227">
                  <c:v>11643</c:v>
                </c:pt>
                <c:pt idx="228">
                  <c:v>11643</c:v>
                </c:pt>
                <c:pt idx="229">
                  <c:v>11643</c:v>
                </c:pt>
                <c:pt idx="230">
                  <c:v>11666</c:v>
                </c:pt>
                <c:pt idx="231">
                  <c:v>11666</c:v>
                </c:pt>
                <c:pt idx="232">
                  <c:v>11666</c:v>
                </c:pt>
                <c:pt idx="233">
                  <c:v>12004.5</c:v>
                </c:pt>
                <c:pt idx="234">
                  <c:v>12004.5</c:v>
                </c:pt>
                <c:pt idx="235">
                  <c:v>12016</c:v>
                </c:pt>
                <c:pt idx="236">
                  <c:v>12037.5</c:v>
                </c:pt>
                <c:pt idx="237">
                  <c:v>12039</c:v>
                </c:pt>
                <c:pt idx="238">
                  <c:v>12039</c:v>
                </c:pt>
                <c:pt idx="239">
                  <c:v>12039</c:v>
                </c:pt>
                <c:pt idx="240">
                  <c:v>12054</c:v>
                </c:pt>
                <c:pt idx="241">
                  <c:v>12483</c:v>
                </c:pt>
                <c:pt idx="242">
                  <c:v>12483</c:v>
                </c:pt>
                <c:pt idx="243">
                  <c:v>12483</c:v>
                </c:pt>
                <c:pt idx="244">
                  <c:v>12485.5</c:v>
                </c:pt>
                <c:pt idx="245">
                  <c:v>12485.5</c:v>
                </c:pt>
                <c:pt idx="246">
                  <c:v>12490.5</c:v>
                </c:pt>
                <c:pt idx="247">
                  <c:v>12492</c:v>
                </c:pt>
                <c:pt idx="248">
                  <c:v>12506</c:v>
                </c:pt>
                <c:pt idx="249">
                  <c:v>12511</c:v>
                </c:pt>
                <c:pt idx="250">
                  <c:v>12546.5</c:v>
                </c:pt>
                <c:pt idx="251">
                  <c:v>12546.5</c:v>
                </c:pt>
                <c:pt idx="252">
                  <c:v>12581</c:v>
                </c:pt>
                <c:pt idx="253">
                  <c:v>12581</c:v>
                </c:pt>
                <c:pt idx="254">
                  <c:v>12630.5</c:v>
                </c:pt>
                <c:pt idx="255">
                  <c:v>12917</c:v>
                </c:pt>
                <c:pt idx="256">
                  <c:v>12969</c:v>
                </c:pt>
                <c:pt idx="257">
                  <c:v>12970.5</c:v>
                </c:pt>
                <c:pt idx="258">
                  <c:v>13442.5</c:v>
                </c:pt>
                <c:pt idx="259">
                  <c:v>15251</c:v>
                </c:pt>
                <c:pt idx="260">
                  <c:v>15647</c:v>
                </c:pt>
                <c:pt idx="261">
                  <c:v>15647</c:v>
                </c:pt>
                <c:pt idx="262">
                  <c:v>15687</c:v>
                </c:pt>
                <c:pt idx="263">
                  <c:v>15689</c:v>
                </c:pt>
                <c:pt idx="264">
                  <c:v>16102</c:v>
                </c:pt>
                <c:pt idx="265">
                  <c:v>17125</c:v>
                </c:pt>
                <c:pt idx="266">
                  <c:v>17143</c:v>
                </c:pt>
                <c:pt idx="267">
                  <c:v>17178.5</c:v>
                </c:pt>
                <c:pt idx="268">
                  <c:v>17684</c:v>
                </c:pt>
                <c:pt idx="269">
                  <c:v>18071.5</c:v>
                </c:pt>
                <c:pt idx="270">
                  <c:v>19613</c:v>
                </c:pt>
                <c:pt idx="271">
                  <c:v>19613</c:v>
                </c:pt>
                <c:pt idx="272">
                  <c:v>19908</c:v>
                </c:pt>
                <c:pt idx="273">
                  <c:v>19908</c:v>
                </c:pt>
                <c:pt idx="274">
                  <c:v>20290</c:v>
                </c:pt>
                <c:pt idx="275">
                  <c:v>20290</c:v>
                </c:pt>
                <c:pt idx="276">
                  <c:v>20391.5</c:v>
                </c:pt>
                <c:pt idx="277">
                  <c:v>20393</c:v>
                </c:pt>
                <c:pt idx="278">
                  <c:v>20421</c:v>
                </c:pt>
                <c:pt idx="279">
                  <c:v>20883</c:v>
                </c:pt>
                <c:pt idx="280">
                  <c:v>20890.5</c:v>
                </c:pt>
                <c:pt idx="281">
                  <c:v>21346</c:v>
                </c:pt>
                <c:pt idx="282">
                  <c:v>21762</c:v>
                </c:pt>
                <c:pt idx="283">
                  <c:v>21766</c:v>
                </c:pt>
                <c:pt idx="284">
                  <c:v>21768.5</c:v>
                </c:pt>
                <c:pt idx="285">
                  <c:v>21785</c:v>
                </c:pt>
                <c:pt idx="286">
                  <c:v>21786.5</c:v>
                </c:pt>
                <c:pt idx="287">
                  <c:v>21794</c:v>
                </c:pt>
                <c:pt idx="288">
                  <c:v>21794</c:v>
                </c:pt>
                <c:pt idx="289">
                  <c:v>21813</c:v>
                </c:pt>
                <c:pt idx="290">
                  <c:v>21818</c:v>
                </c:pt>
                <c:pt idx="291">
                  <c:v>21888</c:v>
                </c:pt>
                <c:pt idx="292">
                  <c:v>21888</c:v>
                </c:pt>
                <c:pt idx="293">
                  <c:v>22780</c:v>
                </c:pt>
                <c:pt idx="294">
                  <c:v>22780</c:v>
                </c:pt>
                <c:pt idx="295">
                  <c:v>22780</c:v>
                </c:pt>
                <c:pt idx="296">
                  <c:v>23106</c:v>
                </c:pt>
                <c:pt idx="297">
                  <c:v>23594.5</c:v>
                </c:pt>
                <c:pt idx="298">
                  <c:v>24134</c:v>
                </c:pt>
                <c:pt idx="299">
                  <c:v>24142</c:v>
                </c:pt>
                <c:pt idx="300">
                  <c:v>24498</c:v>
                </c:pt>
                <c:pt idx="301">
                  <c:v>26006</c:v>
                </c:pt>
                <c:pt idx="302">
                  <c:v>26398</c:v>
                </c:pt>
                <c:pt idx="303">
                  <c:v>26928.5</c:v>
                </c:pt>
              </c:numCache>
            </c:numRef>
          </c:xVal>
          <c:yVal>
            <c:numRef>
              <c:f>'Active 1'!$H$21:$H$989</c:f>
              <c:numCache>
                <c:formatCode>General</c:formatCode>
                <c:ptCount val="969"/>
                <c:pt idx="0">
                  <c:v>0.10671735000505578</c:v>
                </c:pt>
                <c:pt idx="1">
                  <c:v>7.0542750005188282E-2</c:v>
                </c:pt>
                <c:pt idx="2">
                  <c:v>0.12009815000419621</c:v>
                </c:pt>
                <c:pt idx="3">
                  <c:v>5.6936100005259505E-2</c:v>
                </c:pt>
                <c:pt idx="4">
                  <c:v>9.3637600006331922E-2</c:v>
                </c:pt>
                <c:pt idx="5">
                  <c:v>8.6671000004571397E-2</c:v>
                </c:pt>
                <c:pt idx="6">
                  <c:v>0.10047265000321204</c:v>
                </c:pt>
                <c:pt idx="7">
                  <c:v>-1.1300449994450901E-2</c:v>
                </c:pt>
                <c:pt idx="8">
                  <c:v>-2.3021299995889422E-2</c:v>
                </c:pt>
                <c:pt idx="9">
                  <c:v>9.7523000004002824E-2</c:v>
                </c:pt>
                <c:pt idx="10">
                  <c:v>1.9064850002905587E-2</c:v>
                </c:pt>
                <c:pt idx="11">
                  <c:v>5.116210000414867E-2</c:v>
                </c:pt>
                <c:pt idx="12">
                  <c:v>9.5441750003374182E-2</c:v>
                </c:pt>
                <c:pt idx="13">
                  <c:v>3.9071650004188996E-2</c:v>
                </c:pt>
                <c:pt idx="14">
                  <c:v>7.8016500003286637E-2</c:v>
                </c:pt>
                <c:pt idx="15">
                  <c:v>3.7316500005545095E-2</c:v>
                </c:pt>
                <c:pt idx="16">
                  <c:v>1.6729200004192535E-2</c:v>
                </c:pt>
                <c:pt idx="17">
                  <c:v>8.585115000460064E-2</c:v>
                </c:pt>
                <c:pt idx="18">
                  <c:v>6.7337850003241329E-2</c:v>
                </c:pt>
                <c:pt idx="19">
                  <c:v>8.3595250005600974E-2</c:v>
                </c:pt>
                <c:pt idx="20">
                  <c:v>0.13261220000276808</c:v>
                </c:pt>
                <c:pt idx="21">
                  <c:v>5.9783950004202779E-2</c:v>
                </c:pt>
                <c:pt idx="22">
                  <c:v>5.6046650006464915E-2</c:v>
                </c:pt>
                <c:pt idx="23">
                  <c:v>8.4079550004389603E-2</c:v>
                </c:pt>
                <c:pt idx="24">
                  <c:v>2.5474000067333691E-3</c:v>
                </c:pt>
                <c:pt idx="25">
                  <c:v>1.8898150003224146E-2</c:v>
                </c:pt>
                <c:pt idx="26">
                  <c:v>2.5986700005887542E-2</c:v>
                </c:pt>
                <c:pt idx="27">
                  <c:v>-2.8966999961994588E-3</c:v>
                </c:pt>
                <c:pt idx="28">
                  <c:v>9.1155550002440577E-2</c:v>
                </c:pt>
                <c:pt idx="29">
                  <c:v>7.9733200003829552E-2</c:v>
                </c:pt>
                <c:pt idx="30">
                  <c:v>6.5162350005266489E-2</c:v>
                </c:pt>
                <c:pt idx="31">
                  <c:v>5.2090750003117137E-2</c:v>
                </c:pt>
                <c:pt idx="32">
                  <c:v>1.3955300000816351E-2</c:v>
                </c:pt>
                <c:pt idx="33">
                  <c:v>0.12326735000533517</c:v>
                </c:pt>
                <c:pt idx="34">
                  <c:v>3.5530050005036173E-2</c:v>
                </c:pt>
                <c:pt idx="35">
                  <c:v>9.4140600005630404E-2</c:v>
                </c:pt>
                <c:pt idx="36">
                  <c:v>8.7491350004711421E-2</c:v>
                </c:pt>
                <c:pt idx="37">
                  <c:v>-7.1983249996264931E-2</c:v>
                </c:pt>
                <c:pt idx="38">
                  <c:v>-2.0047099995281314E-2</c:v>
                </c:pt>
                <c:pt idx="39">
                  <c:v>6.6547000002174173E-2</c:v>
                </c:pt>
                <c:pt idx="40">
                  <c:v>3.1718750004074536E-2</c:v>
                </c:pt>
                <c:pt idx="41">
                  <c:v>5.7085950003965991E-2</c:v>
                </c:pt>
                <c:pt idx="42">
                  <c:v>9.6751650002261158E-2</c:v>
                </c:pt>
                <c:pt idx="43">
                  <c:v>1.8014350003795698E-2</c:v>
                </c:pt>
                <c:pt idx="44">
                  <c:v>2.3446400002285372E-2</c:v>
                </c:pt>
                <c:pt idx="45">
                  <c:v>2.4200650004786439E-2</c:v>
                </c:pt>
                <c:pt idx="46">
                  <c:v>8.424274999924819E-2</c:v>
                </c:pt>
                <c:pt idx="47">
                  <c:v>8.198250005079899E-3</c:v>
                </c:pt>
                <c:pt idx="48">
                  <c:v>1.8863950001104968E-2</c:v>
                </c:pt>
                <c:pt idx="49">
                  <c:v>3.2928300006460631E-2</c:v>
                </c:pt>
                <c:pt idx="50">
                  <c:v>2.4464850004733307E-2</c:v>
                </c:pt>
                <c:pt idx="51">
                  <c:v>2.7760950000811135E-2</c:v>
                </c:pt>
                <c:pt idx="52">
                  <c:v>1.8390850000287173E-2</c:v>
                </c:pt>
                <c:pt idx="53">
                  <c:v>-3.1047949996718671E-2</c:v>
                </c:pt>
                <c:pt idx="54">
                  <c:v>0.10489400000005844</c:v>
                </c:pt>
                <c:pt idx="55">
                  <c:v>4.3452300000353716E-2</c:v>
                </c:pt>
                <c:pt idx="56">
                  <c:v>-3.1348849995993078E-2</c:v>
                </c:pt>
                <c:pt idx="57">
                  <c:v>7.8631800002767704E-2</c:v>
                </c:pt>
                <c:pt idx="58">
                  <c:v>-2.2439799995481735E-2</c:v>
                </c:pt>
                <c:pt idx="59">
                  <c:v>3.8875150003150338E-2</c:v>
                </c:pt>
                <c:pt idx="60">
                  <c:v>1.2340100001893006E-2</c:v>
                </c:pt>
                <c:pt idx="61">
                  <c:v>9.3420000484911725E-4</c:v>
                </c:pt>
                <c:pt idx="62">
                  <c:v>4.9934200003917795E-2</c:v>
                </c:pt>
                <c:pt idx="63">
                  <c:v>8.9678300002560718E-2</c:v>
                </c:pt>
                <c:pt idx="64">
                  <c:v>-5.2302499971119687E-3</c:v>
                </c:pt>
                <c:pt idx="65">
                  <c:v>7.8101150003931252E-2</c:v>
                </c:pt>
                <c:pt idx="66">
                  <c:v>2.8363850000459934E-2</c:v>
                </c:pt>
                <c:pt idx="67">
                  <c:v>7.7809450005588587E-2</c:v>
                </c:pt>
                <c:pt idx="68">
                  <c:v>9.7096350003994303E-2</c:v>
                </c:pt>
                <c:pt idx="69">
                  <c:v>2.0638200003304519E-2</c:v>
                </c:pt>
                <c:pt idx="70">
                  <c:v>7.7917350001371233E-2</c:v>
                </c:pt>
                <c:pt idx="71">
                  <c:v>4.2050000411109067E-4</c:v>
                </c:pt>
                <c:pt idx="72">
                  <c:v>-1.9336149995069718E-2</c:v>
                </c:pt>
                <c:pt idx="73">
                  <c:v>-3.7463999979081564E-3</c:v>
                </c:pt>
                <c:pt idx="74">
                  <c:v>-3.2790499935799744E-3</c:v>
                </c:pt>
                <c:pt idx="75">
                  <c:v>-3.1532499997410923E-3</c:v>
                </c:pt>
                <c:pt idx="76">
                  <c:v>2.8467500014812686E-3</c:v>
                </c:pt>
                <c:pt idx="77">
                  <c:v>8.8467500027036294E-3</c:v>
                </c:pt>
                <c:pt idx="78">
                  <c:v>5.3320000042731408E-3</c:v>
                </c:pt>
                <c:pt idx="79">
                  <c:v>-2.6288699995347997E-2</c:v>
                </c:pt>
                <c:pt idx="80">
                  <c:v>-1.9288699997559888E-2</c:v>
                </c:pt>
                <c:pt idx="81">
                  <c:v>-1.1288699995930074E-2</c:v>
                </c:pt>
                <c:pt idx="82">
                  <c:v>-7.2886999987531453E-3</c:v>
                </c:pt>
                <c:pt idx="83">
                  <c:v>-3.2886999979382381E-3</c:v>
                </c:pt>
                <c:pt idx="84">
                  <c:v>3.7113000034878496E-3</c:v>
                </c:pt>
                <c:pt idx="85">
                  <c:v>1.1711300001479685E-2</c:v>
                </c:pt>
                <c:pt idx="86">
                  <c:v>-2.9451249996782281E-2</c:v>
                </c:pt>
                <c:pt idx="87">
                  <c:v>-4.6749749995797174E-2</c:v>
                </c:pt>
                <c:pt idx="88">
                  <c:v>-2.574974999515689E-2</c:v>
                </c:pt>
                <c:pt idx="89">
                  <c:v>-1.4749749996553874E-2</c:v>
                </c:pt>
                <c:pt idx="90">
                  <c:v>-3.7497499979508575E-3</c:v>
                </c:pt>
                <c:pt idx="91">
                  <c:v>1.8250250002893154E-2</c:v>
                </c:pt>
                <c:pt idx="92">
                  <c:v>-8.5392999935720582E-3</c:v>
                </c:pt>
                <c:pt idx="93">
                  <c:v>-3.6489949998212978E-2</c:v>
                </c:pt>
                <c:pt idx="94">
                  <c:v>6.9963850000931416E-2</c:v>
                </c:pt>
                <c:pt idx="95">
                  <c:v>-1.2388499962980859E-3</c:v>
                </c:pt>
                <c:pt idx="96">
                  <c:v>2.6091100004123291E-2</c:v>
                </c:pt>
                <c:pt idx="97">
                  <c:v>-2.6628299998264993E-2</c:v>
                </c:pt>
                <c:pt idx="98">
                  <c:v>5.4060500042396598E-3</c:v>
                </c:pt>
                <c:pt idx="99">
                  <c:v>2.2897100003319792E-2</c:v>
                </c:pt>
                <c:pt idx="100">
                  <c:v>-6.1938499966345262E-3</c:v>
                </c:pt>
                <c:pt idx="101">
                  <c:v>3.4524100003181957E-2</c:v>
                </c:pt>
                <c:pt idx="102">
                  <c:v>-1.0550000006332994E-3</c:v>
                </c:pt>
                <c:pt idx="103">
                  <c:v>-2.977584999462124E-2</c:v>
                </c:pt>
                <c:pt idx="104">
                  <c:v>-1.602209999691695E-2</c:v>
                </c:pt>
                <c:pt idx="105">
                  <c:v>-4.9333649996697204E-2</c:v>
                </c:pt>
                <c:pt idx="106">
                  <c:v>3.0296250002720626E-2</c:v>
                </c:pt>
                <c:pt idx="107">
                  <c:v>-8.861949998390628E-3</c:v>
                </c:pt>
                <c:pt idx="108">
                  <c:v>-1.0566349996224744E-2</c:v>
                </c:pt>
                <c:pt idx="109">
                  <c:v>-1.198869999643648E-2</c:v>
                </c:pt>
                <c:pt idx="110">
                  <c:v>-3.1200599998555845E-2</c:v>
                </c:pt>
                <c:pt idx="111">
                  <c:v>-3.5343999952601735E-3</c:v>
                </c:pt>
                <c:pt idx="112">
                  <c:v>-3.9033649998600595E-2</c:v>
                </c:pt>
                <c:pt idx="113">
                  <c:v>-3.9121699996030657E-2</c:v>
                </c:pt>
                <c:pt idx="114">
                  <c:v>3.7209699999948498E-2</c:v>
                </c:pt>
                <c:pt idx="115">
                  <c:v>-7.4395499941601884E-3</c:v>
                </c:pt>
                <c:pt idx="116">
                  <c:v>1.519035000455915E-2</c:v>
                </c:pt>
                <c:pt idx="117">
                  <c:v>-2.5425999996514292E-2</c:v>
                </c:pt>
                <c:pt idx="118">
                  <c:v>-3.9270199995371513E-2</c:v>
                </c:pt>
                <c:pt idx="119">
                  <c:v>-2.7618999996775528E-2</c:v>
                </c:pt>
                <c:pt idx="120">
                  <c:v>-1.3989099996251753E-2</c:v>
                </c:pt>
                <c:pt idx="121">
                  <c:v>1.2254250003024936E-2</c:v>
                </c:pt>
                <c:pt idx="122">
                  <c:v>2.6533400003245333E-2</c:v>
                </c:pt>
                <c:pt idx="123">
                  <c:v>-7.2191799998108763E-2</c:v>
                </c:pt>
                <c:pt idx="124">
                  <c:v>3.1440050006494857E-2</c:v>
                </c:pt>
                <c:pt idx="125">
                  <c:v>-2.2998749998805579E-2</c:v>
                </c:pt>
                <c:pt idx="126">
                  <c:v>3.0998350001027575E-2</c:v>
                </c:pt>
                <c:pt idx="127">
                  <c:v>0.13334910000412492</c:v>
                </c:pt>
                <c:pt idx="128">
                  <c:v>9.1468600003281608E-2</c:v>
                </c:pt>
                <c:pt idx="129">
                  <c:v>3.1507500025327317E-3</c:v>
                </c:pt>
                <c:pt idx="130">
                  <c:v>2.9645200003869832E-2</c:v>
                </c:pt>
                <c:pt idx="131">
                  <c:v>4.0275100003782427E-2</c:v>
                </c:pt>
                <c:pt idx="132">
                  <c:v>9.7647000038705301E-3</c:v>
                </c:pt>
                <c:pt idx="133">
                  <c:v>4.1654900003777584E-2</c:v>
                </c:pt>
                <c:pt idx="134">
                  <c:v>3.9528650002466748E-2</c:v>
                </c:pt>
                <c:pt idx="135">
                  <c:v>-0.10026379999544588</c:v>
                </c:pt>
                <c:pt idx="136">
                  <c:v>-7.1984649996011285E-2</c:v>
                </c:pt>
                <c:pt idx="137">
                  <c:v>5.5418350006220862E-2</c:v>
                </c:pt>
                <c:pt idx="138">
                  <c:v>-0.18309204999604844</c:v>
                </c:pt>
                <c:pt idx="139">
                  <c:v>3.2312900002580136E-2</c:v>
                </c:pt>
                <c:pt idx="140">
                  <c:v>2.9029400004219497E-2</c:v>
                </c:pt>
                <c:pt idx="141">
                  <c:v>2.9292100003658561E-2</c:v>
                </c:pt>
                <c:pt idx="142">
                  <c:v>-2.6133149996894645E-2</c:v>
                </c:pt>
                <c:pt idx="143">
                  <c:v>2.5325500027975067E-3</c:v>
                </c:pt>
                <c:pt idx="144">
                  <c:v>1.1477900003228569E-2</c:v>
                </c:pt>
                <c:pt idx="145">
                  <c:v>-1.2951999960932881E-3</c:v>
                </c:pt>
                <c:pt idx="146">
                  <c:v>-4.5772499979648273E-3</c:v>
                </c:pt>
                <c:pt idx="147">
                  <c:v>9.8456000014266465E-3</c:v>
                </c:pt>
                <c:pt idx="148">
                  <c:v>2.7683050004270626E-2</c:v>
                </c:pt>
                <c:pt idx="149">
                  <c:v>-1.7615449996810639E-2</c:v>
                </c:pt>
                <c:pt idx="150">
                  <c:v>7.2965000035765115E-3</c:v>
                </c:pt>
                <c:pt idx="151">
                  <c:v>-3.3885499942698516E-3</c:v>
                </c:pt>
                <c:pt idx="152">
                  <c:v>1.9888200004061218E-2</c:v>
                </c:pt>
                <c:pt idx="153">
                  <c:v>-7.2767499987094197E-3</c:v>
                </c:pt>
                <c:pt idx="154">
                  <c:v>2.6298500000848435E-2</c:v>
                </c:pt>
                <c:pt idx="155">
                  <c:v>1.4414200006285682E-2</c:v>
                </c:pt>
                <c:pt idx="156">
                  <c:v>8.8192000039271079E-3</c:v>
                </c:pt>
                <c:pt idx="157">
                  <c:v>-1.5150999970501289E-3</c:v>
                </c:pt>
                <c:pt idx="158">
                  <c:v>-6.164349993923679E-3</c:v>
                </c:pt>
                <c:pt idx="159">
                  <c:v>-1.7969250002352055E-2</c:v>
                </c:pt>
                <c:pt idx="160">
                  <c:v>5.0307499986956827E-3</c:v>
                </c:pt>
                <c:pt idx="161">
                  <c:v>2.7030750003177673E-2</c:v>
                </c:pt>
                <c:pt idx="162">
                  <c:v>1.2381500004266854E-2</c:v>
                </c:pt>
                <c:pt idx="163">
                  <c:v>1.6606499993940815E-3</c:v>
                </c:pt>
                <c:pt idx="164">
                  <c:v>-5.7094500007224269E-3</c:v>
                </c:pt>
                <c:pt idx="165">
                  <c:v>1.3271199997689109E-2</c:v>
                </c:pt>
                <c:pt idx="173">
                  <c:v>-1.9169999723089859E-4</c:v>
                </c:pt>
                <c:pt idx="174">
                  <c:v>-6.6179999703308567E-4</c:v>
                </c:pt>
                <c:pt idx="178">
                  <c:v>4.0000000444706529E-4</c:v>
                </c:pt>
                <c:pt idx="179">
                  <c:v>-2.2234999778447673E-4</c:v>
                </c:pt>
                <c:pt idx="180">
                  <c:v>-3.5664999450091273E-4</c:v>
                </c:pt>
                <c:pt idx="181">
                  <c:v>-6.7749999288935214E-4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4E-4E6C-BC53-65D32899874F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1'!$D$22:$D$47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-30375.5</c:v>
                </c:pt>
                <c:pt idx="1">
                  <c:v>-29357.5</c:v>
                </c:pt>
                <c:pt idx="2">
                  <c:v>-29239.5</c:v>
                </c:pt>
                <c:pt idx="3">
                  <c:v>-28813</c:v>
                </c:pt>
                <c:pt idx="4">
                  <c:v>-28808</c:v>
                </c:pt>
                <c:pt idx="5">
                  <c:v>-28430</c:v>
                </c:pt>
                <c:pt idx="6">
                  <c:v>-28324.5</c:v>
                </c:pt>
                <c:pt idx="7">
                  <c:v>-28301.5</c:v>
                </c:pt>
                <c:pt idx="8">
                  <c:v>-28271</c:v>
                </c:pt>
                <c:pt idx="9">
                  <c:v>-27590</c:v>
                </c:pt>
                <c:pt idx="10">
                  <c:v>-27550.5</c:v>
                </c:pt>
                <c:pt idx="11">
                  <c:v>-27393</c:v>
                </c:pt>
                <c:pt idx="12">
                  <c:v>-27027.5</c:v>
                </c:pt>
                <c:pt idx="13">
                  <c:v>-26994.5</c:v>
                </c:pt>
                <c:pt idx="14">
                  <c:v>-26945</c:v>
                </c:pt>
                <c:pt idx="15">
                  <c:v>-25945</c:v>
                </c:pt>
                <c:pt idx="16">
                  <c:v>-25436</c:v>
                </c:pt>
                <c:pt idx="17">
                  <c:v>-24729.5</c:v>
                </c:pt>
                <c:pt idx="18">
                  <c:v>-24640.5</c:v>
                </c:pt>
                <c:pt idx="19">
                  <c:v>-24182.5</c:v>
                </c:pt>
                <c:pt idx="20">
                  <c:v>-23826</c:v>
                </c:pt>
                <c:pt idx="21">
                  <c:v>-23753.5</c:v>
                </c:pt>
                <c:pt idx="22">
                  <c:v>-23744.5</c:v>
                </c:pt>
                <c:pt idx="23">
                  <c:v>-23701.5</c:v>
                </c:pt>
                <c:pt idx="24">
                  <c:v>-23242</c:v>
                </c:pt>
                <c:pt idx="25">
                  <c:v>-23239.5</c:v>
                </c:pt>
                <c:pt idx="26">
                  <c:v>-22911</c:v>
                </c:pt>
                <c:pt idx="27">
                  <c:v>-22789</c:v>
                </c:pt>
                <c:pt idx="28">
                  <c:v>-22781.5</c:v>
                </c:pt>
                <c:pt idx="29">
                  <c:v>-22756</c:v>
                </c:pt>
                <c:pt idx="30">
                  <c:v>-22225.5</c:v>
                </c:pt>
                <c:pt idx="31">
                  <c:v>-22197.5</c:v>
                </c:pt>
                <c:pt idx="32">
                  <c:v>-21949</c:v>
                </c:pt>
                <c:pt idx="33">
                  <c:v>-21875.5</c:v>
                </c:pt>
                <c:pt idx="34">
                  <c:v>-21866.5</c:v>
                </c:pt>
                <c:pt idx="35">
                  <c:v>-21798</c:v>
                </c:pt>
                <c:pt idx="36">
                  <c:v>-21795.5</c:v>
                </c:pt>
                <c:pt idx="37">
                  <c:v>-21777.5</c:v>
                </c:pt>
                <c:pt idx="38">
                  <c:v>-21557</c:v>
                </c:pt>
                <c:pt idx="39">
                  <c:v>-21510</c:v>
                </c:pt>
                <c:pt idx="40">
                  <c:v>-21437.5</c:v>
                </c:pt>
                <c:pt idx="41">
                  <c:v>-21413.5</c:v>
                </c:pt>
                <c:pt idx="42">
                  <c:v>-21394.5</c:v>
                </c:pt>
                <c:pt idx="43">
                  <c:v>-21385.5</c:v>
                </c:pt>
                <c:pt idx="44">
                  <c:v>-20912</c:v>
                </c:pt>
                <c:pt idx="45">
                  <c:v>-20564.5</c:v>
                </c:pt>
                <c:pt idx="46">
                  <c:v>-20357.5</c:v>
                </c:pt>
                <c:pt idx="47">
                  <c:v>-20172.5</c:v>
                </c:pt>
                <c:pt idx="48">
                  <c:v>-20153.5</c:v>
                </c:pt>
                <c:pt idx="49">
                  <c:v>-20039</c:v>
                </c:pt>
                <c:pt idx="50">
                  <c:v>-19550.5</c:v>
                </c:pt>
                <c:pt idx="51">
                  <c:v>-19163.5</c:v>
                </c:pt>
                <c:pt idx="52">
                  <c:v>-19130.5</c:v>
                </c:pt>
                <c:pt idx="53">
                  <c:v>-19126.5</c:v>
                </c:pt>
                <c:pt idx="54">
                  <c:v>-19020</c:v>
                </c:pt>
                <c:pt idx="55">
                  <c:v>-18959</c:v>
                </c:pt>
                <c:pt idx="56">
                  <c:v>-18729.5</c:v>
                </c:pt>
                <c:pt idx="57">
                  <c:v>-18694</c:v>
                </c:pt>
                <c:pt idx="58">
                  <c:v>-18666</c:v>
                </c:pt>
                <c:pt idx="59">
                  <c:v>-18649.5</c:v>
                </c:pt>
                <c:pt idx="60">
                  <c:v>-18133</c:v>
                </c:pt>
                <c:pt idx="61">
                  <c:v>-18086</c:v>
                </c:pt>
                <c:pt idx="62">
                  <c:v>-18086</c:v>
                </c:pt>
                <c:pt idx="63">
                  <c:v>-17539</c:v>
                </c:pt>
                <c:pt idx="64">
                  <c:v>-17267.5</c:v>
                </c:pt>
                <c:pt idx="65">
                  <c:v>-17229.5</c:v>
                </c:pt>
                <c:pt idx="66">
                  <c:v>-17220.5</c:v>
                </c:pt>
                <c:pt idx="67">
                  <c:v>-16668.5</c:v>
                </c:pt>
                <c:pt idx="68">
                  <c:v>-16445.5</c:v>
                </c:pt>
                <c:pt idx="69">
                  <c:v>-16406</c:v>
                </c:pt>
                <c:pt idx="70">
                  <c:v>-16375.5</c:v>
                </c:pt>
                <c:pt idx="71">
                  <c:v>-16265</c:v>
                </c:pt>
                <c:pt idx="72">
                  <c:v>-16220.5</c:v>
                </c:pt>
                <c:pt idx="73">
                  <c:v>-16088</c:v>
                </c:pt>
                <c:pt idx="74">
                  <c:v>-15963.5</c:v>
                </c:pt>
                <c:pt idx="75">
                  <c:v>-15677.5</c:v>
                </c:pt>
                <c:pt idx="76">
                  <c:v>-15677.5</c:v>
                </c:pt>
                <c:pt idx="77">
                  <c:v>-15677.5</c:v>
                </c:pt>
                <c:pt idx="78">
                  <c:v>-15560</c:v>
                </c:pt>
                <c:pt idx="79">
                  <c:v>-15429</c:v>
                </c:pt>
                <c:pt idx="80">
                  <c:v>-15429</c:v>
                </c:pt>
                <c:pt idx="81">
                  <c:v>-15429</c:v>
                </c:pt>
                <c:pt idx="82">
                  <c:v>-15429</c:v>
                </c:pt>
                <c:pt idx="83">
                  <c:v>-15429</c:v>
                </c:pt>
                <c:pt idx="84">
                  <c:v>-15429</c:v>
                </c:pt>
                <c:pt idx="85">
                  <c:v>-15429</c:v>
                </c:pt>
                <c:pt idx="86">
                  <c:v>-15337.5</c:v>
                </c:pt>
                <c:pt idx="87">
                  <c:v>-15332.5</c:v>
                </c:pt>
                <c:pt idx="88">
                  <c:v>-15332.5</c:v>
                </c:pt>
                <c:pt idx="89">
                  <c:v>-15332.5</c:v>
                </c:pt>
                <c:pt idx="90">
                  <c:v>-15332.5</c:v>
                </c:pt>
                <c:pt idx="91">
                  <c:v>-15332.5</c:v>
                </c:pt>
                <c:pt idx="92">
                  <c:v>-15331</c:v>
                </c:pt>
                <c:pt idx="93">
                  <c:v>-15266.5</c:v>
                </c:pt>
                <c:pt idx="94">
                  <c:v>-15220.5</c:v>
                </c:pt>
                <c:pt idx="95">
                  <c:v>-15029.5</c:v>
                </c:pt>
                <c:pt idx="96">
                  <c:v>-14963</c:v>
                </c:pt>
                <c:pt idx="97">
                  <c:v>-14961</c:v>
                </c:pt>
                <c:pt idx="98">
                  <c:v>-14946.5</c:v>
                </c:pt>
                <c:pt idx="99">
                  <c:v>-14943</c:v>
                </c:pt>
                <c:pt idx="100">
                  <c:v>-14879.5</c:v>
                </c:pt>
                <c:pt idx="101">
                  <c:v>-14853</c:v>
                </c:pt>
                <c:pt idx="102">
                  <c:v>-14850</c:v>
                </c:pt>
                <c:pt idx="103">
                  <c:v>-14819.5</c:v>
                </c:pt>
                <c:pt idx="104">
                  <c:v>-14807</c:v>
                </c:pt>
                <c:pt idx="105">
                  <c:v>-14545.5</c:v>
                </c:pt>
                <c:pt idx="106">
                  <c:v>-14512.5</c:v>
                </c:pt>
                <c:pt idx="107">
                  <c:v>-14506.5</c:v>
                </c:pt>
                <c:pt idx="108">
                  <c:v>-14454.5</c:v>
                </c:pt>
                <c:pt idx="109">
                  <c:v>-14429</c:v>
                </c:pt>
                <c:pt idx="110">
                  <c:v>-14402</c:v>
                </c:pt>
                <c:pt idx="111">
                  <c:v>-14048</c:v>
                </c:pt>
                <c:pt idx="112">
                  <c:v>-13545.5</c:v>
                </c:pt>
                <c:pt idx="113">
                  <c:v>-13539</c:v>
                </c:pt>
                <c:pt idx="114">
                  <c:v>-13501</c:v>
                </c:pt>
                <c:pt idx="115">
                  <c:v>-13498.5</c:v>
                </c:pt>
                <c:pt idx="116">
                  <c:v>-13465.5</c:v>
                </c:pt>
                <c:pt idx="117">
                  <c:v>-13420</c:v>
                </c:pt>
                <c:pt idx="118">
                  <c:v>-13034</c:v>
                </c:pt>
                <c:pt idx="119">
                  <c:v>-12730</c:v>
                </c:pt>
                <c:pt idx="120">
                  <c:v>-12697</c:v>
                </c:pt>
                <c:pt idx="121">
                  <c:v>-12652.5</c:v>
                </c:pt>
                <c:pt idx="122">
                  <c:v>-12622</c:v>
                </c:pt>
                <c:pt idx="123">
                  <c:v>-12506</c:v>
                </c:pt>
                <c:pt idx="124">
                  <c:v>-12166.5</c:v>
                </c:pt>
                <c:pt idx="125">
                  <c:v>-12162.5</c:v>
                </c:pt>
                <c:pt idx="126">
                  <c:v>-12105.5</c:v>
                </c:pt>
                <c:pt idx="127">
                  <c:v>-12103</c:v>
                </c:pt>
                <c:pt idx="128">
                  <c:v>-12038</c:v>
                </c:pt>
                <c:pt idx="129">
                  <c:v>-11997.5</c:v>
                </c:pt>
                <c:pt idx="130">
                  <c:v>-11716</c:v>
                </c:pt>
                <c:pt idx="131">
                  <c:v>-11683</c:v>
                </c:pt>
                <c:pt idx="132">
                  <c:v>-11651</c:v>
                </c:pt>
                <c:pt idx="133">
                  <c:v>-11217</c:v>
                </c:pt>
                <c:pt idx="134">
                  <c:v>-10804.5</c:v>
                </c:pt>
                <c:pt idx="135">
                  <c:v>-10746</c:v>
                </c:pt>
                <c:pt idx="136">
                  <c:v>-10715.5</c:v>
                </c:pt>
                <c:pt idx="137">
                  <c:v>-10705.5</c:v>
                </c:pt>
                <c:pt idx="138">
                  <c:v>-10673.5</c:v>
                </c:pt>
                <c:pt idx="139">
                  <c:v>-10357</c:v>
                </c:pt>
                <c:pt idx="140">
                  <c:v>-10302</c:v>
                </c:pt>
                <c:pt idx="141">
                  <c:v>-10293</c:v>
                </c:pt>
                <c:pt idx="142">
                  <c:v>-10210.5</c:v>
                </c:pt>
                <c:pt idx="143">
                  <c:v>-10191.5</c:v>
                </c:pt>
                <c:pt idx="144">
                  <c:v>-9807</c:v>
                </c:pt>
                <c:pt idx="145">
                  <c:v>-9784</c:v>
                </c:pt>
                <c:pt idx="146">
                  <c:v>-9757.5</c:v>
                </c:pt>
                <c:pt idx="147">
                  <c:v>-9448</c:v>
                </c:pt>
                <c:pt idx="148">
                  <c:v>-9356.5</c:v>
                </c:pt>
                <c:pt idx="149">
                  <c:v>-9351.5</c:v>
                </c:pt>
                <c:pt idx="150">
                  <c:v>-9345</c:v>
                </c:pt>
                <c:pt idx="151">
                  <c:v>-9328.5</c:v>
                </c:pt>
                <c:pt idx="152">
                  <c:v>-8906</c:v>
                </c:pt>
                <c:pt idx="153">
                  <c:v>-8422.5</c:v>
                </c:pt>
                <c:pt idx="154">
                  <c:v>-8005</c:v>
                </c:pt>
                <c:pt idx="155">
                  <c:v>-6486</c:v>
                </c:pt>
                <c:pt idx="156">
                  <c:v>-5136</c:v>
                </c:pt>
                <c:pt idx="157">
                  <c:v>-5117</c:v>
                </c:pt>
                <c:pt idx="158">
                  <c:v>-5114.5</c:v>
                </c:pt>
                <c:pt idx="159">
                  <c:v>-2397.5</c:v>
                </c:pt>
                <c:pt idx="160">
                  <c:v>-2397.5</c:v>
                </c:pt>
                <c:pt idx="161">
                  <c:v>-2397.5</c:v>
                </c:pt>
                <c:pt idx="162">
                  <c:v>-2395</c:v>
                </c:pt>
                <c:pt idx="163">
                  <c:v>-2364.5</c:v>
                </c:pt>
                <c:pt idx="164">
                  <c:v>-2331.5</c:v>
                </c:pt>
                <c:pt idx="165">
                  <c:v>-2296</c:v>
                </c:pt>
                <c:pt idx="166">
                  <c:v>-1010.5</c:v>
                </c:pt>
                <c:pt idx="167">
                  <c:v>-947</c:v>
                </c:pt>
                <c:pt idx="168">
                  <c:v>-938</c:v>
                </c:pt>
                <c:pt idx="169">
                  <c:v>-933</c:v>
                </c:pt>
                <c:pt idx="170">
                  <c:v>-933</c:v>
                </c:pt>
                <c:pt idx="171">
                  <c:v>-930.5</c:v>
                </c:pt>
                <c:pt idx="172">
                  <c:v>-930.5</c:v>
                </c:pt>
                <c:pt idx="173">
                  <c:v>-439</c:v>
                </c:pt>
                <c:pt idx="174">
                  <c:v>-406</c:v>
                </c:pt>
                <c:pt idx="175">
                  <c:v>-13</c:v>
                </c:pt>
                <c:pt idx="176">
                  <c:v>-4</c:v>
                </c:pt>
                <c:pt idx="177">
                  <c:v>0</c:v>
                </c:pt>
                <c:pt idx="178">
                  <c:v>0</c:v>
                </c:pt>
                <c:pt idx="179">
                  <c:v>25.5</c:v>
                </c:pt>
                <c:pt idx="180">
                  <c:v>44.5</c:v>
                </c:pt>
                <c:pt idx="181">
                  <c:v>75</c:v>
                </c:pt>
                <c:pt idx="182">
                  <c:v>468</c:v>
                </c:pt>
                <c:pt idx="183">
                  <c:v>515</c:v>
                </c:pt>
                <c:pt idx="184">
                  <c:v>847.5</c:v>
                </c:pt>
                <c:pt idx="185">
                  <c:v>847.5</c:v>
                </c:pt>
                <c:pt idx="186">
                  <c:v>850</c:v>
                </c:pt>
                <c:pt idx="187">
                  <c:v>850</c:v>
                </c:pt>
                <c:pt idx="188">
                  <c:v>852.5</c:v>
                </c:pt>
                <c:pt idx="189">
                  <c:v>852.5</c:v>
                </c:pt>
                <c:pt idx="190">
                  <c:v>869</c:v>
                </c:pt>
                <c:pt idx="191">
                  <c:v>869</c:v>
                </c:pt>
                <c:pt idx="192">
                  <c:v>5018.5</c:v>
                </c:pt>
                <c:pt idx="193">
                  <c:v>5074.5</c:v>
                </c:pt>
                <c:pt idx="194">
                  <c:v>5077</c:v>
                </c:pt>
                <c:pt idx="195">
                  <c:v>5088.5</c:v>
                </c:pt>
                <c:pt idx="196">
                  <c:v>5513.5</c:v>
                </c:pt>
                <c:pt idx="197">
                  <c:v>5522.5</c:v>
                </c:pt>
                <c:pt idx="198">
                  <c:v>5525</c:v>
                </c:pt>
                <c:pt idx="199">
                  <c:v>5527.5</c:v>
                </c:pt>
                <c:pt idx="200">
                  <c:v>6417</c:v>
                </c:pt>
                <c:pt idx="201">
                  <c:v>6426</c:v>
                </c:pt>
                <c:pt idx="202">
                  <c:v>6437.5</c:v>
                </c:pt>
                <c:pt idx="203">
                  <c:v>6454</c:v>
                </c:pt>
                <c:pt idx="204">
                  <c:v>7417.5</c:v>
                </c:pt>
                <c:pt idx="205">
                  <c:v>7419</c:v>
                </c:pt>
                <c:pt idx="206">
                  <c:v>7424</c:v>
                </c:pt>
                <c:pt idx="207">
                  <c:v>7776</c:v>
                </c:pt>
                <c:pt idx="208">
                  <c:v>7785</c:v>
                </c:pt>
                <c:pt idx="209">
                  <c:v>7785</c:v>
                </c:pt>
                <c:pt idx="210">
                  <c:v>7818</c:v>
                </c:pt>
                <c:pt idx="211">
                  <c:v>8327</c:v>
                </c:pt>
                <c:pt idx="212">
                  <c:v>8402</c:v>
                </c:pt>
                <c:pt idx="213">
                  <c:v>8775.5</c:v>
                </c:pt>
                <c:pt idx="214">
                  <c:v>9695</c:v>
                </c:pt>
                <c:pt idx="215">
                  <c:v>10106</c:v>
                </c:pt>
                <c:pt idx="216">
                  <c:v>11012</c:v>
                </c:pt>
                <c:pt idx="217">
                  <c:v>11040</c:v>
                </c:pt>
                <c:pt idx="218">
                  <c:v>11042.5</c:v>
                </c:pt>
                <c:pt idx="219">
                  <c:v>11051.5</c:v>
                </c:pt>
                <c:pt idx="220">
                  <c:v>11077</c:v>
                </c:pt>
                <c:pt idx="221">
                  <c:v>11546.5</c:v>
                </c:pt>
                <c:pt idx="222">
                  <c:v>11549</c:v>
                </c:pt>
                <c:pt idx="223">
                  <c:v>11565.5</c:v>
                </c:pt>
                <c:pt idx="224">
                  <c:v>11568</c:v>
                </c:pt>
                <c:pt idx="225">
                  <c:v>11573</c:v>
                </c:pt>
                <c:pt idx="226">
                  <c:v>11584.5</c:v>
                </c:pt>
                <c:pt idx="227">
                  <c:v>11643</c:v>
                </c:pt>
                <c:pt idx="228">
                  <c:v>11643</c:v>
                </c:pt>
                <c:pt idx="229">
                  <c:v>11643</c:v>
                </c:pt>
                <c:pt idx="230">
                  <c:v>11666</c:v>
                </c:pt>
                <c:pt idx="231">
                  <c:v>11666</c:v>
                </c:pt>
                <c:pt idx="232">
                  <c:v>11666</c:v>
                </c:pt>
                <c:pt idx="233">
                  <c:v>12004.5</c:v>
                </c:pt>
                <c:pt idx="234">
                  <c:v>12004.5</c:v>
                </c:pt>
                <c:pt idx="235">
                  <c:v>12016</c:v>
                </c:pt>
                <c:pt idx="236">
                  <c:v>12037.5</c:v>
                </c:pt>
                <c:pt idx="237">
                  <c:v>12039</c:v>
                </c:pt>
                <c:pt idx="238">
                  <c:v>12039</c:v>
                </c:pt>
                <c:pt idx="239">
                  <c:v>12039</c:v>
                </c:pt>
                <c:pt idx="240">
                  <c:v>12054</c:v>
                </c:pt>
                <c:pt idx="241">
                  <c:v>12483</c:v>
                </c:pt>
                <c:pt idx="242">
                  <c:v>12483</c:v>
                </c:pt>
                <c:pt idx="243">
                  <c:v>12483</c:v>
                </c:pt>
                <c:pt idx="244">
                  <c:v>12485.5</c:v>
                </c:pt>
                <c:pt idx="245">
                  <c:v>12485.5</c:v>
                </c:pt>
                <c:pt idx="246">
                  <c:v>12490.5</c:v>
                </c:pt>
                <c:pt idx="247">
                  <c:v>12492</c:v>
                </c:pt>
                <c:pt idx="248">
                  <c:v>12506</c:v>
                </c:pt>
                <c:pt idx="249">
                  <c:v>12511</c:v>
                </c:pt>
                <c:pt idx="250">
                  <c:v>12546.5</c:v>
                </c:pt>
                <c:pt idx="251">
                  <c:v>12546.5</c:v>
                </c:pt>
                <c:pt idx="252">
                  <c:v>12581</c:v>
                </c:pt>
                <c:pt idx="253">
                  <c:v>12581</c:v>
                </c:pt>
                <c:pt idx="254">
                  <c:v>12630.5</c:v>
                </c:pt>
                <c:pt idx="255">
                  <c:v>12917</c:v>
                </c:pt>
                <c:pt idx="256">
                  <c:v>12969</c:v>
                </c:pt>
                <c:pt idx="257">
                  <c:v>12970.5</c:v>
                </c:pt>
                <c:pt idx="258">
                  <c:v>13442.5</c:v>
                </c:pt>
                <c:pt idx="259">
                  <c:v>15251</c:v>
                </c:pt>
                <c:pt idx="260">
                  <c:v>15647</c:v>
                </c:pt>
                <c:pt idx="261">
                  <c:v>15647</c:v>
                </c:pt>
                <c:pt idx="262">
                  <c:v>15687</c:v>
                </c:pt>
                <c:pt idx="263">
                  <c:v>15689</c:v>
                </c:pt>
                <c:pt idx="264">
                  <c:v>16102</c:v>
                </c:pt>
                <c:pt idx="265">
                  <c:v>17125</c:v>
                </c:pt>
                <c:pt idx="266">
                  <c:v>17143</c:v>
                </c:pt>
                <c:pt idx="267">
                  <c:v>17178.5</c:v>
                </c:pt>
                <c:pt idx="268">
                  <c:v>17684</c:v>
                </c:pt>
                <c:pt idx="269">
                  <c:v>18071.5</c:v>
                </c:pt>
                <c:pt idx="270">
                  <c:v>19613</c:v>
                </c:pt>
                <c:pt idx="271">
                  <c:v>19613</c:v>
                </c:pt>
                <c:pt idx="272">
                  <c:v>19908</c:v>
                </c:pt>
                <c:pt idx="273">
                  <c:v>19908</c:v>
                </c:pt>
                <c:pt idx="274">
                  <c:v>20290</c:v>
                </c:pt>
                <c:pt idx="275">
                  <c:v>20290</c:v>
                </c:pt>
                <c:pt idx="276">
                  <c:v>20391.5</c:v>
                </c:pt>
                <c:pt idx="277">
                  <c:v>20393</c:v>
                </c:pt>
                <c:pt idx="278">
                  <c:v>20421</c:v>
                </c:pt>
                <c:pt idx="279">
                  <c:v>20883</c:v>
                </c:pt>
                <c:pt idx="280">
                  <c:v>20890.5</c:v>
                </c:pt>
                <c:pt idx="281">
                  <c:v>21346</c:v>
                </c:pt>
                <c:pt idx="282">
                  <c:v>21762</c:v>
                </c:pt>
                <c:pt idx="283">
                  <c:v>21766</c:v>
                </c:pt>
                <c:pt idx="284">
                  <c:v>21768.5</c:v>
                </c:pt>
                <c:pt idx="285">
                  <c:v>21785</c:v>
                </c:pt>
                <c:pt idx="286">
                  <c:v>21786.5</c:v>
                </c:pt>
                <c:pt idx="287">
                  <c:v>21794</c:v>
                </c:pt>
                <c:pt idx="288">
                  <c:v>21794</c:v>
                </c:pt>
                <c:pt idx="289">
                  <c:v>21813</c:v>
                </c:pt>
                <c:pt idx="290">
                  <c:v>21818</c:v>
                </c:pt>
                <c:pt idx="291">
                  <c:v>21888</c:v>
                </c:pt>
                <c:pt idx="292">
                  <c:v>21888</c:v>
                </c:pt>
                <c:pt idx="293">
                  <c:v>22780</c:v>
                </c:pt>
                <c:pt idx="294">
                  <c:v>22780</c:v>
                </c:pt>
                <c:pt idx="295">
                  <c:v>22780</c:v>
                </c:pt>
                <c:pt idx="296">
                  <c:v>23106</c:v>
                </c:pt>
                <c:pt idx="297">
                  <c:v>23594.5</c:v>
                </c:pt>
                <c:pt idx="298">
                  <c:v>24134</c:v>
                </c:pt>
                <c:pt idx="299">
                  <c:v>24142</c:v>
                </c:pt>
                <c:pt idx="300">
                  <c:v>24498</c:v>
                </c:pt>
                <c:pt idx="301">
                  <c:v>26006</c:v>
                </c:pt>
                <c:pt idx="302">
                  <c:v>26398</c:v>
                </c:pt>
                <c:pt idx="303">
                  <c:v>26928.5</c:v>
                </c:pt>
              </c:numCache>
            </c:numRef>
          </c:xVal>
          <c:yVal>
            <c:numRef>
              <c:f>'Active 1'!$I$21:$I$989</c:f>
              <c:numCache>
                <c:formatCode>General</c:formatCode>
                <c:ptCount val="969"/>
                <c:pt idx="192">
                  <c:v>-2.1504450000065845E-2</c:v>
                </c:pt>
                <c:pt idx="196">
                  <c:v>-4.0559499975643121E-3</c:v>
                </c:pt>
                <c:pt idx="197">
                  <c:v>1.4206750005541835E-2</c:v>
                </c:pt>
                <c:pt idx="198">
                  <c:v>-2.4425000010523945E-3</c:v>
                </c:pt>
                <c:pt idx="199">
                  <c:v>-2.0917499932693318E-3</c:v>
                </c:pt>
                <c:pt idx="200">
                  <c:v>4.7051000001374632E-3</c:v>
                </c:pt>
                <c:pt idx="201">
                  <c:v>4.9677999995765276E-3</c:v>
                </c:pt>
                <c:pt idx="202">
                  <c:v>-1.141875000030268E-2</c:v>
                </c:pt>
                <c:pt idx="203">
                  <c:v>-3.1037999942782335E-3</c:v>
                </c:pt>
                <c:pt idx="210">
                  <c:v>2.6539999817032367E-4</c:v>
                </c:pt>
                <c:pt idx="211">
                  <c:v>4.678100005548913E-3</c:v>
                </c:pt>
                <c:pt idx="212">
                  <c:v>2.0059999951627105E-4</c:v>
                </c:pt>
                <c:pt idx="215">
                  <c:v>-1.9728200000827201E-2</c:v>
                </c:pt>
                <c:pt idx="234">
                  <c:v>-3.3368650001648348E-2</c:v>
                </c:pt>
                <c:pt idx="248">
                  <c:v>-4.0008199997828342E-2</c:v>
                </c:pt>
                <c:pt idx="254">
                  <c:v>-4.6540849994926248E-2</c:v>
                </c:pt>
                <c:pt idx="264">
                  <c:v>-7.9489399999147281E-2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4E-4E6C-BC53-65D32899874F}"/>
            </c:ext>
          </c:extLst>
        </c:ser>
        <c:ser>
          <c:idx val="4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1'!$F$21:$F$989</c:f>
              <c:numCache>
                <c:formatCode>General</c:formatCode>
                <c:ptCount val="969"/>
                <c:pt idx="0">
                  <c:v>-30375.5</c:v>
                </c:pt>
                <c:pt idx="1">
                  <c:v>-29357.5</c:v>
                </c:pt>
                <c:pt idx="2">
                  <c:v>-29239.5</c:v>
                </c:pt>
                <c:pt idx="3">
                  <c:v>-28813</c:v>
                </c:pt>
                <c:pt idx="4">
                  <c:v>-28808</c:v>
                </c:pt>
                <c:pt idx="5">
                  <c:v>-28430</c:v>
                </c:pt>
                <c:pt idx="6">
                  <c:v>-28324.5</c:v>
                </c:pt>
                <c:pt idx="7">
                  <c:v>-28301.5</c:v>
                </c:pt>
                <c:pt idx="8">
                  <c:v>-28271</c:v>
                </c:pt>
                <c:pt idx="9">
                  <c:v>-27590</c:v>
                </c:pt>
                <c:pt idx="10">
                  <c:v>-27550.5</c:v>
                </c:pt>
                <c:pt idx="11">
                  <c:v>-27393</c:v>
                </c:pt>
                <c:pt idx="12">
                  <c:v>-27027.5</c:v>
                </c:pt>
                <c:pt idx="13">
                  <c:v>-26994.5</c:v>
                </c:pt>
                <c:pt idx="14">
                  <c:v>-26945</c:v>
                </c:pt>
                <c:pt idx="15">
                  <c:v>-25945</c:v>
                </c:pt>
                <c:pt idx="16">
                  <c:v>-25436</c:v>
                </c:pt>
                <c:pt idx="17">
                  <c:v>-24729.5</c:v>
                </c:pt>
                <c:pt idx="18">
                  <c:v>-24640.5</c:v>
                </c:pt>
                <c:pt idx="19">
                  <c:v>-24182.5</c:v>
                </c:pt>
                <c:pt idx="20">
                  <c:v>-23826</c:v>
                </c:pt>
                <c:pt idx="21">
                  <c:v>-23753.5</c:v>
                </c:pt>
                <c:pt idx="22">
                  <c:v>-23744.5</c:v>
                </c:pt>
                <c:pt idx="23">
                  <c:v>-23701.5</c:v>
                </c:pt>
                <c:pt idx="24">
                  <c:v>-23242</c:v>
                </c:pt>
                <c:pt idx="25">
                  <c:v>-23239.5</c:v>
                </c:pt>
                <c:pt idx="26">
                  <c:v>-22911</c:v>
                </c:pt>
                <c:pt idx="27">
                  <c:v>-22789</c:v>
                </c:pt>
                <c:pt idx="28">
                  <c:v>-22781.5</c:v>
                </c:pt>
                <c:pt idx="29">
                  <c:v>-22756</c:v>
                </c:pt>
                <c:pt idx="30">
                  <c:v>-22225.5</c:v>
                </c:pt>
                <c:pt idx="31">
                  <c:v>-22197.5</c:v>
                </c:pt>
                <c:pt idx="32">
                  <c:v>-21949</c:v>
                </c:pt>
                <c:pt idx="33">
                  <c:v>-21875.5</c:v>
                </c:pt>
                <c:pt idx="34">
                  <c:v>-21866.5</c:v>
                </c:pt>
                <c:pt idx="35">
                  <c:v>-21798</c:v>
                </c:pt>
                <c:pt idx="36">
                  <c:v>-21795.5</c:v>
                </c:pt>
                <c:pt idx="37">
                  <c:v>-21777.5</c:v>
                </c:pt>
                <c:pt idx="38">
                  <c:v>-21557</c:v>
                </c:pt>
                <c:pt idx="39">
                  <c:v>-21510</c:v>
                </c:pt>
                <c:pt idx="40">
                  <c:v>-21437.5</c:v>
                </c:pt>
                <c:pt idx="41">
                  <c:v>-21413.5</c:v>
                </c:pt>
                <c:pt idx="42">
                  <c:v>-21394.5</c:v>
                </c:pt>
                <c:pt idx="43">
                  <c:v>-21385.5</c:v>
                </c:pt>
                <c:pt idx="44">
                  <c:v>-20912</c:v>
                </c:pt>
                <c:pt idx="45">
                  <c:v>-20564.5</c:v>
                </c:pt>
                <c:pt idx="46">
                  <c:v>-20357.5</c:v>
                </c:pt>
                <c:pt idx="47">
                  <c:v>-20172.5</c:v>
                </c:pt>
                <c:pt idx="48">
                  <c:v>-20153.5</c:v>
                </c:pt>
                <c:pt idx="49">
                  <c:v>-20039</c:v>
                </c:pt>
                <c:pt idx="50">
                  <c:v>-19550.5</c:v>
                </c:pt>
                <c:pt idx="51">
                  <c:v>-19163.5</c:v>
                </c:pt>
                <c:pt idx="52">
                  <c:v>-19130.5</c:v>
                </c:pt>
                <c:pt idx="53">
                  <c:v>-19126.5</c:v>
                </c:pt>
                <c:pt idx="54">
                  <c:v>-19020</c:v>
                </c:pt>
                <c:pt idx="55">
                  <c:v>-18959</c:v>
                </c:pt>
                <c:pt idx="56">
                  <c:v>-18729.5</c:v>
                </c:pt>
                <c:pt idx="57">
                  <c:v>-18694</c:v>
                </c:pt>
                <c:pt idx="58">
                  <c:v>-18666</c:v>
                </c:pt>
                <c:pt idx="59">
                  <c:v>-18649.5</c:v>
                </c:pt>
                <c:pt idx="60">
                  <c:v>-18133</c:v>
                </c:pt>
                <c:pt idx="61">
                  <c:v>-18086</c:v>
                </c:pt>
                <c:pt idx="62">
                  <c:v>-18086</c:v>
                </c:pt>
                <c:pt idx="63">
                  <c:v>-17539</c:v>
                </c:pt>
                <c:pt idx="64">
                  <c:v>-17267.5</c:v>
                </c:pt>
                <c:pt idx="65">
                  <c:v>-17229.5</c:v>
                </c:pt>
                <c:pt idx="66">
                  <c:v>-17220.5</c:v>
                </c:pt>
                <c:pt idx="67">
                  <c:v>-16668.5</c:v>
                </c:pt>
                <c:pt idx="68">
                  <c:v>-16445.5</c:v>
                </c:pt>
                <c:pt idx="69">
                  <c:v>-16406</c:v>
                </c:pt>
                <c:pt idx="70">
                  <c:v>-16375.5</c:v>
                </c:pt>
                <c:pt idx="71">
                  <c:v>-16265</c:v>
                </c:pt>
                <c:pt idx="72">
                  <c:v>-16220.5</c:v>
                </c:pt>
                <c:pt idx="73">
                  <c:v>-16088</c:v>
                </c:pt>
                <c:pt idx="74">
                  <c:v>-15963.5</c:v>
                </c:pt>
                <c:pt idx="75">
                  <c:v>-15677.5</c:v>
                </c:pt>
                <c:pt idx="76">
                  <c:v>-15677.5</c:v>
                </c:pt>
                <c:pt idx="77">
                  <c:v>-15677.5</c:v>
                </c:pt>
                <c:pt idx="78">
                  <c:v>-15560</c:v>
                </c:pt>
                <c:pt idx="79">
                  <c:v>-15429</c:v>
                </c:pt>
                <c:pt idx="80">
                  <c:v>-15429</c:v>
                </c:pt>
                <c:pt idx="81">
                  <c:v>-15429</c:v>
                </c:pt>
                <c:pt idx="82">
                  <c:v>-15429</c:v>
                </c:pt>
                <c:pt idx="83">
                  <c:v>-15429</c:v>
                </c:pt>
                <c:pt idx="84">
                  <c:v>-15429</c:v>
                </c:pt>
                <c:pt idx="85">
                  <c:v>-15429</c:v>
                </c:pt>
                <c:pt idx="86">
                  <c:v>-15337.5</c:v>
                </c:pt>
                <c:pt idx="87">
                  <c:v>-15332.5</c:v>
                </c:pt>
                <c:pt idx="88">
                  <c:v>-15332.5</c:v>
                </c:pt>
                <c:pt idx="89">
                  <c:v>-15332.5</c:v>
                </c:pt>
                <c:pt idx="90">
                  <c:v>-15332.5</c:v>
                </c:pt>
                <c:pt idx="91">
                  <c:v>-15332.5</c:v>
                </c:pt>
                <c:pt idx="92">
                  <c:v>-15331</c:v>
                </c:pt>
                <c:pt idx="93">
                  <c:v>-15266.5</c:v>
                </c:pt>
                <c:pt idx="94">
                  <c:v>-15220.5</c:v>
                </c:pt>
                <c:pt idx="95">
                  <c:v>-15029.5</c:v>
                </c:pt>
                <c:pt idx="96">
                  <c:v>-14963</c:v>
                </c:pt>
                <c:pt idx="97">
                  <c:v>-14961</c:v>
                </c:pt>
                <c:pt idx="98">
                  <c:v>-14946.5</c:v>
                </c:pt>
                <c:pt idx="99">
                  <c:v>-14943</c:v>
                </c:pt>
                <c:pt idx="100">
                  <c:v>-14879.5</c:v>
                </c:pt>
                <c:pt idx="101">
                  <c:v>-14853</c:v>
                </c:pt>
                <c:pt idx="102">
                  <c:v>-14850</c:v>
                </c:pt>
                <c:pt idx="103">
                  <c:v>-14819.5</c:v>
                </c:pt>
                <c:pt idx="104">
                  <c:v>-14807</c:v>
                </c:pt>
                <c:pt idx="105">
                  <c:v>-14545.5</c:v>
                </c:pt>
                <c:pt idx="106">
                  <c:v>-14512.5</c:v>
                </c:pt>
                <c:pt idx="107">
                  <c:v>-14506.5</c:v>
                </c:pt>
                <c:pt idx="108">
                  <c:v>-14454.5</c:v>
                </c:pt>
                <c:pt idx="109">
                  <c:v>-14429</c:v>
                </c:pt>
                <c:pt idx="110">
                  <c:v>-14402</c:v>
                </c:pt>
                <c:pt idx="111">
                  <c:v>-14048</c:v>
                </c:pt>
                <c:pt idx="112">
                  <c:v>-13545.5</c:v>
                </c:pt>
                <c:pt idx="113">
                  <c:v>-13539</c:v>
                </c:pt>
                <c:pt idx="114">
                  <c:v>-13501</c:v>
                </c:pt>
                <c:pt idx="115">
                  <c:v>-13498.5</c:v>
                </c:pt>
                <c:pt idx="116">
                  <c:v>-13465.5</c:v>
                </c:pt>
                <c:pt idx="117">
                  <c:v>-13420</c:v>
                </c:pt>
                <c:pt idx="118">
                  <c:v>-13034</c:v>
                </c:pt>
                <c:pt idx="119">
                  <c:v>-12730</c:v>
                </c:pt>
                <c:pt idx="120">
                  <c:v>-12697</c:v>
                </c:pt>
                <c:pt idx="121">
                  <c:v>-12652.5</c:v>
                </c:pt>
                <c:pt idx="122">
                  <c:v>-12622</c:v>
                </c:pt>
                <c:pt idx="123">
                  <c:v>-12506</c:v>
                </c:pt>
                <c:pt idx="124">
                  <c:v>-12166.5</c:v>
                </c:pt>
                <c:pt idx="125">
                  <c:v>-12162.5</c:v>
                </c:pt>
                <c:pt idx="126">
                  <c:v>-12105.5</c:v>
                </c:pt>
                <c:pt idx="127">
                  <c:v>-12103</c:v>
                </c:pt>
                <c:pt idx="128">
                  <c:v>-12038</c:v>
                </c:pt>
                <c:pt idx="129">
                  <c:v>-11997.5</c:v>
                </c:pt>
                <c:pt idx="130">
                  <c:v>-11716</c:v>
                </c:pt>
                <c:pt idx="131">
                  <c:v>-11683</c:v>
                </c:pt>
                <c:pt idx="132">
                  <c:v>-11651</c:v>
                </c:pt>
                <c:pt idx="133">
                  <c:v>-11217</c:v>
                </c:pt>
                <c:pt idx="134">
                  <c:v>-10804.5</c:v>
                </c:pt>
                <c:pt idx="135">
                  <c:v>-10746</c:v>
                </c:pt>
                <c:pt idx="136">
                  <c:v>-10715.5</c:v>
                </c:pt>
                <c:pt idx="137">
                  <c:v>-10705.5</c:v>
                </c:pt>
                <c:pt idx="138">
                  <c:v>-10673.5</c:v>
                </c:pt>
                <c:pt idx="139">
                  <c:v>-10357</c:v>
                </c:pt>
                <c:pt idx="140">
                  <c:v>-10302</c:v>
                </c:pt>
                <c:pt idx="141">
                  <c:v>-10293</c:v>
                </c:pt>
                <c:pt idx="142">
                  <c:v>-10210.5</c:v>
                </c:pt>
                <c:pt idx="143">
                  <c:v>-10191.5</c:v>
                </c:pt>
                <c:pt idx="144">
                  <c:v>-9807</c:v>
                </c:pt>
                <c:pt idx="145">
                  <c:v>-9784</c:v>
                </c:pt>
                <c:pt idx="146">
                  <c:v>-9757.5</c:v>
                </c:pt>
                <c:pt idx="147">
                  <c:v>-9448</c:v>
                </c:pt>
                <c:pt idx="148">
                  <c:v>-9356.5</c:v>
                </c:pt>
                <c:pt idx="149">
                  <c:v>-9351.5</c:v>
                </c:pt>
                <c:pt idx="150">
                  <c:v>-9345</c:v>
                </c:pt>
                <c:pt idx="151">
                  <c:v>-9328.5</c:v>
                </c:pt>
                <c:pt idx="152">
                  <c:v>-8906</c:v>
                </c:pt>
                <c:pt idx="153">
                  <c:v>-8422.5</c:v>
                </c:pt>
                <c:pt idx="154">
                  <c:v>-8005</c:v>
                </c:pt>
                <c:pt idx="155">
                  <c:v>-6486</c:v>
                </c:pt>
                <c:pt idx="156">
                  <c:v>-5136</c:v>
                </c:pt>
                <c:pt idx="157">
                  <c:v>-5117</c:v>
                </c:pt>
                <c:pt idx="158">
                  <c:v>-5114.5</c:v>
                </c:pt>
                <c:pt idx="159">
                  <c:v>-2397.5</c:v>
                </c:pt>
                <c:pt idx="160">
                  <c:v>-2397.5</c:v>
                </c:pt>
                <c:pt idx="161">
                  <c:v>-2397.5</c:v>
                </c:pt>
                <c:pt idx="162">
                  <c:v>-2395</c:v>
                </c:pt>
                <c:pt idx="163">
                  <c:v>-2364.5</c:v>
                </c:pt>
                <c:pt idx="164">
                  <c:v>-2331.5</c:v>
                </c:pt>
                <c:pt idx="165">
                  <c:v>-2296</c:v>
                </c:pt>
                <c:pt idx="166">
                  <c:v>-1010.5</c:v>
                </c:pt>
                <c:pt idx="167">
                  <c:v>-947</c:v>
                </c:pt>
                <c:pt idx="168">
                  <c:v>-938</c:v>
                </c:pt>
                <c:pt idx="169">
                  <c:v>-933</c:v>
                </c:pt>
                <c:pt idx="170">
                  <c:v>-933</c:v>
                </c:pt>
                <c:pt idx="171">
                  <c:v>-930.5</c:v>
                </c:pt>
                <c:pt idx="172">
                  <c:v>-930.5</c:v>
                </c:pt>
                <c:pt idx="173">
                  <c:v>-439</c:v>
                </c:pt>
                <c:pt idx="174">
                  <c:v>-406</c:v>
                </c:pt>
                <c:pt idx="175">
                  <c:v>-13</c:v>
                </c:pt>
                <c:pt idx="176">
                  <c:v>-4</c:v>
                </c:pt>
                <c:pt idx="177">
                  <c:v>0</c:v>
                </c:pt>
                <c:pt idx="178">
                  <c:v>0</c:v>
                </c:pt>
                <c:pt idx="179">
                  <c:v>25.5</c:v>
                </c:pt>
                <c:pt idx="180">
                  <c:v>44.5</c:v>
                </c:pt>
                <c:pt idx="181">
                  <c:v>75</c:v>
                </c:pt>
                <c:pt idx="182">
                  <c:v>468</c:v>
                </c:pt>
                <c:pt idx="183">
                  <c:v>515</c:v>
                </c:pt>
                <c:pt idx="184">
                  <c:v>847.5</c:v>
                </c:pt>
                <c:pt idx="185">
                  <c:v>847.5</c:v>
                </c:pt>
                <c:pt idx="186">
                  <c:v>850</c:v>
                </c:pt>
                <c:pt idx="187">
                  <c:v>850</c:v>
                </c:pt>
                <c:pt idx="188">
                  <c:v>852.5</c:v>
                </c:pt>
                <c:pt idx="189">
                  <c:v>852.5</c:v>
                </c:pt>
                <c:pt idx="190">
                  <c:v>869</c:v>
                </c:pt>
                <c:pt idx="191">
                  <c:v>869</c:v>
                </c:pt>
                <c:pt idx="192">
                  <c:v>5018.5</c:v>
                </c:pt>
                <c:pt idx="193">
                  <c:v>5074.5</c:v>
                </c:pt>
                <c:pt idx="194">
                  <c:v>5077</c:v>
                </c:pt>
                <c:pt idx="195">
                  <c:v>5088.5</c:v>
                </c:pt>
                <c:pt idx="196">
                  <c:v>5513.5</c:v>
                </c:pt>
                <c:pt idx="197">
                  <c:v>5522.5</c:v>
                </c:pt>
                <c:pt idx="198">
                  <c:v>5525</c:v>
                </c:pt>
                <c:pt idx="199">
                  <c:v>5527.5</c:v>
                </c:pt>
                <c:pt idx="200">
                  <c:v>6417</c:v>
                </c:pt>
                <c:pt idx="201">
                  <c:v>6426</c:v>
                </c:pt>
                <c:pt idx="202">
                  <c:v>6437.5</c:v>
                </c:pt>
                <c:pt idx="203">
                  <c:v>6454</c:v>
                </c:pt>
                <c:pt idx="204">
                  <c:v>7417.5</c:v>
                </c:pt>
                <c:pt idx="205">
                  <c:v>7419</c:v>
                </c:pt>
                <c:pt idx="206">
                  <c:v>7424</c:v>
                </c:pt>
                <c:pt idx="207">
                  <c:v>7776</c:v>
                </c:pt>
                <c:pt idx="208">
                  <c:v>7785</c:v>
                </c:pt>
                <c:pt idx="209">
                  <c:v>7785</c:v>
                </c:pt>
                <c:pt idx="210">
                  <c:v>7818</c:v>
                </c:pt>
                <c:pt idx="211">
                  <c:v>8327</c:v>
                </c:pt>
                <c:pt idx="212">
                  <c:v>8402</c:v>
                </c:pt>
                <c:pt idx="213">
                  <c:v>8775.5</c:v>
                </c:pt>
                <c:pt idx="214">
                  <c:v>9695</c:v>
                </c:pt>
                <c:pt idx="215">
                  <c:v>10106</c:v>
                </c:pt>
                <c:pt idx="216">
                  <c:v>11012</c:v>
                </c:pt>
                <c:pt idx="217">
                  <c:v>11040</c:v>
                </c:pt>
                <c:pt idx="218">
                  <c:v>11042.5</c:v>
                </c:pt>
                <c:pt idx="219">
                  <c:v>11051.5</c:v>
                </c:pt>
                <c:pt idx="220">
                  <c:v>11077</c:v>
                </c:pt>
                <c:pt idx="221">
                  <c:v>11546.5</c:v>
                </c:pt>
                <c:pt idx="222">
                  <c:v>11549</c:v>
                </c:pt>
                <c:pt idx="223">
                  <c:v>11565.5</c:v>
                </c:pt>
                <c:pt idx="224">
                  <c:v>11568</c:v>
                </c:pt>
                <c:pt idx="225">
                  <c:v>11573</c:v>
                </c:pt>
                <c:pt idx="226">
                  <c:v>11584.5</c:v>
                </c:pt>
                <c:pt idx="227">
                  <c:v>11643</c:v>
                </c:pt>
                <c:pt idx="228">
                  <c:v>11643</c:v>
                </c:pt>
                <c:pt idx="229">
                  <c:v>11643</c:v>
                </c:pt>
                <c:pt idx="230">
                  <c:v>11666</c:v>
                </c:pt>
                <c:pt idx="231">
                  <c:v>11666</c:v>
                </c:pt>
                <c:pt idx="232">
                  <c:v>11666</c:v>
                </c:pt>
                <c:pt idx="233">
                  <c:v>12004.5</c:v>
                </c:pt>
                <c:pt idx="234">
                  <c:v>12004.5</c:v>
                </c:pt>
                <c:pt idx="235">
                  <c:v>12016</c:v>
                </c:pt>
                <c:pt idx="236">
                  <c:v>12037.5</c:v>
                </c:pt>
                <c:pt idx="237">
                  <c:v>12039</c:v>
                </c:pt>
                <c:pt idx="238">
                  <c:v>12039</c:v>
                </c:pt>
                <c:pt idx="239">
                  <c:v>12039</c:v>
                </c:pt>
                <c:pt idx="240">
                  <c:v>12054</c:v>
                </c:pt>
                <c:pt idx="241">
                  <c:v>12483</c:v>
                </c:pt>
                <c:pt idx="242">
                  <c:v>12483</c:v>
                </c:pt>
                <c:pt idx="243">
                  <c:v>12483</c:v>
                </c:pt>
                <c:pt idx="244">
                  <c:v>12485.5</c:v>
                </c:pt>
                <c:pt idx="245">
                  <c:v>12485.5</c:v>
                </c:pt>
                <c:pt idx="246">
                  <c:v>12490.5</c:v>
                </c:pt>
                <c:pt idx="247">
                  <c:v>12492</c:v>
                </c:pt>
                <c:pt idx="248">
                  <c:v>12506</c:v>
                </c:pt>
                <c:pt idx="249">
                  <c:v>12511</c:v>
                </c:pt>
                <c:pt idx="250">
                  <c:v>12546.5</c:v>
                </c:pt>
                <c:pt idx="251">
                  <c:v>12546.5</c:v>
                </c:pt>
                <c:pt idx="252">
                  <c:v>12581</c:v>
                </c:pt>
                <c:pt idx="253">
                  <c:v>12581</c:v>
                </c:pt>
                <c:pt idx="254">
                  <c:v>12630.5</c:v>
                </c:pt>
                <c:pt idx="255">
                  <c:v>12917</c:v>
                </c:pt>
                <c:pt idx="256">
                  <c:v>12969</c:v>
                </c:pt>
                <c:pt idx="257">
                  <c:v>12970.5</c:v>
                </c:pt>
                <c:pt idx="258">
                  <c:v>13442.5</c:v>
                </c:pt>
                <c:pt idx="259">
                  <c:v>15251</c:v>
                </c:pt>
                <c:pt idx="260">
                  <c:v>15647</c:v>
                </c:pt>
                <c:pt idx="261">
                  <c:v>15647</c:v>
                </c:pt>
                <c:pt idx="262">
                  <c:v>15687</c:v>
                </c:pt>
                <c:pt idx="263">
                  <c:v>15689</c:v>
                </c:pt>
                <c:pt idx="264">
                  <c:v>16102</c:v>
                </c:pt>
                <c:pt idx="265">
                  <c:v>17125</c:v>
                </c:pt>
                <c:pt idx="266">
                  <c:v>17143</c:v>
                </c:pt>
                <c:pt idx="267">
                  <c:v>17178.5</c:v>
                </c:pt>
                <c:pt idx="268">
                  <c:v>17684</c:v>
                </c:pt>
                <c:pt idx="269">
                  <c:v>18071.5</c:v>
                </c:pt>
                <c:pt idx="270">
                  <c:v>19613</c:v>
                </c:pt>
                <c:pt idx="271">
                  <c:v>19613</c:v>
                </c:pt>
                <c:pt idx="272">
                  <c:v>19908</c:v>
                </c:pt>
                <c:pt idx="273">
                  <c:v>19908</c:v>
                </c:pt>
                <c:pt idx="274">
                  <c:v>20290</c:v>
                </c:pt>
                <c:pt idx="275">
                  <c:v>20290</c:v>
                </c:pt>
                <c:pt idx="276">
                  <c:v>20391.5</c:v>
                </c:pt>
                <c:pt idx="277">
                  <c:v>20393</c:v>
                </c:pt>
                <c:pt idx="278">
                  <c:v>20421</c:v>
                </c:pt>
                <c:pt idx="279">
                  <c:v>20883</c:v>
                </c:pt>
                <c:pt idx="280">
                  <c:v>20890.5</c:v>
                </c:pt>
                <c:pt idx="281">
                  <c:v>21346</c:v>
                </c:pt>
                <c:pt idx="282">
                  <c:v>21762</c:v>
                </c:pt>
                <c:pt idx="283">
                  <c:v>21766</c:v>
                </c:pt>
                <c:pt idx="284">
                  <c:v>21768.5</c:v>
                </c:pt>
                <c:pt idx="285">
                  <c:v>21785</c:v>
                </c:pt>
                <c:pt idx="286">
                  <c:v>21786.5</c:v>
                </c:pt>
                <c:pt idx="287">
                  <c:v>21794</c:v>
                </c:pt>
                <c:pt idx="288">
                  <c:v>21794</c:v>
                </c:pt>
                <c:pt idx="289">
                  <c:v>21813</c:v>
                </c:pt>
                <c:pt idx="290">
                  <c:v>21818</c:v>
                </c:pt>
                <c:pt idx="291">
                  <c:v>21888</c:v>
                </c:pt>
                <c:pt idx="292">
                  <c:v>21888</c:v>
                </c:pt>
                <c:pt idx="293">
                  <c:v>22780</c:v>
                </c:pt>
                <c:pt idx="294">
                  <c:v>22780</c:v>
                </c:pt>
                <c:pt idx="295">
                  <c:v>22780</c:v>
                </c:pt>
                <c:pt idx="296">
                  <c:v>23106</c:v>
                </c:pt>
                <c:pt idx="297">
                  <c:v>23594.5</c:v>
                </c:pt>
                <c:pt idx="298">
                  <c:v>24134</c:v>
                </c:pt>
                <c:pt idx="299">
                  <c:v>24142</c:v>
                </c:pt>
                <c:pt idx="300">
                  <c:v>24498</c:v>
                </c:pt>
                <c:pt idx="301">
                  <c:v>26006</c:v>
                </c:pt>
                <c:pt idx="302">
                  <c:v>26398</c:v>
                </c:pt>
                <c:pt idx="303">
                  <c:v>26928.5</c:v>
                </c:pt>
              </c:numCache>
            </c:numRef>
          </c:xVal>
          <c:yVal>
            <c:numRef>
              <c:f>'Active 1'!$J$21:$J$989</c:f>
              <c:numCache>
                <c:formatCode>General</c:formatCode>
                <c:ptCount val="969"/>
                <c:pt idx="166">
                  <c:v>3.2685000041965395E-4</c:v>
                </c:pt>
                <c:pt idx="167">
                  <c:v>2.5358999992022291E-3</c:v>
                </c:pt>
                <c:pt idx="168">
                  <c:v>2.7985999986412935E-3</c:v>
                </c:pt>
                <c:pt idx="169">
                  <c:v>1.6601000024820678E-3</c:v>
                </c:pt>
                <c:pt idx="170">
                  <c:v>1.7001000014715828E-3</c:v>
                </c:pt>
                <c:pt idx="171">
                  <c:v>9.2084999778307974E-4</c:v>
                </c:pt>
                <c:pt idx="172">
                  <c:v>9.5085000066319481E-4</c:v>
                </c:pt>
                <c:pt idx="175">
                  <c:v>1.9761000075959601E-3</c:v>
                </c:pt>
                <c:pt idx="176">
                  <c:v>1.538800002890639E-3</c:v>
                </c:pt>
                <c:pt idx="177">
                  <c:v>0</c:v>
                </c:pt>
                <c:pt idx="182">
                  <c:v>1.160400002845563E-3</c:v>
                </c:pt>
                <c:pt idx="183">
                  <c:v>8.5450000187847763E-4</c:v>
                </c:pt>
                <c:pt idx="184">
                  <c:v>-3.1357499974546954E-3</c:v>
                </c:pt>
                <c:pt idx="185">
                  <c:v>-3.0957499984651804E-3</c:v>
                </c:pt>
                <c:pt idx="186">
                  <c:v>-1.0649999967426993E-3</c:v>
                </c:pt>
                <c:pt idx="187">
                  <c:v>-1.0449999972479418E-3</c:v>
                </c:pt>
                <c:pt idx="188">
                  <c:v>-3.7942499911878258E-3</c:v>
                </c:pt>
                <c:pt idx="189">
                  <c:v>-3.7642499955836684E-3</c:v>
                </c:pt>
                <c:pt idx="190">
                  <c:v>-4.8929999320534989E-4</c:v>
                </c:pt>
                <c:pt idx="191">
                  <c:v>-4.7929999709594995E-4</c:v>
                </c:pt>
                <c:pt idx="193">
                  <c:v>9.5235000480897725E-4</c:v>
                </c:pt>
                <c:pt idx="194">
                  <c:v>-3.2969000021694228E-3</c:v>
                </c:pt>
                <c:pt idx="195">
                  <c:v>2.1655000455211848E-4</c:v>
                </c:pt>
                <c:pt idx="204">
                  <c:v>0</c:v>
                </c:pt>
                <c:pt idx="205">
                  <c:v>-9.914299997035414E-3</c:v>
                </c:pt>
                <c:pt idx="206">
                  <c:v>-9.0128000010736287E-3</c:v>
                </c:pt>
                <c:pt idx="207">
                  <c:v>-1.2727199995424598E-2</c:v>
                </c:pt>
                <c:pt idx="208">
                  <c:v>-5.0464499996451195E-2</c:v>
                </c:pt>
                <c:pt idx="209">
                  <c:v>-9.4644999990123324E-3</c:v>
                </c:pt>
                <c:pt idx="213">
                  <c:v>-8.8973499950952828E-3</c:v>
                </c:pt>
                <c:pt idx="214">
                  <c:v>-1.9991499997559004E-2</c:v>
                </c:pt>
                <c:pt idx="216">
                  <c:v>-3.0116400004772004E-2</c:v>
                </c:pt>
                <c:pt idx="217">
                  <c:v>-3.1387999995786231E-2</c:v>
                </c:pt>
                <c:pt idx="218">
                  <c:v>-3.0637249998108018E-2</c:v>
                </c:pt>
                <c:pt idx="219">
                  <c:v>-2.8074549991288222E-2</c:v>
                </c:pt>
                <c:pt idx="220">
                  <c:v>-3.1996899997466244E-2</c:v>
                </c:pt>
                <c:pt idx="221">
                  <c:v>-3.4026049994281493E-2</c:v>
                </c:pt>
                <c:pt idx="222">
                  <c:v>-3.3975300000747666E-2</c:v>
                </c:pt>
                <c:pt idx="223">
                  <c:v>-3.5960349996457808E-2</c:v>
                </c:pt>
                <c:pt idx="224">
                  <c:v>-3.020960000139894E-2</c:v>
                </c:pt>
                <c:pt idx="225">
                  <c:v>0</c:v>
                </c:pt>
                <c:pt idx="226">
                  <c:v>-2.7994649994070642E-2</c:v>
                </c:pt>
                <c:pt idx="227">
                  <c:v>-3.4387100000458304E-2</c:v>
                </c:pt>
                <c:pt idx="228">
                  <c:v>-3.0687099999340717E-2</c:v>
                </c:pt>
                <c:pt idx="229">
                  <c:v>-2.698709999822313E-2</c:v>
                </c:pt>
                <c:pt idx="230">
                  <c:v>-3.7460200001078192E-2</c:v>
                </c:pt>
                <c:pt idx="231">
                  <c:v>-3.7160200001380872E-2</c:v>
                </c:pt>
                <c:pt idx="232">
                  <c:v>-3.6860200001683552E-2</c:v>
                </c:pt>
                <c:pt idx="233">
                  <c:v>-3.9068650003173389E-2</c:v>
                </c:pt>
                <c:pt idx="235">
                  <c:v>-4.0155199996661395E-2</c:v>
                </c:pt>
                <c:pt idx="236">
                  <c:v>-3.8438750001660082E-2</c:v>
                </c:pt>
                <c:pt idx="237">
                  <c:v>-4.2028299991216045E-2</c:v>
                </c:pt>
                <c:pt idx="238">
                  <c:v>-4.0328299990505911E-2</c:v>
                </c:pt>
                <c:pt idx="239">
                  <c:v>-3.8628299997071736E-2</c:v>
                </c:pt>
                <c:pt idx="240">
                  <c:v>-3.9323799996054731E-2</c:v>
                </c:pt>
                <c:pt idx="241">
                  <c:v>-4.6835100001771934E-2</c:v>
                </c:pt>
                <c:pt idx="242">
                  <c:v>-4.1435099999944214E-2</c:v>
                </c:pt>
                <c:pt idx="243">
                  <c:v>-4.1035100002773106E-2</c:v>
                </c:pt>
                <c:pt idx="244">
                  <c:v>-4.438434999610763E-2</c:v>
                </c:pt>
                <c:pt idx="245">
                  <c:v>-3.6284349997004028E-2</c:v>
                </c:pt>
                <c:pt idx="246">
                  <c:v>-4.5282849998329766E-2</c:v>
                </c:pt>
                <c:pt idx="247">
                  <c:v>-4.747240000142483E-2</c:v>
                </c:pt>
                <c:pt idx="249">
                  <c:v>-4.2406699998537078E-2</c:v>
                </c:pt>
                <c:pt idx="250">
                  <c:v>-4.3926049998844974E-2</c:v>
                </c:pt>
                <c:pt idx="251">
                  <c:v>-4.3826049994095229E-2</c:v>
                </c:pt>
                <c:pt idx="252">
                  <c:v>-4.4285700001637451E-2</c:v>
                </c:pt>
                <c:pt idx="253">
                  <c:v>-4.3785699999716599E-2</c:v>
                </c:pt>
                <c:pt idx="255">
                  <c:v>-4.6044899994740263E-2</c:v>
                </c:pt>
                <c:pt idx="256">
                  <c:v>-4.7349299995403271E-2</c:v>
                </c:pt>
                <c:pt idx="257">
                  <c:v>-5.0138849997892976E-2</c:v>
                </c:pt>
                <c:pt idx="258">
                  <c:v>-5.1417249997030012E-2</c:v>
                </c:pt>
                <c:pt idx="260">
                  <c:v>-7.1825899998657405E-2</c:v>
                </c:pt>
                <c:pt idx="262">
                  <c:v>-7.1513900002173614E-2</c:v>
                </c:pt>
                <c:pt idx="263">
                  <c:v>-7.1733299999323208E-2</c:v>
                </c:pt>
                <c:pt idx="265">
                  <c:v>-8.436249999795109E-2</c:v>
                </c:pt>
                <c:pt idx="266">
                  <c:v>-8.7737099995138124E-2</c:v>
                </c:pt>
                <c:pt idx="267">
                  <c:v>-8.5356449999380857E-2</c:v>
                </c:pt>
                <c:pt idx="276">
                  <c:v>-0.12317254999652505</c:v>
                </c:pt>
                <c:pt idx="277">
                  <c:v>-0.12416210000083083</c:v>
                </c:pt>
                <c:pt idx="278">
                  <c:v>-0.12153370000305586</c:v>
                </c:pt>
                <c:pt idx="279">
                  <c:v>-0.12621510000462877</c:v>
                </c:pt>
                <c:pt idx="296">
                  <c:v>-0.14812820000224747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4E-4E6C-BC53-65D32899874F}"/>
            </c:ext>
          </c:extLst>
        </c:ser>
        <c:ser>
          <c:idx val="2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1'!$F$21:$F$989</c:f>
              <c:numCache>
                <c:formatCode>General</c:formatCode>
                <c:ptCount val="969"/>
                <c:pt idx="0">
                  <c:v>-30375.5</c:v>
                </c:pt>
                <c:pt idx="1">
                  <c:v>-29357.5</c:v>
                </c:pt>
                <c:pt idx="2">
                  <c:v>-29239.5</c:v>
                </c:pt>
                <c:pt idx="3">
                  <c:v>-28813</c:v>
                </c:pt>
                <c:pt idx="4">
                  <c:v>-28808</c:v>
                </c:pt>
                <c:pt idx="5">
                  <c:v>-28430</c:v>
                </c:pt>
                <c:pt idx="6">
                  <c:v>-28324.5</c:v>
                </c:pt>
                <c:pt idx="7">
                  <c:v>-28301.5</c:v>
                </c:pt>
                <c:pt idx="8">
                  <c:v>-28271</c:v>
                </c:pt>
                <c:pt idx="9">
                  <c:v>-27590</c:v>
                </c:pt>
                <c:pt idx="10">
                  <c:v>-27550.5</c:v>
                </c:pt>
                <c:pt idx="11">
                  <c:v>-27393</c:v>
                </c:pt>
                <c:pt idx="12">
                  <c:v>-27027.5</c:v>
                </c:pt>
                <c:pt idx="13">
                  <c:v>-26994.5</c:v>
                </c:pt>
                <c:pt idx="14">
                  <c:v>-26945</c:v>
                </c:pt>
                <c:pt idx="15">
                  <c:v>-25945</c:v>
                </c:pt>
                <c:pt idx="16">
                  <c:v>-25436</c:v>
                </c:pt>
                <c:pt idx="17">
                  <c:v>-24729.5</c:v>
                </c:pt>
                <c:pt idx="18">
                  <c:v>-24640.5</c:v>
                </c:pt>
                <c:pt idx="19">
                  <c:v>-24182.5</c:v>
                </c:pt>
                <c:pt idx="20">
                  <c:v>-23826</c:v>
                </c:pt>
                <c:pt idx="21">
                  <c:v>-23753.5</c:v>
                </c:pt>
                <c:pt idx="22">
                  <c:v>-23744.5</c:v>
                </c:pt>
                <c:pt idx="23">
                  <c:v>-23701.5</c:v>
                </c:pt>
                <c:pt idx="24">
                  <c:v>-23242</c:v>
                </c:pt>
                <c:pt idx="25">
                  <c:v>-23239.5</c:v>
                </c:pt>
                <c:pt idx="26">
                  <c:v>-22911</c:v>
                </c:pt>
                <c:pt idx="27">
                  <c:v>-22789</c:v>
                </c:pt>
                <c:pt idx="28">
                  <c:v>-22781.5</c:v>
                </c:pt>
                <c:pt idx="29">
                  <c:v>-22756</c:v>
                </c:pt>
                <c:pt idx="30">
                  <c:v>-22225.5</c:v>
                </c:pt>
                <c:pt idx="31">
                  <c:v>-22197.5</c:v>
                </c:pt>
                <c:pt idx="32">
                  <c:v>-21949</c:v>
                </c:pt>
                <c:pt idx="33">
                  <c:v>-21875.5</c:v>
                </c:pt>
                <c:pt idx="34">
                  <c:v>-21866.5</c:v>
                </c:pt>
                <c:pt idx="35">
                  <c:v>-21798</c:v>
                </c:pt>
                <c:pt idx="36">
                  <c:v>-21795.5</c:v>
                </c:pt>
                <c:pt idx="37">
                  <c:v>-21777.5</c:v>
                </c:pt>
                <c:pt idx="38">
                  <c:v>-21557</c:v>
                </c:pt>
                <c:pt idx="39">
                  <c:v>-21510</c:v>
                </c:pt>
                <c:pt idx="40">
                  <c:v>-21437.5</c:v>
                </c:pt>
                <c:pt idx="41">
                  <c:v>-21413.5</c:v>
                </c:pt>
                <c:pt idx="42">
                  <c:v>-21394.5</c:v>
                </c:pt>
                <c:pt idx="43">
                  <c:v>-21385.5</c:v>
                </c:pt>
                <c:pt idx="44">
                  <c:v>-20912</c:v>
                </c:pt>
                <c:pt idx="45">
                  <c:v>-20564.5</c:v>
                </c:pt>
                <c:pt idx="46">
                  <c:v>-20357.5</c:v>
                </c:pt>
                <c:pt idx="47">
                  <c:v>-20172.5</c:v>
                </c:pt>
                <c:pt idx="48">
                  <c:v>-20153.5</c:v>
                </c:pt>
                <c:pt idx="49">
                  <c:v>-20039</c:v>
                </c:pt>
                <c:pt idx="50">
                  <c:v>-19550.5</c:v>
                </c:pt>
                <c:pt idx="51">
                  <c:v>-19163.5</c:v>
                </c:pt>
                <c:pt idx="52">
                  <c:v>-19130.5</c:v>
                </c:pt>
                <c:pt idx="53">
                  <c:v>-19126.5</c:v>
                </c:pt>
                <c:pt idx="54">
                  <c:v>-19020</c:v>
                </c:pt>
                <c:pt idx="55">
                  <c:v>-18959</c:v>
                </c:pt>
                <c:pt idx="56">
                  <c:v>-18729.5</c:v>
                </c:pt>
                <c:pt idx="57">
                  <c:v>-18694</c:v>
                </c:pt>
                <c:pt idx="58">
                  <c:v>-18666</c:v>
                </c:pt>
                <c:pt idx="59">
                  <c:v>-18649.5</c:v>
                </c:pt>
                <c:pt idx="60">
                  <c:v>-18133</c:v>
                </c:pt>
                <c:pt idx="61">
                  <c:v>-18086</c:v>
                </c:pt>
                <c:pt idx="62">
                  <c:v>-18086</c:v>
                </c:pt>
                <c:pt idx="63">
                  <c:v>-17539</c:v>
                </c:pt>
                <c:pt idx="64">
                  <c:v>-17267.5</c:v>
                </c:pt>
                <c:pt idx="65">
                  <c:v>-17229.5</c:v>
                </c:pt>
                <c:pt idx="66">
                  <c:v>-17220.5</c:v>
                </c:pt>
                <c:pt idx="67">
                  <c:v>-16668.5</c:v>
                </c:pt>
                <c:pt idx="68">
                  <c:v>-16445.5</c:v>
                </c:pt>
                <c:pt idx="69">
                  <c:v>-16406</c:v>
                </c:pt>
                <c:pt idx="70">
                  <c:v>-16375.5</c:v>
                </c:pt>
                <c:pt idx="71">
                  <c:v>-16265</c:v>
                </c:pt>
                <c:pt idx="72">
                  <c:v>-16220.5</c:v>
                </c:pt>
                <c:pt idx="73">
                  <c:v>-16088</c:v>
                </c:pt>
                <c:pt idx="74">
                  <c:v>-15963.5</c:v>
                </c:pt>
                <c:pt idx="75">
                  <c:v>-15677.5</c:v>
                </c:pt>
                <c:pt idx="76">
                  <c:v>-15677.5</c:v>
                </c:pt>
                <c:pt idx="77">
                  <c:v>-15677.5</c:v>
                </c:pt>
                <c:pt idx="78">
                  <c:v>-15560</c:v>
                </c:pt>
                <c:pt idx="79">
                  <c:v>-15429</c:v>
                </c:pt>
                <c:pt idx="80">
                  <c:v>-15429</c:v>
                </c:pt>
                <c:pt idx="81">
                  <c:v>-15429</c:v>
                </c:pt>
                <c:pt idx="82">
                  <c:v>-15429</c:v>
                </c:pt>
                <c:pt idx="83">
                  <c:v>-15429</c:v>
                </c:pt>
                <c:pt idx="84">
                  <c:v>-15429</c:v>
                </c:pt>
                <c:pt idx="85">
                  <c:v>-15429</c:v>
                </c:pt>
                <c:pt idx="86">
                  <c:v>-15337.5</c:v>
                </c:pt>
                <c:pt idx="87">
                  <c:v>-15332.5</c:v>
                </c:pt>
                <c:pt idx="88">
                  <c:v>-15332.5</c:v>
                </c:pt>
                <c:pt idx="89">
                  <c:v>-15332.5</c:v>
                </c:pt>
                <c:pt idx="90">
                  <c:v>-15332.5</c:v>
                </c:pt>
                <c:pt idx="91">
                  <c:v>-15332.5</c:v>
                </c:pt>
                <c:pt idx="92">
                  <c:v>-15331</c:v>
                </c:pt>
                <c:pt idx="93">
                  <c:v>-15266.5</c:v>
                </c:pt>
                <c:pt idx="94">
                  <c:v>-15220.5</c:v>
                </c:pt>
                <c:pt idx="95">
                  <c:v>-15029.5</c:v>
                </c:pt>
                <c:pt idx="96">
                  <c:v>-14963</c:v>
                </c:pt>
                <c:pt idx="97">
                  <c:v>-14961</c:v>
                </c:pt>
                <c:pt idx="98">
                  <c:v>-14946.5</c:v>
                </c:pt>
                <c:pt idx="99">
                  <c:v>-14943</c:v>
                </c:pt>
                <c:pt idx="100">
                  <c:v>-14879.5</c:v>
                </c:pt>
                <c:pt idx="101">
                  <c:v>-14853</c:v>
                </c:pt>
                <c:pt idx="102">
                  <c:v>-14850</c:v>
                </c:pt>
                <c:pt idx="103">
                  <c:v>-14819.5</c:v>
                </c:pt>
                <c:pt idx="104">
                  <c:v>-14807</c:v>
                </c:pt>
                <c:pt idx="105">
                  <c:v>-14545.5</c:v>
                </c:pt>
                <c:pt idx="106">
                  <c:v>-14512.5</c:v>
                </c:pt>
                <c:pt idx="107">
                  <c:v>-14506.5</c:v>
                </c:pt>
                <c:pt idx="108">
                  <c:v>-14454.5</c:v>
                </c:pt>
                <c:pt idx="109">
                  <c:v>-14429</c:v>
                </c:pt>
                <c:pt idx="110">
                  <c:v>-14402</c:v>
                </c:pt>
                <c:pt idx="111">
                  <c:v>-14048</c:v>
                </c:pt>
                <c:pt idx="112">
                  <c:v>-13545.5</c:v>
                </c:pt>
                <c:pt idx="113">
                  <c:v>-13539</c:v>
                </c:pt>
                <c:pt idx="114">
                  <c:v>-13501</c:v>
                </c:pt>
                <c:pt idx="115">
                  <c:v>-13498.5</c:v>
                </c:pt>
                <c:pt idx="116">
                  <c:v>-13465.5</c:v>
                </c:pt>
                <c:pt idx="117">
                  <c:v>-13420</c:v>
                </c:pt>
                <c:pt idx="118">
                  <c:v>-13034</c:v>
                </c:pt>
                <c:pt idx="119">
                  <c:v>-12730</c:v>
                </c:pt>
                <c:pt idx="120">
                  <c:v>-12697</c:v>
                </c:pt>
                <c:pt idx="121">
                  <c:v>-12652.5</c:v>
                </c:pt>
                <c:pt idx="122">
                  <c:v>-12622</c:v>
                </c:pt>
                <c:pt idx="123">
                  <c:v>-12506</c:v>
                </c:pt>
                <c:pt idx="124">
                  <c:v>-12166.5</c:v>
                </c:pt>
                <c:pt idx="125">
                  <c:v>-12162.5</c:v>
                </c:pt>
                <c:pt idx="126">
                  <c:v>-12105.5</c:v>
                </c:pt>
                <c:pt idx="127">
                  <c:v>-12103</c:v>
                </c:pt>
                <c:pt idx="128">
                  <c:v>-12038</c:v>
                </c:pt>
                <c:pt idx="129">
                  <c:v>-11997.5</c:v>
                </c:pt>
                <c:pt idx="130">
                  <c:v>-11716</c:v>
                </c:pt>
                <c:pt idx="131">
                  <c:v>-11683</c:v>
                </c:pt>
                <c:pt idx="132">
                  <c:v>-11651</c:v>
                </c:pt>
                <c:pt idx="133">
                  <c:v>-11217</c:v>
                </c:pt>
                <c:pt idx="134">
                  <c:v>-10804.5</c:v>
                </c:pt>
                <c:pt idx="135">
                  <c:v>-10746</c:v>
                </c:pt>
                <c:pt idx="136">
                  <c:v>-10715.5</c:v>
                </c:pt>
                <c:pt idx="137">
                  <c:v>-10705.5</c:v>
                </c:pt>
                <c:pt idx="138">
                  <c:v>-10673.5</c:v>
                </c:pt>
                <c:pt idx="139">
                  <c:v>-10357</c:v>
                </c:pt>
                <c:pt idx="140">
                  <c:v>-10302</c:v>
                </c:pt>
                <c:pt idx="141">
                  <c:v>-10293</c:v>
                </c:pt>
                <c:pt idx="142">
                  <c:v>-10210.5</c:v>
                </c:pt>
                <c:pt idx="143">
                  <c:v>-10191.5</c:v>
                </c:pt>
                <c:pt idx="144">
                  <c:v>-9807</c:v>
                </c:pt>
                <c:pt idx="145">
                  <c:v>-9784</c:v>
                </c:pt>
                <c:pt idx="146">
                  <c:v>-9757.5</c:v>
                </c:pt>
                <c:pt idx="147">
                  <c:v>-9448</c:v>
                </c:pt>
                <c:pt idx="148">
                  <c:v>-9356.5</c:v>
                </c:pt>
                <c:pt idx="149">
                  <c:v>-9351.5</c:v>
                </c:pt>
                <c:pt idx="150">
                  <c:v>-9345</c:v>
                </c:pt>
                <c:pt idx="151">
                  <c:v>-9328.5</c:v>
                </c:pt>
                <c:pt idx="152">
                  <c:v>-8906</c:v>
                </c:pt>
                <c:pt idx="153">
                  <c:v>-8422.5</c:v>
                </c:pt>
                <c:pt idx="154">
                  <c:v>-8005</c:v>
                </c:pt>
                <c:pt idx="155">
                  <c:v>-6486</c:v>
                </c:pt>
                <c:pt idx="156">
                  <c:v>-5136</c:v>
                </c:pt>
                <c:pt idx="157">
                  <c:v>-5117</c:v>
                </c:pt>
                <c:pt idx="158">
                  <c:v>-5114.5</c:v>
                </c:pt>
                <c:pt idx="159">
                  <c:v>-2397.5</c:v>
                </c:pt>
                <c:pt idx="160">
                  <c:v>-2397.5</c:v>
                </c:pt>
                <c:pt idx="161">
                  <c:v>-2397.5</c:v>
                </c:pt>
                <c:pt idx="162">
                  <c:v>-2395</c:v>
                </c:pt>
                <c:pt idx="163">
                  <c:v>-2364.5</c:v>
                </c:pt>
                <c:pt idx="164">
                  <c:v>-2331.5</c:v>
                </c:pt>
                <c:pt idx="165">
                  <c:v>-2296</c:v>
                </c:pt>
                <c:pt idx="166">
                  <c:v>-1010.5</c:v>
                </c:pt>
                <c:pt idx="167">
                  <c:v>-947</c:v>
                </c:pt>
                <c:pt idx="168">
                  <c:v>-938</c:v>
                </c:pt>
                <c:pt idx="169">
                  <c:v>-933</c:v>
                </c:pt>
                <c:pt idx="170">
                  <c:v>-933</c:v>
                </c:pt>
                <c:pt idx="171">
                  <c:v>-930.5</c:v>
                </c:pt>
                <c:pt idx="172">
                  <c:v>-930.5</c:v>
                </c:pt>
                <c:pt idx="173">
                  <c:v>-439</c:v>
                </c:pt>
                <c:pt idx="174">
                  <c:v>-406</c:v>
                </c:pt>
                <c:pt idx="175">
                  <c:v>-13</c:v>
                </c:pt>
                <c:pt idx="176">
                  <c:v>-4</c:v>
                </c:pt>
                <c:pt idx="177">
                  <c:v>0</c:v>
                </c:pt>
                <c:pt idx="178">
                  <c:v>0</c:v>
                </c:pt>
                <c:pt idx="179">
                  <c:v>25.5</c:v>
                </c:pt>
                <c:pt idx="180">
                  <c:v>44.5</c:v>
                </c:pt>
                <c:pt idx="181">
                  <c:v>75</c:v>
                </c:pt>
                <c:pt idx="182">
                  <c:v>468</c:v>
                </c:pt>
                <c:pt idx="183">
                  <c:v>515</c:v>
                </c:pt>
                <c:pt idx="184">
                  <c:v>847.5</c:v>
                </c:pt>
                <c:pt idx="185">
                  <c:v>847.5</c:v>
                </c:pt>
                <c:pt idx="186">
                  <c:v>850</c:v>
                </c:pt>
                <c:pt idx="187">
                  <c:v>850</c:v>
                </c:pt>
                <c:pt idx="188">
                  <c:v>852.5</c:v>
                </c:pt>
                <c:pt idx="189">
                  <c:v>852.5</c:v>
                </c:pt>
                <c:pt idx="190">
                  <c:v>869</c:v>
                </c:pt>
                <c:pt idx="191">
                  <c:v>869</c:v>
                </c:pt>
                <c:pt idx="192">
                  <c:v>5018.5</c:v>
                </c:pt>
                <c:pt idx="193">
                  <c:v>5074.5</c:v>
                </c:pt>
                <c:pt idx="194">
                  <c:v>5077</c:v>
                </c:pt>
                <c:pt idx="195">
                  <c:v>5088.5</c:v>
                </c:pt>
                <c:pt idx="196">
                  <c:v>5513.5</c:v>
                </c:pt>
                <c:pt idx="197">
                  <c:v>5522.5</c:v>
                </c:pt>
                <c:pt idx="198">
                  <c:v>5525</c:v>
                </c:pt>
                <c:pt idx="199">
                  <c:v>5527.5</c:v>
                </c:pt>
                <c:pt idx="200">
                  <c:v>6417</c:v>
                </c:pt>
                <c:pt idx="201">
                  <c:v>6426</c:v>
                </c:pt>
                <c:pt idx="202">
                  <c:v>6437.5</c:v>
                </c:pt>
                <c:pt idx="203">
                  <c:v>6454</c:v>
                </c:pt>
                <c:pt idx="204">
                  <c:v>7417.5</c:v>
                </c:pt>
                <c:pt idx="205">
                  <c:v>7419</c:v>
                </c:pt>
                <c:pt idx="206">
                  <c:v>7424</c:v>
                </c:pt>
                <c:pt idx="207">
                  <c:v>7776</c:v>
                </c:pt>
                <c:pt idx="208">
                  <c:v>7785</c:v>
                </c:pt>
                <c:pt idx="209">
                  <c:v>7785</c:v>
                </c:pt>
                <c:pt idx="210">
                  <c:v>7818</c:v>
                </c:pt>
                <c:pt idx="211">
                  <c:v>8327</c:v>
                </c:pt>
                <c:pt idx="212">
                  <c:v>8402</c:v>
                </c:pt>
                <c:pt idx="213">
                  <c:v>8775.5</c:v>
                </c:pt>
                <c:pt idx="214">
                  <c:v>9695</c:v>
                </c:pt>
                <c:pt idx="215">
                  <c:v>10106</c:v>
                </c:pt>
                <c:pt idx="216">
                  <c:v>11012</c:v>
                </c:pt>
                <c:pt idx="217">
                  <c:v>11040</c:v>
                </c:pt>
                <c:pt idx="218">
                  <c:v>11042.5</c:v>
                </c:pt>
                <c:pt idx="219">
                  <c:v>11051.5</c:v>
                </c:pt>
                <c:pt idx="220">
                  <c:v>11077</c:v>
                </c:pt>
                <c:pt idx="221">
                  <c:v>11546.5</c:v>
                </c:pt>
                <c:pt idx="222">
                  <c:v>11549</c:v>
                </c:pt>
                <c:pt idx="223">
                  <c:v>11565.5</c:v>
                </c:pt>
                <c:pt idx="224">
                  <c:v>11568</c:v>
                </c:pt>
                <c:pt idx="225">
                  <c:v>11573</c:v>
                </c:pt>
                <c:pt idx="226">
                  <c:v>11584.5</c:v>
                </c:pt>
                <c:pt idx="227">
                  <c:v>11643</c:v>
                </c:pt>
                <c:pt idx="228">
                  <c:v>11643</c:v>
                </c:pt>
                <c:pt idx="229">
                  <c:v>11643</c:v>
                </c:pt>
                <c:pt idx="230">
                  <c:v>11666</c:v>
                </c:pt>
                <c:pt idx="231">
                  <c:v>11666</c:v>
                </c:pt>
                <c:pt idx="232">
                  <c:v>11666</c:v>
                </c:pt>
                <c:pt idx="233">
                  <c:v>12004.5</c:v>
                </c:pt>
                <c:pt idx="234">
                  <c:v>12004.5</c:v>
                </c:pt>
                <c:pt idx="235">
                  <c:v>12016</c:v>
                </c:pt>
                <c:pt idx="236">
                  <c:v>12037.5</c:v>
                </c:pt>
                <c:pt idx="237">
                  <c:v>12039</c:v>
                </c:pt>
                <c:pt idx="238">
                  <c:v>12039</c:v>
                </c:pt>
                <c:pt idx="239">
                  <c:v>12039</c:v>
                </c:pt>
                <c:pt idx="240">
                  <c:v>12054</c:v>
                </c:pt>
                <c:pt idx="241">
                  <c:v>12483</c:v>
                </c:pt>
                <c:pt idx="242">
                  <c:v>12483</c:v>
                </c:pt>
                <c:pt idx="243">
                  <c:v>12483</c:v>
                </c:pt>
                <c:pt idx="244">
                  <c:v>12485.5</c:v>
                </c:pt>
                <c:pt idx="245">
                  <c:v>12485.5</c:v>
                </c:pt>
                <c:pt idx="246">
                  <c:v>12490.5</c:v>
                </c:pt>
                <c:pt idx="247">
                  <c:v>12492</c:v>
                </c:pt>
                <c:pt idx="248">
                  <c:v>12506</c:v>
                </c:pt>
                <c:pt idx="249">
                  <c:v>12511</c:v>
                </c:pt>
                <c:pt idx="250">
                  <c:v>12546.5</c:v>
                </c:pt>
                <c:pt idx="251">
                  <c:v>12546.5</c:v>
                </c:pt>
                <c:pt idx="252">
                  <c:v>12581</c:v>
                </c:pt>
                <c:pt idx="253">
                  <c:v>12581</c:v>
                </c:pt>
                <c:pt idx="254">
                  <c:v>12630.5</c:v>
                </c:pt>
                <c:pt idx="255">
                  <c:v>12917</c:v>
                </c:pt>
                <c:pt idx="256">
                  <c:v>12969</c:v>
                </c:pt>
                <c:pt idx="257">
                  <c:v>12970.5</c:v>
                </c:pt>
                <c:pt idx="258">
                  <c:v>13442.5</c:v>
                </c:pt>
                <c:pt idx="259">
                  <c:v>15251</c:v>
                </c:pt>
                <c:pt idx="260">
                  <c:v>15647</c:v>
                </c:pt>
                <c:pt idx="261">
                  <c:v>15647</c:v>
                </c:pt>
                <c:pt idx="262">
                  <c:v>15687</c:v>
                </c:pt>
                <c:pt idx="263">
                  <c:v>15689</c:v>
                </c:pt>
                <c:pt idx="264">
                  <c:v>16102</c:v>
                </c:pt>
                <c:pt idx="265">
                  <c:v>17125</c:v>
                </c:pt>
                <c:pt idx="266">
                  <c:v>17143</c:v>
                </c:pt>
                <c:pt idx="267">
                  <c:v>17178.5</c:v>
                </c:pt>
                <c:pt idx="268">
                  <c:v>17684</c:v>
                </c:pt>
                <c:pt idx="269">
                  <c:v>18071.5</c:v>
                </c:pt>
                <c:pt idx="270">
                  <c:v>19613</c:v>
                </c:pt>
                <c:pt idx="271">
                  <c:v>19613</c:v>
                </c:pt>
                <c:pt idx="272">
                  <c:v>19908</c:v>
                </c:pt>
                <c:pt idx="273">
                  <c:v>19908</c:v>
                </c:pt>
                <c:pt idx="274">
                  <c:v>20290</c:v>
                </c:pt>
                <c:pt idx="275">
                  <c:v>20290</c:v>
                </c:pt>
                <c:pt idx="276">
                  <c:v>20391.5</c:v>
                </c:pt>
                <c:pt idx="277">
                  <c:v>20393</c:v>
                </c:pt>
                <c:pt idx="278">
                  <c:v>20421</c:v>
                </c:pt>
                <c:pt idx="279">
                  <c:v>20883</c:v>
                </c:pt>
                <c:pt idx="280">
                  <c:v>20890.5</c:v>
                </c:pt>
                <c:pt idx="281">
                  <c:v>21346</c:v>
                </c:pt>
                <c:pt idx="282">
                  <c:v>21762</c:v>
                </c:pt>
                <c:pt idx="283">
                  <c:v>21766</c:v>
                </c:pt>
                <c:pt idx="284">
                  <c:v>21768.5</c:v>
                </c:pt>
                <c:pt idx="285">
                  <c:v>21785</c:v>
                </c:pt>
                <c:pt idx="286">
                  <c:v>21786.5</c:v>
                </c:pt>
                <c:pt idx="287">
                  <c:v>21794</c:v>
                </c:pt>
                <c:pt idx="288">
                  <c:v>21794</c:v>
                </c:pt>
                <c:pt idx="289">
                  <c:v>21813</c:v>
                </c:pt>
                <c:pt idx="290">
                  <c:v>21818</c:v>
                </c:pt>
                <c:pt idx="291">
                  <c:v>21888</c:v>
                </c:pt>
                <c:pt idx="292">
                  <c:v>21888</c:v>
                </c:pt>
                <c:pt idx="293">
                  <c:v>22780</c:v>
                </c:pt>
                <c:pt idx="294">
                  <c:v>22780</c:v>
                </c:pt>
                <c:pt idx="295">
                  <c:v>22780</c:v>
                </c:pt>
                <c:pt idx="296">
                  <c:v>23106</c:v>
                </c:pt>
                <c:pt idx="297">
                  <c:v>23594.5</c:v>
                </c:pt>
                <c:pt idx="298">
                  <c:v>24134</c:v>
                </c:pt>
                <c:pt idx="299">
                  <c:v>24142</c:v>
                </c:pt>
                <c:pt idx="300">
                  <c:v>24498</c:v>
                </c:pt>
                <c:pt idx="301">
                  <c:v>26006</c:v>
                </c:pt>
                <c:pt idx="302">
                  <c:v>26398</c:v>
                </c:pt>
                <c:pt idx="303">
                  <c:v>26928.5</c:v>
                </c:pt>
              </c:numCache>
            </c:numRef>
          </c:xVal>
          <c:yVal>
            <c:numRef>
              <c:f>'Active 1'!$K$21:$K$989</c:f>
              <c:numCache>
                <c:formatCode>General</c:formatCode>
                <c:ptCount val="969"/>
                <c:pt idx="261">
                  <c:v>-7.1525899998960085E-2</c:v>
                </c:pt>
                <c:pt idx="268">
                  <c:v>-9.2834800001583062E-2</c:v>
                </c:pt>
                <c:pt idx="269">
                  <c:v>-9.4268549997650553E-2</c:v>
                </c:pt>
                <c:pt idx="270">
                  <c:v>-0.11319609999918612</c:v>
                </c:pt>
                <c:pt idx="271">
                  <c:v>-0.11319609999918612</c:v>
                </c:pt>
                <c:pt idx="272">
                  <c:v>-0.11491759999626083</c:v>
                </c:pt>
                <c:pt idx="273">
                  <c:v>-0.11490760000015143</c:v>
                </c:pt>
                <c:pt idx="274">
                  <c:v>-0.12161299999570474</c:v>
                </c:pt>
                <c:pt idx="275">
                  <c:v>-0.12160299999231938</c:v>
                </c:pt>
                <c:pt idx="280">
                  <c:v>-0.12646284999937052</c:v>
                </c:pt>
                <c:pt idx="281">
                  <c:v>-0.13135619999957271</c:v>
                </c:pt>
                <c:pt idx="282">
                  <c:v>-0.132891400004155</c:v>
                </c:pt>
                <c:pt idx="283">
                  <c:v>-0.13543019999633543</c:v>
                </c:pt>
                <c:pt idx="284">
                  <c:v>-0.13577944999997271</c:v>
                </c:pt>
                <c:pt idx="285">
                  <c:v>-0.14296449999528704</c:v>
                </c:pt>
                <c:pt idx="286">
                  <c:v>-0.13515404999634484</c:v>
                </c:pt>
                <c:pt idx="287">
                  <c:v>-0.13510179999866523</c:v>
                </c:pt>
                <c:pt idx="288">
                  <c:v>-0.13506179999967571</c:v>
                </c:pt>
                <c:pt idx="289">
                  <c:v>-0.14103609999438049</c:v>
                </c:pt>
                <c:pt idx="290">
                  <c:v>-0.13993460000347113</c:v>
                </c:pt>
                <c:pt idx="291">
                  <c:v>-0.13755359999049688</c:v>
                </c:pt>
                <c:pt idx="292">
                  <c:v>-0.13751359999150736</c:v>
                </c:pt>
                <c:pt idx="293">
                  <c:v>-0.14457599999877857</c:v>
                </c:pt>
                <c:pt idx="294">
                  <c:v>-0.14418599999771686</c:v>
                </c:pt>
                <c:pt idx="295">
                  <c:v>-0.14399599999887869</c:v>
                </c:pt>
                <c:pt idx="297">
                  <c:v>-0.15059165000275243</c:v>
                </c:pt>
                <c:pt idx="298">
                  <c:v>-0.16589979999844218</c:v>
                </c:pt>
                <c:pt idx="299">
                  <c:v>-0.1565273999949568</c:v>
                </c:pt>
                <c:pt idx="300">
                  <c:v>-0.15713059999688994</c:v>
                </c:pt>
                <c:pt idx="301">
                  <c:v>-0.16995820018200902</c:v>
                </c:pt>
                <c:pt idx="302">
                  <c:v>-0.17846060000010766</c:v>
                </c:pt>
                <c:pt idx="303">
                  <c:v>-0.18453145007515559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4E-4E6C-BC53-65D32899874F}"/>
            </c:ext>
          </c:extLst>
        </c:ser>
        <c:ser>
          <c:idx val="6"/>
          <c:order val="4"/>
          <c:tx>
            <c:strRef>
              <c:f>'Active 1'!$R$1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1'!$Q$2:$Q$19</c:f>
              <c:numCache>
                <c:formatCode>General</c:formatCode>
                <c:ptCount val="18"/>
                <c:pt idx="0">
                  <c:v>5000</c:v>
                </c:pt>
                <c:pt idx="1">
                  <c:v>6000</c:v>
                </c:pt>
                <c:pt idx="2">
                  <c:v>7000</c:v>
                </c:pt>
                <c:pt idx="3">
                  <c:v>8000</c:v>
                </c:pt>
                <c:pt idx="4">
                  <c:v>9000</c:v>
                </c:pt>
                <c:pt idx="5">
                  <c:v>10000</c:v>
                </c:pt>
                <c:pt idx="6">
                  <c:v>11000</c:v>
                </c:pt>
                <c:pt idx="7">
                  <c:v>12000</c:v>
                </c:pt>
                <c:pt idx="8">
                  <c:v>13000</c:v>
                </c:pt>
                <c:pt idx="9">
                  <c:v>14000</c:v>
                </c:pt>
                <c:pt idx="10">
                  <c:v>15000</c:v>
                </c:pt>
                <c:pt idx="11">
                  <c:v>16000</c:v>
                </c:pt>
                <c:pt idx="12">
                  <c:v>17000</c:v>
                </c:pt>
                <c:pt idx="13">
                  <c:v>18000</c:v>
                </c:pt>
                <c:pt idx="14">
                  <c:v>19000</c:v>
                </c:pt>
                <c:pt idx="15">
                  <c:v>20000</c:v>
                </c:pt>
                <c:pt idx="16">
                  <c:v>21000</c:v>
                </c:pt>
                <c:pt idx="17">
                  <c:v>22000</c:v>
                </c:pt>
              </c:numCache>
            </c:numRef>
          </c:xVal>
          <c:yVal>
            <c:numRef>
              <c:f>'Active 1'!$R$2:$R$19</c:f>
              <c:numCache>
                <c:formatCode>0.00E+00</c:formatCode>
                <c:ptCount val="18"/>
                <c:pt idx="0">
                  <c:v>4.2700804804935147E-3</c:v>
                </c:pt>
                <c:pt idx="1">
                  <c:v>-3.9267415281637845E-4</c:v>
                </c:pt>
                <c:pt idx="2">
                  <c:v>-5.5347959549470784E-3</c:v>
                </c:pt>
                <c:pt idx="3">
                  <c:v>-1.1156284925898584E-2</c:v>
                </c:pt>
                <c:pt idx="4">
                  <c:v>-1.7257141065670899E-2</c:v>
                </c:pt>
                <c:pt idx="5">
                  <c:v>-2.3837364374264022E-2</c:v>
                </c:pt>
                <c:pt idx="6">
                  <c:v>-3.0896954851677948E-2</c:v>
                </c:pt>
                <c:pt idx="7">
                  <c:v>-3.8435912497912686E-2</c:v>
                </c:pt>
                <c:pt idx="8">
                  <c:v>-4.645423731296823E-2</c:v>
                </c:pt>
                <c:pt idx="9">
                  <c:v>-5.4951929296844573E-2</c:v>
                </c:pt>
                <c:pt idx="10">
                  <c:v>-6.3928988449541729E-2</c:v>
                </c:pt>
                <c:pt idx="11">
                  <c:v>-7.3385414771059698E-2</c:v>
                </c:pt>
                <c:pt idx="12">
                  <c:v>-8.3321208261398466E-2</c:v>
                </c:pt>
                <c:pt idx="13">
                  <c:v>-9.3736368920558033E-2</c:v>
                </c:pt>
                <c:pt idx="14">
                  <c:v>-0.10463089674853843</c:v>
                </c:pt>
                <c:pt idx="15">
                  <c:v>-0.11600479174533962</c:v>
                </c:pt>
                <c:pt idx="16">
                  <c:v>-0.12785805391096161</c:v>
                </c:pt>
                <c:pt idx="17">
                  <c:v>-0.1401906832454044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4E-4E6C-BC53-65D32899874F}"/>
            </c:ext>
          </c:extLst>
        </c:ser>
        <c:ser>
          <c:idx val="7"/>
          <c:order val="5"/>
          <c:tx>
            <c:strRef>
              <c:f>'Active 1'!$T$20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1'!$F$21:$F$989</c:f>
              <c:numCache>
                <c:formatCode>General</c:formatCode>
                <c:ptCount val="969"/>
                <c:pt idx="0">
                  <c:v>-30375.5</c:v>
                </c:pt>
                <c:pt idx="1">
                  <c:v>-29357.5</c:v>
                </c:pt>
                <c:pt idx="2">
                  <c:v>-29239.5</c:v>
                </c:pt>
                <c:pt idx="3">
                  <c:v>-28813</c:v>
                </c:pt>
                <c:pt idx="4">
                  <c:v>-28808</c:v>
                </c:pt>
                <c:pt idx="5">
                  <c:v>-28430</c:v>
                </c:pt>
                <c:pt idx="6">
                  <c:v>-28324.5</c:v>
                </c:pt>
                <c:pt idx="7">
                  <c:v>-28301.5</c:v>
                </c:pt>
                <c:pt idx="8">
                  <c:v>-28271</c:v>
                </c:pt>
                <c:pt idx="9">
                  <c:v>-27590</c:v>
                </c:pt>
                <c:pt idx="10">
                  <c:v>-27550.5</c:v>
                </c:pt>
                <c:pt idx="11">
                  <c:v>-27393</c:v>
                </c:pt>
                <c:pt idx="12">
                  <c:v>-27027.5</c:v>
                </c:pt>
                <c:pt idx="13">
                  <c:v>-26994.5</c:v>
                </c:pt>
                <c:pt idx="14">
                  <c:v>-26945</c:v>
                </c:pt>
                <c:pt idx="15">
                  <c:v>-25945</c:v>
                </c:pt>
                <c:pt idx="16">
                  <c:v>-25436</c:v>
                </c:pt>
                <c:pt idx="17">
                  <c:v>-24729.5</c:v>
                </c:pt>
                <c:pt idx="18">
                  <c:v>-24640.5</c:v>
                </c:pt>
                <c:pt idx="19">
                  <c:v>-24182.5</c:v>
                </c:pt>
                <c:pt idx="20">
                  <c:v>-23826</c:v>
                </c:pt>
                <c:pt idx="21">
                  <c:v>-23753.5</c:v>
                </c:pt>
                <c:pt idx="22">
                  <c:v>-23744.5</c:v>
                </c:pt>
                <c:pt idx="23">
                  <c:v>-23701.5</c:v>
                </c:pt>
                <c:pt idx="24">
                  <c:v>-23242</c:v>
                </c:pt>
                <c:pt idx="25">
                  <c:v>-23239.5</c:v>
                </c:pt>
                <c:pt idx="26">
                  <c:v>-22911</c:v>
                </c:pt>
                <c:pt idx="27">
                  <c:v>-22789</c:v>
                </c:pt>
                <c:pt idx="28">
                  <c:v>-22781.5</c:v>
                </c:pt>
                <c:pt idx="29">
                  <c:v>-22756</c:v>
                </c:pt>
                <c:pt idx="30">
                  <c:v>-22225.5</c:v>
                </c:pt>
                <c:pt idx="31">
                  <c:v>-22197.5</c:v>
                </c:pt>
                <c:pt idx="32">
                  <c:v>-21949</c:v>
                </c:pt>
                <c:pt idx="33">
                  <c:v>-21875.5</c:v>
                </c:pt>
                <c:pt idx="34">
                  <c:v>-21866.5</c:v>
                </c:pt>
                <c:pt idx="35">
                  <c:v>-21798</c:v>
                </c:pt>
                <c:pt idx="36">
                  <c:v>-21795.5</c:v>
                </c:pt>
                <c:pt idx="37">
                  <c:v>-21777.5</c:v>
                </c:pt>
                <c:pt idx="38">
                  <c:v>-21557</c:v>
                </c:pt>
                <c:pt idx="39">
                  <c:v>-21510</c:v>
                </c:pt>
                <c:pt idx="40">
                  <c:v>-21437.5</c:v>
                </c:pt>
                <c:pt idx="41">
                  <c:v>-21413.5</c:v>
                </c:pt>
                <c:pt idx="42">
                  <c:v>-21394.5</c:v>
                </c:pt>
                <c:pt idx="43">
                  <c:v>-21385.5</c:v>
                </c:pt>
                <c:pt idx="44">
                  <c:v>-20912</c:v>
                </c:pt>
                <c:pt idx="45">
                  <c:v>-20564.5</c:v>
                </c:pt>
                <c:pt idx="46">
                  <c:v>-20357.5</c:v>
                </c:pt>
                <c:pt idx="47">
                  <c:v>-20172.5</c:v>
                </c:pt>
                <c:pt idx="48">
                  <c:v>-20153.5</c:v>
                </c:pt>
                <c:pt idx="49">
                  <c:v>-20039</c:v>
                </c:pt>
                <c:pt idx="50">
                  <c:v>-19550.5</c:v>
                </c:pt>
                <c:pt idx="51">
                  <c:v>-19163.5</c:v>
                </c:pt>
                <c:pt idx="52">
                  <c:v>-19130.5</c:v>
                </c:pt>
                <c:pt idx="53">
                  <c:v>-19126.5</c:v>
                </c:pt>
                <c:pt idx="54">
                  <c:v>-19020</c:v>
                </c:pt>
                <c:pt idx="55">
                  <c:v>-18959</c:v>
                </c:pt>
                <c:pt idx="56">
                  <c:v>-18729.5</c:v>
                </c:pt>
                <c:pt idx="57">
                  <c:v>-18694</c:v>
                </c:pt>
                <c:pt idx="58">
                  <c:v>-18666</c:v>
                </c:pt>
                <c:pt idx="59">
                  <c:v>-18649.5</c:v>
                </c:pt>
                <c:pt idx="60">
                  <c:v>-18133</c:v>
                </c:pt>
                <c:pt idx="61">
                  <c:v>-18086</c:v>
                </c:pt>
                <c:pt idx="62">
                  <c:v>-18086</c:v>
                </c:pt>
                <c:pt idx="63">
                  <c:v>-17539</c:v>
                </c:pt>
                <c:pt idx="64">
                  <c:v>-17267.5</c:v>
                </c:pt>
                <c:pt idx="65">
                  <c:v>-17229.5</c:v>
                </c:pt>
                <c:pt idx="66">
                  <c:v>-17220.5</c:v>
                </c:pt>
                <c:pt idx="67">
                  <c:v>-16668.5</c:v>
                </c:pt>
                <c:pt idx="68">
                  <c:v>-16445.5</c:v>
                </c:pt>
                <c:pt idx="69">
                  <c:v>-16406</c:v>
                </c:pt>
                <c:pt idx="70">
                  <c:v>-16375.5</c:v>
                </c:pt>
                <c:pt idx="71">
                  <c:v>-16265</c:v>
                </c:pt>
                <c:pt idx="72">
                  <c:v>-16220.5</c:v>
                </c:pt>
                <c:pt idx="73">
                  <c:v>-16088</c:v>
                </c:pt>
                <c:pt idx="74">
                  <c:v>-15963.5</c:v>
                </c:pt>
                <c:pt idx="75">
                  <c:v>-15677.5</c:v>
                </c:pt>
                <c:pt idx="76">
                  <c:v>-15677.5</c:v>
                </c:pt>
                <c:pt idx="77">
                  <c:v>-15677.5</c:v>
                </c:pt>
                <c:pt idx="78">
                  <c:v>-15560</c:v>
                </c:pt>
                <c:pt idx="79">
                  <c:v>-15429</c:v>
                </c:pt>
                <c:pt idx="80">
                  <c:v>-15429</c:v>
                </c:pt>
                <c:pt idx="81">
                  <c:v>-15429</c:v>
                </c:pt>
                <c:pt idx="82">
                  <c:v>-15429</c:v>
                </c:pt>
                <c:pt idx="83">
                  <c:v>-15429</c:v>
                </c:pt>
                <c:pt idx="84">
                  <c:v>-15429</c:v>
                </c:pt>
                <c:pt idx="85">
                  <c:v>-15429</c:v>
                </c:pt>
                <c:pt idx="86">
                  <c:v>-15337.5</c:v>
                </c:pt>
                <c:pt idx="87">
                  <c:v>-15332.5</c:v>
                </c:pt>
                <c:pt idx="88">
                  <c:v>-15332.5</c:v>
                </c:pt>
                <c:pt idx="89">
                  <c:v>-15332.5</c:v>
                </c:pt>
                <c:pt idx="90">
                  <c:v>-15332.5</c:v>
                </c:pt>
                <c:pt idx="91">
                  <c:v>-15332.5</c:v>
                </c:pt>
                <c:pt idx="92">
                  <c:v>-15331</c:v>
                </c:pt>
                <c:pt idx="93">
                  <c:v>-15266.5</c:v>
                </c:pt>
                <c:pt idx="94">
                  <c:v>-15220.5</c:v>
                </c:pt>
                <c:pt idx="95">
                  <c:v>-15029.5</c:v>
                </c:pt>
                <c:pt idx="96">
                  <c:v>-14963</c:v>
                </c:pt>
                <c:pt idx="97">
                  <c:v>-14961</c:v>
                </c:pt>
                <c:pt idx="98">
                  <c:v>-14946.5</c:v>
                </c:pt>
                <c:pt idx="99">
                  <c:v>-14943</c:v>
                </c:pt>
                <c:pt idx="100">
                  <c:v>-14879.5</c:v>
                </c:pt>
                <c:pt idx="101">
                  <c:v>-14853</c:v>
                </c:pt>
                <c:pt idx="102">
                  <c:v>-14850</c:v>
                </c:pt>
                <c:pt idx="103">
                  <c:v>-14819.5</c:v>
                </c:pt>
                <c:pt idx="104">
                  <c:v>-14807</c:v>
                </c:pt>
                <c:pt idx="105">
                  <c:v>-14545.5</c:v>
                </c:pt>
                <c:pt idx="106">
                  <c:v>-14512.5</c:v>
                </c:pt>
                <c:pt idx="107">
                  <c:v>-14506.5</c:v>
                </c:pt>
                <c:pt idx="108">
                  <c:v>-14454.5</c:v>
                </c:pt>
                <c:pt idx="109">
                  <c:v>-14429</c:v>
                </c:pt>
                <c:pt idx="110">
                  <c:v>-14402</c:v>
                </c:pt>
                <c:pt idx="111">
                  <c:v>-14048</c:v>
                </c:pt>
                <c:pt idx="112">
                  <c:v>-13545.5</c:v>
                </c:pt>
                <c:pt idx="113">
                  <c:v>-13539</c:v>
                </c:pt>
                <c:pt idx="114">
                  <c:v>-13501</c:v>
                </c:pt>
                <c:pt idx="115">
                  <c:v>-13498.5</c:v>
                </c:pt>
                <c:pt idx="116">
                  <c:v>-13465.5</c:v>
                </c:pt>
                <c:pt idx="117">
                  <c:v>-13420</c:v>
                </c:pt>
                <c:pt idx="118">
                  <c:v>-13034</c:v>
                </c:pt>
                <c:pt idx="119">
                  <c:v>-12730</c:v>
                </c:pt>
                <c:pt idx="120">
                  <c:v>-12697</c:v>
                </c:pt>
                <c:pt idx="121">
                  <c:v>-12652.5</c:v>
                </c:pt>
                <c:pt idx="122">
                  <c:v>-12622</c:v>
                </c:pt>
                <c:pt idx="123">
                  <c:v>-12506</c:v>
                </c:pt>
                <c:pt idx="124">
                  <c:v>-12166.5</c:v>
                </c:pt>
                <c:pt idx="125">
                  <c:v>-12162.5</c:v>
                </c:pt>
                <c:pt idx="126">
                  <c:v>-12105.5</c:v>
                </c:pt>
                <c:pt idx="127">
                  <c:v>-12103</c:v>
                </c:pt>
                <c:pt idx="128">
                  <c:v>-12038</c:v>
                </c:pt>
                <c:pt idx="129">
                  <c:v>-11997.5</c:v>
                </c:pt>
                <c:pt idx="130">
                  <c:v>-11716</c:v>
                </c:pt>
                <c:pt idx="131">
                  <c:v>-11683</c:v>
                </c:pt>
                <c:pt idx="132">
                  <c:v>-11651</c:v>
                </c:pt>
                <c:pt idx="133">
                  <c:v>-11217</c:v>
                </c:pt>
                <c:pt idx="134">
                  <c:v>-10804.5</c:v>
                </c:pt>
                <c:pt idx="135">
                  <c:v>-10746</c:v>
                </c:pt>
                <c:pt idx="136">
                  <c:v>-10715.5</c:v>
                </c:pt>
                <c:pt idx="137">
                  <c:v>-10705.5</c:v>
                </c:pt>
                <c:pt idx="138">
                  <c:v>-10673.5</c:v>
                </c:pt>
                <c:pt idx="139">
                  <c:v>-10357</c:v>
                </c:pt>
                <c:pt idx="140">
                  <c:v>-10302</c:v>
                </c:pt>
                <c:pt idx="141">
                  <c:v>-10293</c:v>
                </c:pt>
                <c:pt idx="142">
                  <c:v>-10210.5</c:v>
                </c:pt>
                <c:pt idx="143">
                  <c:v>-10191.5</c:v>
                </c:pt>
                <c:pt idx="144">
                  <c:v>-9807</c:v>
                </c:pt>
                <c:pt idx="145">
                  <c:v>-9784</c:v>
                </c:pt>
                <c:pt idx="146">
                  <c:v>-9757.5</c:v>
                </c:pt>
                <c:pt idx="147">
                  <c:v>-9448</c:v>
                </c:pt>
                <c:pt idx="148">
                  <c:v>-9356.5</c:v>
                </c:pt>
                <c:pt idx="149">
                  <c:v>-9351.5</c:v>
                </c:pt>
                <c:pt idx="150">
                  <c:v>-9345</c:v>
                </c:pt>
                <c:pt idx="151">
                  <c:v>-9328.5</c:v>
                </c:pt>
                <c:pt idx="152">
                  <c:v>-8906</c:v>
                </c:pt>
                <c:pt idx="153">
                  <c:v>-8422.5</c:v>
                </c:pt>
                <c:pt idx="154">
                  <c:v>-8005</c:v>
                </c:pt>
                <c:pt idx="155">
                  <c:v>-6486</c:v>
                </c:pt>
                <c:pt idx="156">
                  <c:v>-5136</c:v>
                </c:pt>
                <c:pt idx="157">
                  <c:v>-5117</c:v>
                </c:pt>
                <c:pt idx="158">
                  <c:v>-5114.5</c:v>
                </c:pt>
                <c:pt idx="159">
                  <c:v>-2397.5</c:v>
                </c:pt>
                <c:pt idx="160">
                  <c:v>-2397.5</c:v>
                </c:pt>
                <c:pt idx="161">
                  <c:v>-2397.5</c:v>
                </c:pt>
                <c:pt idx="162">
                  <c:v>-2395</c:v>
                </c:pt>
                <c:pt idx="163">
                  <c:v>-2364.5</c:v>
                </c:pt>
                <c:pt idx="164">
                  <c:v>-2331.5</c:v>
                </c:pt>
                <c:pt idx="165">
                  <c:v>-2296</c:v>
                </c:pt>
                <c:pt idx="166">
                  <c:v>-1010.5</c:v>
                </c:pt>
                <c:pt idx="167">
                  <c:v>-947</c:v>
                </c:pt>
                <c:pt idx="168">
                  <c:v>-938</c:v>
                </c:pt>
                <c:pt idx="169">
                  <c:v>-933</c:v>
                </c:pt>
                <c:pt idx="170">
                  <c:v>-933</c:v>
                </c:pt>
                <c:pt idx="171">
                  <c:v>-930.5</c:v>
                </c:pt>
                <c:pt idx="172">
                  <c:v>-930.5</c:v>
                </c:pt>
                <c:pt idx="173">
                  <c:v>-439</c:v>
                </c:pt>
                <c:pt idx="174">
                  <c:v>-406</c:v>
                </c:pt>
                <c:pt idx="175">
                  <c:v>-13</c:v>
                </c:pt>
                <c:pt idx="176">
                  <c:v>-4</c:v>
                </c:pt>
                <c:pt idx="177">
                  <c:v>0</c:v>
                </c:pt>
                <c:pt idx="178">
                  <c:v>0</c:v>
                </c:pt>
                <c:pt idx="179">
                  <c:v>25.5</c:v>
                </c:pt>
                <c:pt idx="180">
                  <c:v>44.5</c:v>
                </c:pt>
                <c:pt idx="181">
                  <c:v>75</c:v>
                </c:pt>
                <c:pt idx="182">
                  <c:v>468</c:v>
                </c:pt>
                <c:pt idx="183">
                  <c:v>515</c:v>
                </c:pt>
                <c:pt idx="184">
                  <c:v>847.5</c:v>
                </c:pt>
                <c:pt idx="185">
                  <c:v>847.5</c:v>
                </c:pt>
                <c:pt idx="186">
                  <c:v>850</c:v>
                </c:pt>
                <c:pt idx="187">
                  <c:v>850</c:v>
                </c:pt>
                <c:pt idx="188">
                  <c:v>852.5</c:v>
                </c:pt>
                <c:pt idx="189">
                  <c:v>852.5</c:v>
                </c:pt>
                <c:pt idx="190">
                  <c:v>869</c:v>
                </c:pt>
                <c:pt idx="191">
                  <c:v>869</c:v>
                </c:pt>
                <c:pt idx="192">
                  <c:v>5018.5</c:v>
                </c:pt>
                <c:pt idx="193">
                  <c:v>5074.5</c:v>
                </c:pt>
                <c:pt idx="194">
                  <c:v>5077</c:v>
                </c:pt>
                <c:pt idx="195">
                  <c:v>5088.5</c:v>
                </c:pt>
                <c:pt idx="196">
                  <c:v>5513.5</c:v>
                </c:pt>
                <c:pt idx="197">
                  <c:v>5522.5</c:v>
                </c:pt>
                <c:pt idx="198">
                  <c:v>5525</c:v>
                </c:pt>
                <c:pt idx="199">
                  <c:v>5527.5</c:v>
                </c:pt>
                <c:pt idx="200">
                  <c:v>6417</c:v>
                </c:pt>
                <c:pt idx="201">
                  <c:v>6426</c:v>
                </c:pt>
                <c:pt idx="202">
                  <c:v>6437.5</c:v>
                </c:pt>
                <c:pt idx="203">
                  <c:v>6454</c:v>
                </c:pt>
                <c:pt idx="204">
                  <c:v>7417.5</c:v>
                </c:pt>
                <c:pt idx="205">
                  <c:v>7419</c:v>
                </c:pt>
                <c:pt idx="206">
                  <c:v>7424</c:v>
                </c:pt>
                <c:pt idx="207">
                  <c:v>7776</c:v>
                </c:pt>
                <c:pt idx="208">
                  <c:v>7785</c:v>
                </c:pt>
                <c:pt idx="209">
                  <c:v>7785</c:v>
                </c:pt>
                <c:pt idx="210">
                  <c:v>7818</c:v>
                </c:pt>
                <c:pt idx="211">
                  <c:v>8327</c:v>
                </c:pt>
                <c:pt idx="212">
                  <c:v>8402</c:v>
                </c:pt>
                <c:pt idx="213">
                  <c:v>8775.5</c:v>
                </c:pt>
                <c:pt idx="214">
                  <c:v>9695</c:v>
                </c:pt>
                <c:pt idx="215">
                  <c:v>10106</c:v>
                </c:pt>
                <c:pt idx="216">
                  <c:v>11012</c:v>
                </c:pt>
                <c:pt idx="217">
                  <c:v>11040</c:v>
                </c:pt>
                <c:pt idx="218">
                  <c:v>11042.5</c:v>
                </c:pt>
                <c:pt idx="219">
                  <c:v>11051.5</c:v>
                </c:pt>
                <c:pt idx="220">
                  <c:v>11077</c:v>
                </c:pt>
                <c:pt idx="221">
                  <c:v>11546.5</c:v>
                </c:pt>
                <c:pt idx="222">
                  <c:v>11549</c:v>
                </c:pt>
                <c:pt idx="223">
                  <c:v>11565.5</c:v>
                </c:pt>
                <c:pt idx="224">
                  <c:v>11568</c:v>
                </c:pt>
                <c:pt idx="225">
                  <c:v>11573</c:v>
                </c:pt>
                <c:pt idx="226">
                  <c:v>11584.5</c:v>
                </c:pt>
                <c:pt idx="227">
                  <c:v>11643</c:v>
                </c:pt>
                <c:pt idx="228">
                  <c:v>11643</c:v>
                </c:pt>
                <c:pt idx="229">
                  <c:v>11643</c:v>
                </c:pt>
                <c:pt idx="230">
                  <c:v>11666</c:v>
                </c:pt>
                <c:pt idx="231">
                  <c:v>11666</c:v>
                </c:pt>
                <c:pt idx="232">
                  <c:v>11666</c:v>
                </c:pt>
                <c:pt idx="233">
                  <c:v>12004.5</c:v>
                </c:pt>
                <c:pt idx="234">
                  <c:v>12004.5</c:v>
                </c:pt>
                <c:pt idx="235">
                  <c:v>12016</c:v>
                </c:pt>
                <c:pt idx="236">
                  <c:v>12037.5</c:v>
                </c:pt>
                <c:pt idx="237">
                  <c:v>12039</c:v>
                </c:pt>
                <c:pt idx="238">
                  <c:v>12039</c:v>
                </c:pt>
                <c:pt idx="239">
                  <c:v>12039</c:v>
                </c:pt>
                <c:pt idx="240">
                  <c:v>12054</c:v>
                </c:pt>
                <c:pt idx="241">
                  <c:v>12483</c:v>
                </c:pt>
                <c:pt idx="242">
                  <c:v>12483</c:v>
                </c:pt>
                <c:pt idx="243">
                  <c:v>12483</c:v>
                </c:pt>
                <c:pt idx="244">
                  <c:v>12485.5</c:v>
                </c:pt>
                <c:pt idx="245">
                  <c:v>12485.5</c:v>
                </c:pt>
                <c:pt idx="246">
                  <c:v>12490.5</c:v>
                </c:pt>
                <c:pt idx="247">
                  <c:v>12492</c:v>
                </c:pt>
                <c:pt idx="248">
                  <c:v>12506</c:v>
                </c:pt>
                <c:pt idx="249">
                  <c:v>12511</c:v>
                </c:pt>
                <c:pt idx="250">
                  <c:v>12546.5</c:v>
                </c:pt>
                <c:pt idx="251">
                  <c:v>12546.5</c:v>
                </c:pt>
                <c:pt idx="252">
                  <c:v>12581</c:v>
                </c:pt>
                <c:pt idx="253">
                  <c:v>12581</c:v>
                </c:pt>
                <c:pt idx="254">
                  <c:v>12630.5</c:v>
                </c:pt>
                <c:pt idx="255">
                  <c:v>12917</c:v>
                </c:pt>
                <c:pt idx="256">
                  <c:v>12969</c:v>
                </c:pt>
                <c:pt idx="257">
                  <c:v>12970.5</c:v>
                </c:pt>
                <c:pt idx="258">
                  <c:v>13442.5</c:v>
                </c:pt>
                <c:pt idx="259">
                  <c:v>15251</c:v>
                </c:pt>
                <c:pt idx="260">
                  <c:v>15647</c:v>
                </c:pt>
                <c:pt idx="261">
                  <c:v>15647</c:v>
                </c:pt>
                <c:pt idx="262">
                  <c:v>15687</c:v>
                </c:pt>
                <c:pt idx="263">
                  <c:v>15689</c:v>
                </c:pt>
                <c:pt idx="264">
                  <c:v>16102</c:v>
                </c:pt>
                <c:pt idx="265">
                  <c:v>17125</c:v>
                </c:pt>
                <c:pt idx="266">
                  <c:v>17143</c:v>
                </c:pt>
                <c:pt idx="267">
                  <c:v>17178.5</c:v>
                </c:pt>
                <c:pt idx="268">
                  <c:v>17684</c:v>
                </c:pt>
                <c:pt idx="269">
                  <c:v>18071.5</c:v>
                </c:pt>
                <c:pt idx="270">
                  <c:v>19613</c:v>
                </c:pt>
                <c:pt idx="271">
                  <c:v>19613</c:v>
                </c:pt>
                <c:pt idx="272">
                  <c:v>19908</c:v>
                </c:pt>
                <c:pt idx="273">
                  <c:v>19908</c:v>
                </c:pt>
                <c:pt idx="274">
                  <c:v>20290</c:v>
                </c:pt>
                <c:pt idx="275">
                  <c:v>20290</c:v>
                </c:pt>
                <c:pt idx="276">
                  <c:v>20391.5</c:v>
                </c:pt>
                <c:pt idx="277">
                  <c:v>20393</c:v>
                </c:pt>
                <c:pt idx="278">
                  <c:v>20421</c:v>
                </c:pt>
                <c:pt idx="279">
                  <c:v>20883</c:v>
                </c:pt>
                <c:pt idx="280">
                  <c:v>20890.5</c:v>
                </c:pt>
                <c:pt idx="281">
                  <c:v>21346</c:v>
                </c:pt>
                <c:pt idx="282">
                  <c:v>21762</c:v>
                </c:pt>
                <c:pt idx="283">
                  <c:v>21766</c:v>
                </c:pt>
                <c:pt idx="284">
                  <c:v>21768.5</c:v>
                </c:pt>
                <c:pt idx="285">
                  <c:v>21785</c:v>
                </c:pt>
                <c:pt idx="286">
                  <c:v>21786.5</c:v>
                </c:pt>
                <c:pt idx="287">
                  <c:v>21794</c:v>
                </c:pt>
                <c:pt idx="288">
                  <c:v>21794</c:v>
                </c:pt>
                <c:pt idx="289">
                  <c:v>21813</c:v>
                </c:pt>
                <c:pt idx="290">
                  <c:v>21818</c:v>
                </c:pt>
                <c:pt idx="291">
                  <c:v>21888</c:v>
                </c:pt>
                <c:pt idx="292">
                  <c:v>21888</c:v>
                </c:pt>
                <c:pt idx="293">
                  <c:v>22780</c:v>
                </c:pt>
                <c:pt idx="294">
                  <c:v>22780</c:v>
                </c:pt>
                <c:pt idx="295">
                  <c:v>22780</c:v>
                </c:pt>
                <c:pt idx="296">
                  <c:v>23106</c:v>
                </c:pt>
                <c:pt idx="297">
                  <c:v>23594.5</c:v>
                </c:pt>
                <c:pt idx="298">
                  <c:v>24134</c:v>
                </c:pt>
                <c:pt idx="299">
                  <c:v>24142</c:v>
                </c:pt>
                <c:pt idx="300">
                  <c:v>24498</c:v>
                </c:pt>
                <c:pt idx="301">
                  <c:v>26006</c:v>
                </c:pt>
                <c:pt idx="302">
                  <c:v>26398</c:v>
                </c:pt>
                <c:pt idx="303">
                  <c:v>26928.5</c:v>
                </c:pt>
              </c:numCache>
            </c:numRef>
          </c:xVal>
          <c:yVal>
            <c:numRef>
              <c:f>'Active 1'!$T$21:$T$989</c:f>
              <c:numCache>
                <c:formatCode>General</c:formatCode>
                <c:ptCount val="969"/>
                <c:pt idx="70">
                  <c:v>0.16887525000493042</c:v>
                </c:pt>
                <c:pt idx="101">
                  <c:v>9.39190000644885E-3</c:v>
                </c:pt>
                <c:pt idx="129">
                  <c:v>3.1507500025327317E-3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4E-4E6C-BC53-65D32899874F}"/>
            </c:ext>
          </c:extLst>
        </c:ser>
        <c:ser>
          <c:idx val="3"/>
          <c:order val="6"/>
          <c:tx>
            <c:strRef>
              <c:f>'Active 1'!$N$20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1'!$F$21:$F$989</c:f>
              <c:numCache>
                <c:formatCode>General</c:formatCode>
                <c:ptCount val="969"/>
                <c:pt idx="0">
                  <c:v>-30375.5</c:v>
                </c:pt>
                <c:pt idx="1">
                  <c:v>-29357.5</c:v>
                </c:pt>
                <c:pt idx="2">
                  <c:v>-29239.5</c:v>
                </c:pt>
                <c:pt idx="3">
                  <c:v>-28813</c:v>
                </c:pt>
                <c:pt idx="4">
                  <c:v>-28808</c:v>
                </c:pt>
                <c:pt idx="5">
                  <c:v>-28430</c:v>
                </c:pt>
                <c:pt idx="6">
                  <c:v>-28324.5</c:v>
                </c:pt>
                <c:pt idx="7">
                  <c:v>-28301.5</c:v>
                </c:pt>
                <c:pt idx="8">
                  <c:v>-28271</c:v>
                </c:pt>
                <c:pt idx="9">
                  <c:v>-27590</c:v>
                </c:pt>
                <c:pt idx="10">
                  <c:v>-27550.5</c:v>
                </c:pt>
                <c:pt idx="11">
                  <c:v>-27393</c:v>
                </c:pt>
                <c:pt idx="12">
                  <c:v>-27027.5</c:v>
                </c:pt>
                <c:pt idx="13">
                  <c:v>-26994.5</c:v>
                </c:pt>
                <c:pt idx="14">
                  <c:v>-26945</c:v>
                </c:pt>
                <c:pt idx="15">
                  <c:v>-25945</c:v>
                </c:pt>
                <c:pt idx="16">
                  <c:v>-25436</c:v>
                </c:pt>
                <c:pt idx="17">
                  <c:v>-24729.5</c:v>
                </c:pt>
                <c:pt idx="18">
                  <c:v>-24640.5</c:v>
                </c:pt>
                <c:pt idx="19">
                  <c:v>-24182.5</c:v>
                </c:pt>
                <c:pt idx="20">
                  <c:v>-23826</c:v>
                </c:pt>
                <c:pt idx="21">
                  <c:v>-23753.5</c:v>
                </c:pt>
                <c:pt idx="22">
                  <c:v>-23744.5</c:v>
                </c:pt>
                <c:pt idx="23">
                  <c:v>-23701.5</c:v>
                </c:pt>
                <c:pt idx="24">
                  <c:v>-23242</c:v>
                </c:pt>
                <c:pt idx="25">
                  <c:v>-23239.5</c:v>
                </c:pt>
                <c:pt idx="26">
                  <c:v>-22911</c:v>
                </c:pt>
                <c:pt idx="27">
                  <c:v>-22789</c:v>
                </c:pt>
                <c:pt idx="28">
                  <c:v>-22781.5</c:v>
                </c:pt>
                <c:pt idx="29">
                  <c:v>-22756</c:v>
                </c:pt>
                <c:pt idx="30">
                  <c:v>-22225.5</c:v>
                </c:pt>
                <c:pt idx="31">
                  <c:v>-22197.5</c:v>
                </c:pt>
                <c:pt idx="32">
                  <c:v>-21949</c:v>
                </c:pt>
                <c:pt idx="33">
                  <c:v>-21875.5</c:v>
                </c:pt>
                <c:pt idx="34">
                  <c:v>-21866.5</c:v>
                </c:pt>
                <c:pt idx="35">
                  <c:v>-21798</c:v>
                </c:pt>
                <c:pt idx="36">
                  <c:v>-21795.5</c:v>
                </c:pt>
                <c:pt idx="37">
                  <c:v>-21777.5</c:v>
                </c:pt>
                <c:pt idx="38">
                  <c:v>-21557</c:v>
                </c:pt>
                <c:pt idx="39">
                  <c:v>-21510</c:v>
                </c:pt>
                <c:pt idx="40">
                  <c:v>-21437.5</c:v>
                </c:pt>
                <c:pt idx="41">
                  <c:v>-21413.5</c:v>
                </c:pt>
                <c:pt idx="42">
                  <c:v>-21394.5</c:v>
                </c:pt>
                <c:pt idx="43">
                  <c:v>-21385.5</c:v>
                </c:pt>
                <c:pt idx="44">
                  <c:v>-20912</c:v>
                </c:pt>
                <c:pt idx="45">
                  <c:v>-20564.5</c:v>
                </c:pt>
                <c:pt idx="46">
                  <c:v>-20357.5</c:v>
                </c:pt>
                <c:pt idx="47">
                  <c:v>-20172.5</c:v>
                </c:pt>
                <c:pt idx="48">
                  <c:v>-20153.5</c:v>
                </c:pt>
                <c:pt idx="49">
                  <c:v>-20039</c:v>
                </c:pt>
                <c:pt idx="50">
                  <c:v>-19550.5</c:v>
                </c:pt>
                <c:pt idx="51">
                  <c:v>-19163.5</c:v>
                </c:pt>
                <c:pt idx="52">
                  <c:v>-19130.5</c:v>
                </c:pt>
                <c:pt idx="53">
                  <c:v>-19126.5</c:v>
                </c:pt>
                <c:pt idx="54">
                  <c:v>-19020</c:v>
                </c:pt>
                <c:pt idx="55">
                  <c:v>-18959</c:v>
                </c:pt>
                <c:pt idx="56">
                  <c:v>-18729.5</c:v>
                </c:pt>
                <c:pt idx="57">
                  <c:v>-18694</c:v>
                </c:pt>
                <c:pt idx="58">
                  <c:v>-18666</c:v>
                </c:pt>
                <c:pt idx="59">
                  <c:v>-18649.5</c:v>
                </c:pt>
                <c:pt idx="60">
                  <c:v>-18133</c:v>
                </c:pt>
                <c:pt idx="61">
                  <c:v>-18086</c:v>
                </c:pt>
                <c:pt idx="62">
                  <c:v>-18086</c:v>
                </c:pt>
                <c:pt idx="63">
                  <c:v>-17539</c:v>
                </c:pt>
                <c:pt idx="64">
                  <c:v>-17267.5</c:v>
                </c:pt>
                <c:pt idx="65">
                  <c:v>-17229.5</c:v>
                </c:pt>
                <c:pt idx="66">
                  <c:v>-17220.5</c:v>
                </c:pt>
                <c:pt idx="67">
                  <c:v>-16668.5</c:v>
                </c:pt>
                <c:pt idx="68">
                  <c:v>-16445.5</c:v>
                </c:pt>
                <c:pt idx="69">
                  <c:v>-16406</c:v>
                </c:pt>
                <c:pt idx="70">
                  <c:v>-16375.5</c:v>
                </c:pt>
                <c:pt idx="71">
                  <c:v>-16265</c:v>
                </c:pt>
                <c:pt idx="72">
                  <c:v>-16220.5</c:v>
                </c:pt>
                <c:pt idx="73">
                  <c:v>-16088</c:v>
                </c:pt>
                <c:pt idx="74">
                  <c:v>-15963.5</c:v>
                </c:pt>
                <c:pt idx="75">
                  <c:v>-15677.5</c:v>
                </c:pt>
                <c:pt idx="76">
                  <c:v>-15677.5</c:v>
                </c:pt>
                <c:pt idx="77">
                  <c:v>-15677.5</c:v>
                </c:pt>
                <c:pt idx="78">
                  <c:v>-15560</c:v>
                </c:pt>
                <c:pt idx="79">
                  <c:v>-15429</c:v>
                </c:pt>
                <c:pt idx="80">
                  <c:v>-15429</c:v>
                </c:pt>
                <c:pt idx="81">
                  <c:v>-15429</c:v>
                </c:pt>
                <c:pt idx="82">
                  <c:v>-15429</c:v>
                </c:pt>
                <c:pt idx="83">
                  <c:v>-15429</c:v>
                </c:pt>
                <c:pt idx="84">
                  <c:v>-15429</c:v>
                </c:pt>
                <c:pt idx="85">
                  <c:v>-15429</c:v>
                </c:pt>
                <c:pt idx="86">
                  <c:v>-15337.5</c:v>
                </c:pt>
                <c:pt idx="87">
                  <c:v>-15332.5</c:v>
                </c:pt>
                <c:pt idx="88">
                  <c:v>-15332.5</c:v>
                </c:pt>
                <c:pt idx="89">
                  <c:v>-15332.5</c:v>
                </c:pt>
                <c:pt idx="90">
                  <c:v>-15332.5</c:v>
                </c:pt>
                <c:pt idx="91">
                  <c:v>-15332.5</c:v>
                </c:pt>
                <c:pt idx="92">
                  <c:v>-15331</c:v>
                </c:pt>
                <c:pt idx="93">
                  <c:v>-15266.5</c:v>
                </c:pt>
                <c:pt idx="94">
                  <c:v>-15220.5</c:v>
                </c:pt>
                <c:pt idx="95">
                  <c:v>-15029.5</c:v>
                </c:pt>
                <c:pt idx="96">
                  <c:v>-14963</c:v>
                </c:pt>
                <c:pt idx="97">
                  <c:v>-14961</c:v>
                </c:pt>
                <c:pt idx="98">
                  <c:v>-14946.5</c:v>
                </c:pt>
                <c:pt idx="99">
                  <c:v>-14943</c:v>
                </c:pt>
                <c:pt idx="100">
                  <c:v>-14879.5</c:v>
                </c:pt>
                <c:pt idx="101">
                  <c:v>-14853</c:v>
                </c:pt>
                <c:pt idx="102">
                  <c:v>-14850</c:v>
                </c:pt>
                <c:pt idx="103">
                  <c:v>-14819.5</c:v>
                </c:pt>
                <c:pt idx="104">
                  <c:v>-14807</c:v>
                </c:pt>
                <c:pt idx="105">
                  <c:v>-14545.5</c:v>
                </c:pt>
                <c:pt idx="106">
                  <c:v>-14512.5</c:v>
                </c:pt>
                <c:pt idx="107">
                  <c:v>-14506.5</c:v>
                </c:pt>
                <c:pt idx="108">
                  <c:v>-14454.5</c:v>
                </c:pt>
                <c:pt idx="109">
                  <c:v>-14429</c:v>
                </c:pt>
                <c:pt idx="110">
                  <c:v>-14402</c:v>
                </c:pt>
                <c:pt idx="111">
                  <c:v>-14048</c:v>
                </c:pt>
                <c:pt idx="112">
                  <c:v>-13545.5</c:v>
                </c:pt>
                <c:pt idx="113">
                  <c:v>-13539</c:v>
                </c:pt>
                <c:pt idx="114">
                  <c:v>-13501</c:v>
                </c:pt>
                <c:pt idx="115">
                  <c:v>-13498.5</c:v>
                </c:pt>
                <c:pt idx="116">
                  <c:v>-13465.5</c:v>
                </c:pt>
                <c:pt idx="117">
                  <c:v>-13420</c:v>
                </c:pt>
                <c:pt idx="118">
                  <c:v>-13034</c:v>
                </c:pt>
                <c:pt idx="119">
                  <c:v>-12730</c:v>
                </c:pt>
                <c:pt idx="120">
                  <c:v>-12697</c:v>
                </c:pt>
                <c:pt idx="121">
                  <c:v>-12652.5</c:v>
                </c:pt>
                <c:pt idx="122">
                  <c:v>-12622</c:v>
                </c:pt>
                <c:pt idx="123">
                  <c:v>-12506</c:v>
                </c:pt>
                <c:pt idx="124">
                  <c:v>-12166.5</c:v>
                </c:pt>
                <c:pt idx="125">
                  <c:v>-12162.5</c:v>
                </c:pt>
                <c:pt idx="126">
                  <c:v>-12105.5</c:v>
                </c:pt>
                <c:pt idx="127">
                  <c:v>-12103</c:v>
                </c:pt>
                <c:pt idx="128">
                  <c:v>-12038</c:v>
                </c:pt>
                <c:pt idx="129">
                  <c:v>-11997.5</c:v>
                </c:pt>
                <c:pt idx="130">
                  <c:v>-11716</c:v>
                </c:pt>
                <c:pt idx="131">
                  <c:v>-11683</c:v>
                </c:pt>
                <c:pt idx="132">
                  <c:v>-11651</c:v>
                </c:pt>
                <c:pt idx="133">
                  <c:v>-11217</c:v>
                </c:pt>
                <c:pt idx="134">
                  <c:v>-10804.5</c:v>
                </c:pt>
                <c:pt idx="135">
                  <c:v>-10746</c:v>
                </c:pt>
                <c:pt idx="136">
                  <c:v>-10715.5</c:v>
                </c:pt>
                <c:pt idx="137">
                  <c:v>-10705.5</c:v>
                </c:pt>
                <c:pt idx="138">
                  <c:v>-10673.5</c:v>
                </c:pt>
                <c:pt idx="139">
                  <c:v>-10357</c:v>
                </c:pt>
                <c:pt idx="140">
                  <c:v>-10302</c:v>
                </c:pt>
                <c:pt idx="141">
                  <c:v>-10293</c:v>
                </c:pt>
                <c:pt idx="142">
                  <c:v>-10210.5</c:v>
                </c:pt>
                <c:pt idx="143">
                  <c:v>-10191.5</c:v>
                </c:pt>
                <c:pt idx="144">
                  <c:v>-9807</c:v>
                </c:pt>
                <c:pt idx="145">
                  <c:v>-9784</c:v>
                </c:pt>
                <c:pt idx="146">
                  <c:v>-9757.5</c:v>
                </c:pt>
                <c:pt idx="147">
                  <c:v>-9448</c:v>
                </c:pt>
                <c:pt idx="148">
                  <c:v>-9356.5</c:v>
                </c:pt>
                <c:pt idx="149">
                  <c:v>-9351.5</c:v>
                </c:pt>
                <c:pt idx="150">
                  <c:v>-9345</c:v>
                </c:pt>
                <c:pt idx="151">
                  <c:v>-9328.5</c:v>
                </c:pt>
                <c:pt idx="152">
                  <c:v>-8906</c:v>
                </c:pt>
                <c:pt idx="153">
                  <c:v>-8422.5</c:v>
                </c:pt>
                <c:pt idx="154">
                  <c:v>-8005</c:v>
                </c:pt>
                <c:pt idx="155">
                  <c:v>-6486</c:v>
                </c:pt>
                <c:pt idx="156">
                  <c:v>-5136</c:v>
                </c:pt>
                <c:pt idx="157">
                  <c:v>-5117</c:v>
                </c:pt>
                <c:pt idx="158">
                  <c:v>-5114.5</c:v>
                </c:pt>
                <c:pt idx="159">
                  <c:v>-2397.5</c:v>
                </c:pt>
                <c:pt idx="160">
                  <c:v>-2397.5</c:v>
                </c:pt>
                <c:pt idx="161">
                  <c:v>-2397.5</c:v>
                </c:pt>
                <c:pt idx="162">
                  <c:v>-2395</c:v>
                </c:pt>
                <c:pt idx="163">
                  <c:v>-2364.5</c:v>
                </c:pt>
                <c:pt idx="164">
                  <c:v>-2331.5</c:v>
                </c:pt>
                <c:pt idx="165">
                  <c:v>-2296</c:v>
                </c:pt>
                <c:pt idx="166">
                  <c:v>-1010.5</c:v>
                </c:pt>
                <c:pt idx="167">
                  <c:v>-947</c:v>
                </c:pt>
                <c:pt idx="168">
                  <c:v>-938</c:v>
                </c:pt>
                <c:pt idx="169">
                  <c:v>-933</c:v>
                </c:pt>
                <c:pt idx="170">
                  <c:v>-933</c:v>
                </c:pt>
                <c:pt idx="171">
                  <c:v>-930.5</c:v>
                </c:pt>
                <c:pt idx="172">
                  <c:v>-930.5</c:v>
                </c:pt>
                <c:pt idx="173">
                  <c:v>-439</c:v>
                </c:pt>
                <c:pt idx="174">
                  <c:v>-406</c:v>
                </c:pt>
                <c:pt idx="175">
                  <c:v>-13</c:v>
                </c:pt>
                <c:pt idx="176">
                  <c:v>-4</c:v>
                </c:pt>
                <c:pt idx="177">
                  <c:v>0</c:v>
                </c:pt>
                <c:pt idx="178">
                  <c:v>0</c:v>
                </c:pt>
                <c:pt idx="179">
                  <c:v>25.5</c:v>
                </c:pt>
                <c:pt idx="180">
                  <c:v>44.5</c:v>
                </c:pt>
                <c:pt idx="181">
                  <c:v>75</c:v>
                </c:pt>
                <c:pt idx="182">
                  <c:v>468</c:v>
                </c:pt>
                <c:pt idx="183">
                  <c:v>515</c:v>
                </c:pt>
                <c:pt idx="184">
                  <c:v>847.5</c:v>
                </c:pt>
                <c:pt idx="185">
                  <c:v>847.5</c:v>
                </c:pt>
                <c:pt idx="186">
                  <c:v>850</c:v>
                </c:pt>
                <c:pt idx="187">
                  <c:v>850</c:v>
                </c:pt>
                <c:pt idx="188">
                  <c:v>852.5</c:v>
                </c:pt>
                <c:pt idx="189">
                  <c:v>852.5</c:v>
                </c:pt>
                <c:pt idx="190">
                  <c:v>869</c:v>
                </c:pt>
                <c:pt idx="191">
                  <c:v>869</c:v>
                </c:pt>
                <c:pt idx="192">
                  <c:v>5018.5</c:v>
                </c:pt>
                <c:pt idx="193">
                  <c:v>5074.5</c:v>
                </c:pt>
                <c:pt idx="194">
                  <c:v>5077</c:v>
                </c:pt>
                <c:pt idx="195">
                  <c:v>5088.5</c:v>
                </c:pt>
                <c:pt idx="196">
                  <c:v>5513.5</c:v>
                </c:pt>
                <c:pt idx="197">
                  <c:v>5522.5</c:v>
                </c:pt>
                <c:pt idx="198">
                  <c:v>5525</c:v>
                </c:pt>
                <c:pt idx="199">
                  <c:v>5527.5</c:v>
                </c:pt>
                <c:pt idx="200">
                  <c:v>6417</c:v>
                </c:pt>
                <c:pt idx="201">
                  <c:v>6426</c:v>
                </c:pt>
                <c:pt idx="202">
                  <c:v>6437.5</c:v>
                </c:pt>
                <c:pt idx="203">
                  <c:v>6454</c:v>
                </c:pt>
                <c:pt idx="204">
                  <c:v>7417.5</c:v>
                </c:pt>
                <c:pt idx="205">
                  <c:v>7419</c:v>
                </c:pt>
                <c:pt idx="206">
                  <c:v>7424</c:v>
                </c:pt>
                <c:pt idx="207">
                  <c:v>7776</c:v>
                </c:pt>
                <c:pt idx="208">
                  <c:v>7785</c:v>
                </c:pt>
                <c:pt idx="209">
                  <c:v>7785</c:v>
                </c:pt>
                <c:pt idx="210">
                  <c:v>7818</c:v>
                </c:pt>
                <c:pt idx="211">
                  <c:v>8327</c:v>
                </c:pt>
                <c:pt idx="212">
                  <c:v>8402</c:v>
                </c:pt>
                <c:pt idx="213">
                  <c:v>8775.5</c:v>
                </c:pt>
                <c:pt idx="214">
                  <c:v>9695</c:v>
                </c:pt>
                <c:pt idx="215">
                  <c:v>10106</c:v>
                </c:pt>
                <c:pt idx="216">
                  <c:v>11012</c:v>
                </c:pt>
                <c:pt idx="217">
                  <c:v>11040</c:v>
                </c:pt>
                <c:pt idx="218">
                  <c:v>11042.5</c:v>
                </c:pt>
                <c:pt idx="219">
                  <c:v>11051.5</c:v>
                </c:pt>
                <c:pt idx="220">
                  <c:v>11077</c:v>
                </c:pt>
                <c:pt idx="221">
                  <c:v>11546.5</c:v>
                </c:pt>
                <c:pt idx="222">
                  <c:v>11549</c:v>
                </c:pt>
                <c:pt idx="223">
                  <c:v>11565.5</c:v>
                </c:pt>
                <c:pt idx="224">
                  <c:v>11568</c:v>
                </c:pt>
                <c:pt idx="225">
                  <c:v>11573</c:v>
                </c:pt>
                <c:pt idx="226">
                  <c:v>11584.5</c:v>
                </c:pt>
                <c:pt idx="227">
                  <c:v>11643</c:v>
                </c:pt>
                <c:pt idx="228">
                  <c:v>11643</c:v>
                </c:pt>
                <c:pt idx="229">
                  <c:v>11643</c:v>
                </c:pt>
                <c:pt idx="230">
                  <c:v>11666</c:v>
                </c:pt>
                <c:pt idx="231">
                  <c:v>11666</c:v>
                </c:pt>
                <c:pt idx="232">
                  <c:v>11666</c:v>
                </c:pt>
                <c:pt idx="233">
                  <c:v>12004.5</c:v>
                </c:pt>
                <c:pt idx="234">
                  <c:v>12004.5</c:v>
                </c:pt>
                <c:pt idx="235">
                  <c:v>12016</c:v>
                </c:pt>
                <c:pt idx="236">
                  <c:v>12037.5</c:v>
                </c:pt>
                <c:pt idx="237">
                  <c:v>12039</c:v>
                </c:pt>
                <c:pt idx="238">
                  <c:v>12039</c:v>
                </c:pt>
                <c:pt idx="239">
                  <c:v>12039</c:v>
                </c:pt>
                <c:pt idx="240">
                  <c:v>12054</c:v>
                </c:pt>
                <c:pt idx="241">
                  <c:v>12483</c:v>
                </c:pt>
                <c:pt idx="242">
                  <c:v>12483</c:v>
                </c:pt>
                <c:pt idx="243">
                  <c:v>12483</c:v>
                </c:pt>
                <c:pt idx="244">
                  <c:v>12485.5</c:v>
                </c:pt>
                <c:pt idx="245">
                  <c:v>12485.5</c:v>
                </c:pt>
                <c:pt idx="246">
                  <c:v>12490.5</c:v>
                </c:pt>
                <c:pt idx="247">
                  <c:v>12492</c:v>
                </c:pt>
                <c:pt idx="248">
                  <c:v>12506</c:v>
                </c:pt>
                <c:pt idx="249">
                  <c:v>12511</c:v>
                </c:pt>
                <c:pt idx="250">
                  <c:v>12546.5</c:v>
                </c:pt>
                <c:pt idx="251">
                  <c:v>12546.5</c:v>
                </c:pt>
                <c:pt idx="252">
                  <c:v>12581</c:v>
                </c:pt>
                <c:pt idx="253">
                  <c:v>12581</c:v>
                </c:pt>
                <c:pt idx="254">
                  <c:v>12630.5</c:v>
                </c:pt>
                <c:pt idx="255">
                  <c:v>12917</c:v>
                </c:pt>
                <c:pt idx="256">
                  <c:v>12969</c:v>
                </c:pt>
                <c:pt idx="257">
                  <c:v>12970.5</c:v>
                </c:pt>
                <c:pt idx="258">
                  <c:v>13442.5</c:v>
                </c:pt>
                <c:pt idx="259">
                  <c:v>15251</c:v>
                </c:pt>
                <c:pt idx="260">
                  <c:v>15647</c:v>
                </c:pt>
                <c:pt idx="261">
                  <c:v>15647</c:v>
                </c:pt>
                <c:pt idx="262">
                  <c:v>15687</c:v>
                </c:pt>
                <c:pt idx="263">
                  <c:v>15689</c:v>
                </c:pt>
                <c:pt idx="264">
                  <c:v>16102</c:v>
                </c:pt>
                <c:pt idx="265">
                  <c:v>17125</c:v>
                </c:pt>
                <c:pt idx="266">
                  <c:v>17143</c:v>
                </c:pt>
                <c:pt idx="267">
                  <c:v>17178.5</c:v>
                </c:pt>
                <c:pt idx="268">
                  <c:v>17684</c:v>
                </c:pt>
                <c:pt idx="269">
                  <c:v>18071.5</c:v>
                </c:pt>
                <c:pt idx="270">
                  <c:v>19613</c:v>
                </c:pt>
                <c:pt idx="271">
                  <c:v>19613</c:v>
                </c:pt>
                <c:pt idx="272">
                  <c:v>19908</c:v>
                </c:pt>
                <c:pt idx="273">
                  <c:v>19908</c:v>
                </c:pt>
                <c:pt idx="274">
                  <c:v>20290</c:v>
                </c:pt>
                <c:pt idx="275">
                  <c:v>20290</c:v>
                </c:pt>
                <c:pt idx="276">
                  <c:v>20391.5</c:v>
                </c:pt>
                <c:pt idx="277">
                  <c:v>20393</c:v>
                </c:pt>
                <c:pt idx="278">
                  <c:v>20421</c:v>
                </c:pt>
                <c:pt idx="279">
                  <c:v>20883</c:v>
                </c:pt>
                <c:pt idx="280">
                  <c:v>20890.5</c:v>
                </c:pt>
                <c:pt idx="281">
                  <c:v>21346</c:v>
                </c:pt>
                <c:pt idx="282">
                  <c:v>21762</c:v>
                </c:pt>
                <c:pt idx="283">
                  <c:v>21766</c:v>
                </c:pt>
                <c:pt idx="284">
                  <c:v>21768.5</c:v>
                </c:pt>
                <c:pt idx="285">
                  <c:v>21785</c:v>
                </c:pt>
                <c:pt idx="286">
                  <c:v>21786.5</c:v>
                </c:pt>
                <c:pt idx="287">
                  <c:v>21794</c:v>
                </c:pt>
                <c:pt idx="288">
                  <c:v>21794</c:v>
                </c:pt>
                <c:pt idx="289">
                  <c:v>21813</c:v>
                </c:pt>
                <c:pt idx="290">
                  <c:v>21818</c:v>
                </c:pt>
                <c:pt idx="291">
                  <c:v>21888</c:v>
                </c:pt>
                <c:pt idx="292">
                  <c:v>21888</c:v>
                </c:pt>
                <c:pt idx="293">
                  <c:v>22780</c:v>
                </c:pt>
                <c:pt idx="294">
                  <c:v>22780</c:v>
                </c:pt>
                <c:pt idx="295">
                  <c:v>22780</c:v>
                </c:pt>
                <c:pt idx="296">
                  <c:v>23106</c:v>
                </c:pt>
                <c:pt idx="297">
                  <c:v>23594.5</c:v>
                </c:pt>
                <c:pt idx="298">
                  <c:v>24134</c:v>
                </c:pt>
                <c:pt idx="299">
                  <c:v>24142</c:v>
                </c:pt>
                <c:pt idx="300">
                  <c:v>24498</c:v>
                </c:pt>
                <c:pt idx="301">
                  <c:v>26006</c:v>
                </c:pt>
                <c:pt idx="302">
                  <c:v>26398</c:v>
                </c:pt>
                <c:pt idx="303">
                  <c:v>26928.5</c:v>
                </c:pt>
              </c:numCache>
            </c:numRef>
          </c:xVal>
          <c:yVal>
            <c:numRef>
              <c:f>'Active 1'!$N$21:$N$989</c:f>
              <c:numCache>
                <c:formatCode>General</c:formatCode>
                <c:ptCount val="969"/>
                <c:pt idx="0">
                  <c:v>0.386831910827652</c:v>
                </c:pt>
                <c:pt idx="1">
                  <c:v>0.37664971674684733</c:v>
                </c:pt>
                <c:pt idx="2">
                  <c:v>0.37546946242313917</c:v>
                </c:pt>
                <c:pt idx="3">
                  <c:v>0.371203543193804</c:v>
                </c:pt>
                <c:pt idx="4">
                  <c:v>0.3711535324173757</c:v>
                </c:pt>
                <c:pt idx="5">
                  <c:v>0.36737271771939528</c:v>
                </c:pt>
                <c:pt idx="6">
                  <c:v>0.36631749033675787</c:v>
                </c:pt>
                <c:pt idx="7">
                  <c:v>0.36608744076518762</c:v>
                </c:pt>
                <c:pt idx="8">
                  <c:v>0.36578237502897493</c:v>
                </c:pt>
                <c:pt idx="9">
                  <c:v>0.35897090727943859</c:v>
                </c:pt>
                <c:pt idx="10">
                  <c:v>0.35857582214565498</c:v>
                </c:pt>
                <c:pt idx="11">
                  <c:v>0.35700048268816309</c:v>
                </c:pt>
                <c:pt idx="12">
                  <c:v>0.35334469493125331</c:v>
                </c:pt>
                <c:pt idx="13">
                  <c:v>0.35301462380682647</c:v>
                </c:pt>
                <c:pt idx="14">
                  <c:v>0.35251951712018614</c:v>
                </c:pt>
                <c:pt idx="15">
                  <c:v>0.34251736183452353</c:v>
                </c:pt>
                <c:pt idx="16">
                  <c:v>0.33742626479412119</c:v>
                </c:pt>
                <c:pt idx="17">
                  <c:v>0.33035974208480057</c:v>
                </c:pt>
                <c:pt idx="18">
                  <c:v>0.32946955026437658</c:v>
                </c:pt>
                <c:pt idx="19">
                  <c:v>0.32488856314354309</c:v>
                </c:pt>
                <c:pt idx="20">
                  <c:v>0.32132279478420434</c:v>
                </c:pt>
                <c:pt idx="21">
                  <c:v>0.32059763852599377</c:v>
                </c:pt>
                <c:pt idx="22">
                  <c:v>0.32050761912842285</c:v>
                </c:pt>
                <c:pt idx="23">
                  <c:v>0.32007752645113929</c:v>
                </c:pt>
                <c:pt idx="24">
                  <c:v>0.31548153609737734</c:v>
                </c:pt>
                <c:pt idx="25">
                  <c:v>0.31545653070916313</c:v>
                </c:pt>
                <c:pt idx="26">
                  <c:v>0.31217082269782298</c:v>
                </c:pt>
                <c:pt idx="27">
                  <c:v>0.31095055975297214</c:v>
                </c:pt>
                <c:pt idx="28">
                  <c:v>0.31087554358832969</c:v>
                </c:pt>
                <c:pt idx="29">
                  <c:v>0.3106204886285453</c:v>
                </c:pt>
                <c:pt idx="30">
                  <c:v>0.30531434524950118</c:v>
                </c:pt>
                <c:pt idx="31">
                  <c:v>0.30503428490150264</c:v>
                </c:pt>
                <c:pt idx="32">
                  <c:v>0.30254874931301551</c:v>
                </c:pt>
                <c:pt idx="33">
                  <c:v>0.30181359089951931</c:v>
                </c:pt>
                <c:pt idx="34">
                  <c:v>0.30172357150194828</c:v>
                </c:pt>
                <c:pt idx="35">
                  <c:v>0.30103842386488044</c:v>
                </c:pt>
                <c:pt idx="36">
                  <c:v>0.30101341847666629</c:v>
                </c:pt>
                <c:pt idx="37">
                  <c:v>0.30083337968152435</c:v>
                </c:pt>
                <c:pt idx="38">
                  <c:v>0.29862790444103571</c:v>
                </c:pt>
                <c:pt idx="39">
                  <c:v>0.29815780314260959</c:v>
                </c:pt>
                <c:pt idx="40">
                  <c:v>0.29743264688439908</c:v>
                </c:pt>
                <c:pt idx="41">
                  <c:v>0.29719259515754315</c:v>
                </c:pt>
                <c:pt idx="42">
                  <c:v>0.29700255420711552</c:v>
                </c:pt>
                <c:pt idx="43">
                  <c:v>0.2969125348095446</c:v>
                </c:pt>
                <c:pt idx="44">
                  <c:v>0.29217651428178332</c:v>
                </c:pt>
                <c:pt idx="45">
                  <c:v>0.28870076532001554</c:v>
                </c:pt>
                <c:pt idx="46">
                  <c:v>0.28663031917588333</c:v>
                </c:pt>
                <c:pt idx="47">
                  <c:v>0.28477992044803579</c:v>
                </c:pt>
                <c:pt idx="48">
                  <c:v>0.28458987949760817</c:v>
                </c:pt>
                <c:pt idx="49">
                  <c:v>0.28344463271739984</c:v>
                </c:pt>
                <c:pt idx="50">
                  <c:v>0.27855857986035359</c:v>
                </c:pt>
                <c:pt idx="51">
                  <c:v>0.27468774576480215</c:v>
                </c:pt>
                <c:pt idx="52">
                  <c:v>0.2743576746403753</c:v>
                </c:pt>
                <c:pt idx="53">
                  <c:v>0.27431766601923258</c:v>
                </c:pt>
                <c:pt idx="54">
                  <c:v>0.27325243648130954</c:v>
                </c:pt>
                <c:pt idx="55">
                  <c:v>0.27264230500888409</c:v>
                </c:pt>
                <c:pt idx="56">
                  <c:v>0.27034681037082453</c:v>
                </c:pt>
                <c:pt idx="57">
                  <c:v>0.26999173385818354</c:v>
                </c:pt>
                <c:pt idx="58">
                  <c:v>0.26971167351018499</c:v>
                </c:pt>
                <c:pt idx="59">
                  <c:v>0.26954663794797151</c:v>
                </c:pt>
                <c:pt idx="60">
                  <c:v>0.26438052474292673</c:v>
                </c:pt>
                <c:pt idx="61">
                  <c:v>0.26391042344450061</c:v>
                </c:pt>
                <c:pt idx="62">
                  <c:v>0.26391042344450061</c:v>
                </c:pt>
                <c:pt idx="63">
                  <c:v>0.25843924450324313</c:v>
                </c:pt>
                <c:pt idx="64">
                  <c:v>0.25572365934318575</c:v>
                </c:pt>
                <c:pt idx="65">
                  <c:v>0.25534357744233049</c:v>
                </c:pt>
                <c:pt idx="66">
                  <c:v>0.25525355804475958</c:v>
                </c:pt>
                <c:pt idx="67">
                  <c:v>0.24973236832707377</c:v>
                </c:pt>
                <c:pt idx="68">
                  <c:v>0.247501887698371</c:v>
                </c:pt>
                <c:pt idx="69">
                  <c:v>0.24710680256458734</c:v>
                </c:pt>
                <c:pt idx="70">
                  <c:v>0.24680173682837461</c:v>
                </c:pt>
                <c:pt idx="71">
                  <c:v>0.2456964986693089</c:v>
                </c:pt>
                <c:pt idx="72">
                  <c:v>0.2452514027590969</c:v>
                </c:pt>
                <c:pt idx="73">
                  <c:v>0.2439261171837466</c:v>
                </c:pt>
                <c:pt idx="74">
                  <c:v>0.24268084885068159</c:v>
                </c:pt>
                <c:pt idx="75">
                  <c:v>0.23982023243898207</c:v>
                </c:pt>
                <c:pt idx="76">
                  <c:v>0.23982023243898207</c:v>
                </c:pt>
                <c:pt idx="77">
                  <c:v>0.23982023243898207</c:v>
                </c:pt>
                <c:pt idx="78">
                  <c:v>0.23864497919291672</c:v>
                </c:pt>
                <c:pt idx="79">
                  <c:v>0.23733469685049491</c:v>
                </c:pt>
                <c:pt idx="80">
                  <c:v>0.23733469685049491</c:v>
                </c:pt>
                <c:pt idx="81">
                  <c:v>0.23733469685049491</c:v>
                </c:pt>
                <c:pt idx="82">
                  <c:v>0.23733469685049491</c:v>
                </c:pt>
                <c:pt idx="83">
                  <c:v>0.23733469685049491</c:v>
                </c:pt>
                <c:pt idx="84">
                  <c:v>0.23733469685049491</c:v>
                </c:pt>
                <c:pt idx="85">
                  <c:v>0.23733469685049491</c:v>
                </c:pt>
                <c:pt idx="86">
                  <c:v>0.23641949964185677</c:v>
                </c:pt>
                <c:pt idx="87">
                  <c:v>0.23636948886542844</c:v>
                </c:pt>
                <c:pt idx="88">
                  <c:v>0.23636948886542844</c:v>
                </c:pt>
                <c:pt idx="89">
                  <c:v>0.23636948886542844</c:v>
                </c:pt>
                <c:pt idx="90">
                  <c:v>0.23636948886542844</c:v>
                </c:pt>
                <c:pt idx="91">
                  <c:v>0.23636948886542844</c:v>
                </c:pt>
                <c:pt idx="92">
                  <c:v>0.23635448563249994</c:v>
                </c:pt>
                <c:pt idx="93">
                  <c:v>0.23570934661657472</c:v>
                </c:pt>
                <c:pt idx="94">
                  <c:v>0.23524924747343423</c:v>
                </c:pt>
                <c:pt idx="95">
                  <c:v>0.23333883581387266</c:v>
                </c:pt>
                <c:pt idx="96">
                  <c:v>0.2326736924873761</c:v>
                </c:pt>
                <c:pt idx="97">
                  <c:v>0.23265368817680476</c:v>
                </c:pt>
                <c:pt idx="98">
                  <c:v>0.23250865692516265</c:v>
                </c:pt>
                <c:pt idx="99">
                  <c:v>0.23247364938166284</c:v>
                </c:pt>
                <c:pt idx="100">
                  <c:v>0.23183851252102325</c:v>
                </c:pt>
                <c:pt idx="101">
                  <c:v>0.2315734554059532</c:v>
                </c:pt>
                <c:pt idx="102">
                  <c:v>0.23154344894009621</c:v>
                </c:pt>
                <c:pt idx="103">
                  <c:v>0.23123838320388351</c:v>
                </c:pt>
                <c:pt idx="104">
                  <c:v>0.23111335626281271</c:v>
                </c:pt>
                <c:pt idx="105">
                  <c:v>0.22849779265561193</c:v>
                </c:pt>
                <c:pt idx="106">
                  <c:v>0.22816772153118506</c:v>
                </c:pt>
                <c:pt idx="107">
                  <c:v>0.22810770859947108</c:v>
                </c:pt>
                <c:pt idx="108">
                  <c:v>0.22758759652461663</c:v>
                </c:pt>
                <c:pt idx="109">
                  <c:v>0.22733254156483224</c:v>
                </c:pt>
                <c:pt idx="110">
                  <c:v>0.22706248337211934</c:v>
                </c:pt>
                <c:pt idx="111">
                  <c:v>0.22352172040099474</c:v>
                </c:pt>
                <c:pt idx="112">
                  <c:v>0.21849563736994926</c:v>
                </c:pt>
                <c:pt idx="113">
                  <c:v>0.21843062336059246</c:v>
                </c:pt>
                <c:pt idx="114">
                  <c:v>0.21805054145973726</c:v>
                </c:pt>
                <c:pt idx="115">
                  <c:v>0.21802553607152311</c:v>
                </c:pt>
                <c:pt idx="116">
                  <c:v>0.21769546494709624</c:v>
                </c:pt>
                <c:pt idx="117">
                  <c:v>0.21724036688159859</c:v>
                </c:pt>
                <c:pt idx="118">
                  <c:v>0.2133795349413328</c:v>
                </c:pt>
                <c:pt idx="119">
                  <c:v>0.21033887973449136</c:v>
                </c:pt>
                <c:pt idx="120">
                  <c:v>0.21000880861006449</c:v>
                </c:pt>
                <c:pt idx="121">
                  <c:v>0.20956371269985249</c:v>
                </c:pt>
                <c:pt idx="122">
                  <c:v>0.20925864696363977</c:v>
                </c:pt>
                <c:pt idx="123">
                  <c:v>0.20809839695050292</c:v>
                </c:pt>
                <c:pt idx="124">
                  <c:v>0.20470266523102043</c:v>
                </c:pt>
                <c:pt idx="125">
                  <c:v>0.20466265660987779</c:v>
                </c:pt>
                <c:pt idx="126">
                  <c:v>0.20409253375859501</c:v>
                </c:pt>
                <c:pt idx="127">
                  <c:v>0.20406752837038086</c:v>
                </c:pt>
                <c:pt idx="128">
                  <c:v>0.20341738827681277</c:v>
                </c:pt>
                <c:pt idx="129">
                  <c:v>0.20301230098774345</c:v>
                </c:pt>
                <c:pt idx="130">
                  <c:v>0.20019669427482939</c:v>
                </c:pt>
                <c:pt idx="131">
                  <c:v>0.19986662315040254</c:v>
                </c:pt>
                <c:pt idx="132">
                  <c:v>0.19954655418126133</c:v>
                </c:pt>
                <c:pt idx="133">
                  <c:v>0.19520561878728374</c:v>
                </c:pt>
                <c:pt idx="134">
                  <c:v>0.19107972973194787</c:v>
                </c:pt>
                <c:pt idx="135">
                  <c:v>0.19049460364773663</c:v>
                </c:pt>
                <c:pt idx="136">
                  <c:v>0.1901895379115239</c:v>
                </c:pt>
                <c:pt idx="137">
                  <c:v>0.19008951635866728</c:v>
                </c:pt>
                <c:pt idx="138">
                  <c:v>0.18976944738952606</c:v>
                </c:pt>
                <c:pt idx="139">
                  <c:v>0.18660376524161384</c:v>
                </c:pt>
                <c:pt idx="140">
                  <c:v>0.18605364670090241</c:v>
                </c:pt>
                <c:pt idx="141">
                  <c:v>0.18596362730333144</c:v>
                </c:pt>
                <c:pt idx="142">
                  <c:v>0.18513844949226427</c:v>
                </c:pt>
                <c:pt idx="143">
                  <c:v>0.18494840854183667</c:v>
                </c:pt>
                <c:pt idx="144">
                  <c:v>0.18110257983449937</c:v>
                </c:pt>
                <c:pt idx="145">
                  <c:v>0.18087253026292913</c:v>
                </c:pt>
                <c:pt idx="146">
                  <c:v>0.18060747314785908</c:v>
                </c:pt>
                <c:pt idx="147">
                  <c:v>0.17751180608694647</c:v>
                </c:pt>
                <c:pt idx="148">
                  <c:v>0.17659660887830836</c:v>
                </c:pt>
                <c:pt idx="149">
                  <c:v>0.17654659810188003</c:v>
                </c:pt>
                <c:pt idx="150">
                  <c:v>0.17648158409252324</c:v>
                </c:pt>
                <c:pt idx="151">
                  <c:v>0.17631654853030979</c:v>
                </c:pt>
                <c:pt idx="152">
                  <c:v>0.17209063792211732</c:v>
                </c:pt>
                <c:pt idx="153">
                  <c:v>0.1672545958414994</c:v>
                </c:pt>
                <c:pt idx="154">
                  <c:v>0.16307869600973524</c:v>
                </c:pt>
                <c:pt idx="155">
                  <c:v>0.14788542213081365</c:v>
                </c:pt>
                <c:pt idx="156">
                  <c:v>0.13438251249516905</c:v>
                </c:pt>
                <c:pt idx="157">
                  <c:v>0.13419247154474145</c:v>
                </c:pt>
                <c:pt idx="158">
                  <c:v>0.1341674661565273</c:v>
                </c:pt>
                <c:pt idx="159">
                  <c:v>0.10699161024538183</c:v>
                </c:pt>
                <c:pt idx="160">
                  <c:v>0.10699161024538183</c:v>
                </c:pt>
                <c:pt idx="161">
                  <c:v>0.10699161024538183</c:v>
                </c:pt>
                <c:pt idx="162">
                  <c:v>0.10696660485716768</c:v>
                </c:pt>
                <c:pt idx="163">
                  <c:v>0.10666153912095497</c:v>
                </c:pt>
                <c:pt idx="164">
                  <c:v>0.1063314679965281</c:v>
                </c:pt>
                <c:pt idx="165">
                  <c:v>0.10597639148388707</c:v>
                </c:pt>
                <c:pt idx="166">
                  <c:v>9.3118620864167709E-2</c:v>
                </c:pt>
                <c:pt idx="167">
                  <c:v>9.2483484003528127E-2</c:v>
                </c:pt>
                <c:pt idx="168">
                  <c:v>9.2393464605957168E-2</c:v>
                </c:pt>
                <c:pt idx="169">
                  <c:v>9.2343453829528854E-2</c:v>
                </c:pt>
                <c:pt idx="170">
                  <c:v>9.2343453829528854E-2</c:v>
                </c:pt>
                <c:pt idx="171">
                  <c:v>9.2318448441314691E-2</c:v>
                </c:pt>
                <c:pt idx="172">
                  <c:v>9.2318448441314691E-2</c:v>
                </c:pt>
                <c:pt idx="173">
                  <c:v>8.74023891184115E-2</c:v>
                </c:pt>
                <c:pt idx="174">
                  <c:v>8.7072317993984627E-2</c:v>
                </c:pt>
                <c:pt idx="175">
                  <c:v>8.31414709667192E-2</c:v>
                </c:pt>
                <c:pt idx="176">
                  <c:v>8.3051451569148227E-2</c:v>
                </c:pt>
                <c:pt idx="177">
                  <c:v>8.3011442948005582E-2</c:v>
                </c:pt>
                <c:pt idx="178">
                  <c:v>8.3011442948005582E-2</c:v>
                </c:pt>
                <c:pt idx="179">
                  <c:v>8.2756387988221186E-2</c:v>
                </c:pt>
                <c:pt idx="180">
                  <c:v>8.2566347037793586E-2</c:v>
                </c:pt>
                <c:pt idx="181">
                  <c:v>8.2261281301580877E-2</c:v>
                </c:pt>
                <c:pt idx="182">
                  <c:v>7.833043427431545E-2</c:v>
                </c:pt>
                <c:pt idx="183">
                  <c:v>7.7860332975889304E-2</c:v>
                </c:pt>
                <c:pt idx="184">
                  <c:v>7.4534616343406468E-2</c:v>
                </c:pt>
                <c:pt idx="185">
                  <c:v>7.4534616343406468E-2</c:v>
                </c:pt>
                <c:pt idx="186">
                  <c:v>7.4509610955192318E-2</c:v>
                </c:pt>
                <c:pt idx="187">
                  <c:v>7.4509610955192318E-2</c:v>
                </c:pt>
                <c:pt idx="188">
                  <c:v>7.4484605566978154E-2</c:v>
                </c:pt>
                <c:pt idx="189">
                  <c:v>7.4484605566978154E-2</c:v>
                </c:pt>
                <c:pt idx="190">
                  <c:v>7.4319570004764718E-2</c:v>
                </c:pt>
                <c:pt idx="191">
                  <c:v>7.4319570004764718E-2</c:v>
                </c:pt>
                <c:pt idx="192">
                  <c:v>3.2815626646907479E-2</c:v>
                </c:pt>
                <c:pt idx="193">
                  <c:v>3.2255505950910368E-2</c:v>
                </c:pt>
                <c:pt idx="194">
                  <c:v>3.2230500562696211E-2</c:v>
                </c:pt>
                <c:pt idx="195">
                  <c:v>3.2115475776911095E-2</c:v>
                </c:pt>
                <c:pt idx="196">
                  <c:v>2.7864559780504457E-2</c:v>
                </c:pt>
                <c:pt idx="197">
                  <c:v>2.7774540382933491E-2</c:v>
                </c:pt>
                <c:pt idx="198">
                  <c:v>2.7749534994719334E-2</c:v>
                </c:pt>
                <c:pt idx="199">
                  <c:v>2.7724529606505184E-2</c:v>
                </c:pt>
                <c:pt idx="200">
                  <c:v>1.8827612479908232E-2</c:v>
                </c:pt>
                <c:pt idx="201">
                  <c:v>1.8737593082337273E-2</c:v>
                </c:pt>
                <c:pt idx="202">
                  <c:v>1.862256829655215E-2</c:v>
                </c:pt>
                <c:pt idx="203">
                  <c:v>1.8457532734338714E-2</c:v>
                </c:pt>
                <c:pt idx="204">
                  <c:v>8.8204561166027318E-3</c:v>
                </c:pt>
                <c:pt idx="205">
                  <c:v>8.8054528836742363E-3</c:v>
                </c:pt>
                <c:pt idx="206">
                  <c:v>8.7554421072459365E-3</c:v>
                </c:pt>
                <c:pt idx="207">
                  <c:v>5.2346834466926728E-3</c:v>
                </c:pt>
                <c:pt idx="208">
                  <c:v>5.1446640491216999E-3</c:v>
                </c:pt>
                <c:pt idx="209">
                  <c:v>5.1446640491216999E-3</c:v>
                </c:pt>
                <c:pt idx="210">
                  <c:v>4.814592924694841E-3</c:v>
                </c:pt>
                <c:pt idx="211">
                  <c:v>-2.7650411570745437E-4</c:v>
                </c:pt>
                <c:pt idx="212">
                  <c:v>-1.026665762132159E-3</c:v>
                </c:pt>
                <c:pt idx="213">
                  <c:v>-4.7624707613271727E-3</c:v>
                </c:pt>
                <c:pt idx="214">
                  <c:v>-1.3959452546493986E-2</c:v>
                </c:pt>
                <c:pt idx="215">
                  <c:v>-1.8070338368901345E-2</c:v>
                </c:pt>
                <c:pt idx="216">
                  <c:v>-2.7132291057711727E-2</c:v>
                </c:pt>
                <c:pt idx="217">
                  <c:v>-2.7412351405710286E-2</c:v>
                </c:pt>
                <c:pt idx="218">
                  <c:v>-2.7437356793924436E-2</c:v>
                </c:pt>
                <c:pt idx="219">
                  <c:v>-2.7527376191495395E-2</c:v>
                </c:pt>
                <c:pt idx="220">
                  <c:v>-2.7782431151279804E-2</c:v>
                </c:pt>
                <c:pt idx="221">
                  <c:v>-3.2478443057898418E-2</c:v>
                </c:pt>
                <c:pt idx="222">
                  <c:v>-3.2503448446112582E-2</c:v>
                </c:pt>
                <c:pt idx="223">
                  <c:v>-3.2668484008326018E-2</c:v>
                </c:pt>
                <c:pt idx="224">
                  <c:v>-3.2693489396540168E-2</c:v>
                </c:pt>
                <c:pt idx="225">
                  <c:v>-3.2743500172968482E-2</c:v>
                </c:pt>
                <c:pt idx="226">
                  <c:v>-3.2858524958753604E-2</c:v>
                </c:pt>
                <c:pt idx="227">
                  <c:v>-3.3443651042964873E-2</c:v>
                </c:pt>
                <c:pt idx="228">
                  <c:v>-3.3443651042964873E-2</c:v>
                </c:pt>
                <c:pt idx="229">
                  <c:v>-3.3443651042964873E-2</c:v>
                </c:pt>
                <c:pt idx="230">
                  <c:v>-3.3673700614535104E-2</c:v>
                </c:pt>
                <c:pt idx="231">
                  <c:v>-3.3673700614535104E-2</c:v>
                </c:pt>
                <c:pt idx="232">
                  <c:v>-3.3673700614535104E-2</c:v>
                </c:pt>
                <c:pt idx="233">
                  <c:v>-3.7059430178731922E-2</c:v>
                </c:pt>
                <c:pt idx="234">
                  <c:v>-3.7059430178731922E-2</c:v>
                </c:pt>
                <c:pt idx="235">
                  <c:v>-3.7174454964517045E-2</c:v>
                </c:pt>
                <c:pt idx="236">
                  <c:v>-3.7389501303158795E-2</c:v>
                </c:pt>
                <c:pt idx="237">
                  <c:v>-3.7404504536087291E-2</c:v>
                </c:pt>
                <c:pt idx="238">
                  <c:v>-3.7404504536087291E-2</c:v>
                </c:pt>
                <c:pt idx="239">
                  <c:v>-3.7404504536087291E-2</c:v>
                </c:pt>
                <c:pt idx="240">
                  <c:v>-3.7554536865372232E-2</c:v>
                </c:pt>
                <c:pt idx="241">
                  <c:v>-4.1845461482921509E-2</c:v>
                </c:pt>
                <c:pt idx="242">
                  <c:v>-4.1845461482921509E-2</c:v>
                </c:pt>
                <c:pt idx="243">
                  <c:v>-4.1845461482921509E-2</c:v>
                </c:pt>
                <c:pt idx="244">
                  <c:v>-4.1870466871135673E-2</c:v>
                </c:pt>
                <c:pt idx="245">
                  <c:v>-4.1870466871135673E-2</c:v>
                </c:pt>
                <c:pt idx="246">
                  <c:v>-4.1920477647563986E-2</c:v>
                </c:pt>
                <c:pt idx="247">
                  <c:v>-4.1935480880492482E-2</c:v>
                </c:pt>
                <c:pt idx="248">
                  <c:v>-4.2075511054491754E-2</c:v>
                </c:pt>
                <c:pt idx="249">
                  <c:v>-4.2125521830920054E-2</c:v>
                </c:pt>
                <c:pt idx="250">
                  <c:v>-4.2480598343561077E-2</c:v>
                </c:pt>
                <c:pt idx="251">
                  <c:v>-4.2480598343561077E-2</c:v>
                </c:pt>
                <c:pt idx="252">
                  <c:v>-4.2825672700916445E-2</c:v>
                </c:pt>
                <c:pt idx="253">
                  <c:v>-4.2825672700916445E-2</c:v>
                </c:pt>
                <c:pt idx="254">
                  <c:v>-4.3320779387556768E-2</c:v>
                </c:pt>
                <c:pt idx="255">
                  <c:v>-4.61863968768991E-2</c:v>
                </c:pt>
                <c:pt idx="256">
                  <c:v>-4.6706508951753573E-2</c:v>
                </c:pt>
                <c:pt idx="257">
                  <c:v>-4.6721512184682068E-2</c:v>
                </c:pt>
                <c:pt idx="258">
                  <c:v>-5.1442529479514831E-2</c:v>
                </c:pt>
                <c:pt idx="259">
                  <c:v>-6.9531427313635791E-2</c:v>
                </c:pt>
                <c:pt idx="260">
                  <c:v>-7.3492280806758181E-2</c:v>
                </c:pt>
                <c:pt idx="261">
                  <c:v>-7.3492280806758181E-2</c:v>
                </c:pt>
                <c:pt idx="262">
                  <c:v>-7.389236701818469E-2</c:v>
                </c:pt>
                <c:pt idx="263">
                  <c:v>-7.3912371328756027E-2</c:v>
                </c:pt>
                <c:pt idx="264">
                  <c:v>-7.8043261461734709E-2</c:v>
                </c:pt>
                <c:pt idx="265">
                  <c:v>-8.8275466318967627E-2</c:v>
                </c:pt>
                <c:pt idx="266">
                  <c:v>-8.8455505114109545E-2</c:v>
                </c:pt>
                <c:pt idx="267">
                  <c:v>-8.8810581626750568E-2</c:v>
                </c:pt>
                <c:pt idx="268">
                  <c:v>-9.3866671123653045E-2</c:v>
                </c:pt>
                <c:pt idx="269">
                  <c:v>-9.7742506296847331E-2</c:v>
                </c:pt>
                <c:pt idx="270">
                  <c:v>-0.11316082866969635</c:v>
                </c:pt>
                <c:pt idx="271">
                  <c:v>-0.11316082866969635</c:v>
                </c:pt>
                <c:pt idx="272">
                  <c:v>-0.11611146447896684</c:v>
                </c:pt>
                <c:pt idx="273">
                  <c:v>-0.11611146447896684</c:v>
                </c:pt>
                <c:pt idx="274">
                  <c:v>-0.11993228779808995</c:v>
                </c:pt>
                <c:pt idx="275">
                  <c:v>-0.11993228779808995</c:v>
                </c:pt>
                <c:pt idx="276">
                  <c:v>-0.12094750655958472</c:v>
                </c:pt>
                <c:pt idx="277">
                  <c:v>-0.12096250979251322</c:v>
                </c:pt>
                <c:pt idx="278">
                  <c:v>-0.12124257014051176</c:v>
                </c:pt>
                <c:pt idx="279">
                  <c:v>-0.12586356588248793</c:v>
                </c:pt>
                <c:pt idx="280">
                  <c:v>-0.1259385820471304</c:v>
                </c:pt>
                <c:pt idx="281">
                  <c:v>-0.13049456377974974</c:v>
                </c:pt>
                <c:pt idx="282">
                  <c:v>-0.13465546037858542</c:v>
                </c:pt>
                <c:pt idx="283">
                  <c:v>-0.13469546899972806</c:v>
                </c:pt>
                <c:pt idx="284">
                  <c:v>-0.13472047438794221</c:v>
                </c:pt>
                <c:pt idx="285">
                  <c:v>-0.13488550995015566</c:v>
                </c:pt>
                <c:pt idx="286">
                  <c:v>-0.13490051318308416</c:v>
                </c:pt>
                <c:pt idx="287">
                  <c:v>-0.13497552934772661</c:v>
                </c:pt>
                <c:pt idx="288">
                  <c:v>-0.13497552934772661</c:v>
                </c:pt>
                <c:pt idx="289">
                  <c:v>-0.13516557029815421</c:v>
                </c:pt>
                <c:pt idx="290">
                  <c:v>-0.13521558107458254</c:v>
                </c:pt>
                <c:pt idx="291">
                  <c:v>-0.1359157319445789</c:v>
                </c:pt>
                <c:pt idx="292">
                  <c:v>-0.1359157319445789</c:v>
                </c:pt>
                <c:pt idx="293">
                  <c:v>-0.14483765445939001</c:v>
                </c:pt>
                <c:pt idx="294">
                  <c:v>-0.14483765445939001</c:v>
                </c:pt>
                <c:pt idx="295">
                  <c:v>-0.14483765445939001</c:v>
                </c:pt>
                <c:pt idx="296">
                  <c:v>-0.14809835708251604</c:v>
                </c:pt>
                <c:pt idx="297">
                  <c:v>-0.15298440993956225</c:v>
                </c:pt>
                <c:pt idx="298">
                  <c:v>-0.15838057271617725</c:v>
                </c:pt>
                <c:pt idx="299">
                  <c:v>-0.15846058995846257</c:v>
                </c:pt>
                <c:pt idx="300">
                  <c:v>-0.16202135724015848</c:v>
                </c:pt>
                <c:pt idx="301">
                  <c:v>-0.17710460741093778</c:v>
                </c:pt>
                <c:pt idx="302">
                  <c:v>-0.18102545228291753</c:v>
                </c:pt>
                <c:pt idx="303">
                  <c:v>-0.18633159566196159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4E-4E6C-BC53-65D328998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42280"/>
        <c:axId val="1"/>
      </c:scatterChart>
      <c:valAx>
        <c:axId val="613242280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7878787878787878"/>
              <c:y val="0.906626506024096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75935828877004E-2"/>
              <c:y val="0.370481927710843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42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97326203208556"/>
          <c:y val="0.92771084337349397"/>
          <c:w val="0.67201426024955446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V1073 Cyg - O-C Diagr.</a:t>
            </a:r>
          </a:p>
        </c:rich>
      </c:tx>
      <c:layout>
        <c:manualLayout>
          <c:xMode val="edge"/>
          <c:yMode val="edge"/>
          <c:x val="0.36150284031397484"/>
          <c:y val="3.140096618357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71539043456332"/>
          <c:y val="0.12077323174543267"/>
          <c:w val="0.81064286642163419"/>
          <c:h val="0.702900208758418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1'!$F$21:$F$989</c:f>
              <c:numCache>
                <c:formatCode>General</c:formatCode>
                <c:ptCount val="969"/>
                <c:pt idx="0">
                  <c:v>-30375.5</c:v>
                </c:pt>
                <c:pt idx="1">
                  <c:v>-29357.5</c:v>
                </c:pt>
                <c:pt idx="2">
                  <c:v>-29239.5</c:v>
                </c:pt>
                <c:pt idx="3">
                  <c:v>-28813</c:v>
                </c:pt>
                <c:pt idx="4">
                  <c:v>-28808</c:v>
                </c:pt>
                <c:pt idx="5">
                  <c:v>-28430</c:v>
                </c:pt>
                <c:pt idx="6">
                  <c:v>-28324.5</c:v>
                </c:pt>
                <c:pt idx="7">
                  <c:v>-28301.5</c:v>
                </c:pt>
                <c:pt idx="8">
                  <c:v>-28271</c:v>
                </c:pt>
                <c:pt idx="9">
                  <c:v>-27590</c:v>
                </c:pt>
                <c:pt idx="10">
                  <c:v>-27550.5</c:v>
                </c:pt>
                <c:pt idx="11">
                  <c:v>-27393</c:v>
                </c:pt>
                <c:pt idx="12">
                  <c:v>-27027.5</c:v>
                </c:pt>
                <c:pt idx="13">
                  <c:v>-26994.5</c:v>
                </c:pt>
                <c:pt idx="14">
                  <c:v>-26945</c:v>
                </c:pt>
                <c:pt idx="15">
                  <c:v>-25945</c:v>
                </c:pt>
                <c:pt idx="16">
                  <c:v>-25436</c:v>
                </c:pt>
                <c:pt idx="17">
                  <c:v>-24729.5</c:v>
                </c:pt>
                <c:pt idx="18">
                  <c:v>-24640.5</c:v>
                </c:pt>
                <c:pt idx="19">
                  <c:v>-24182.5</c:v>
                </c:pt>
                <c:pt idx="20">
                  <c:v>-23826</c:v>
                </c:pt>
                <c:pt idx="21">
                  <c:v>-23753.5</c:v>
                </c:pt>
                <c:pt idx="22">
                  <c:v>-23744.5</c:v>
                </c:pt>
                <c:pt idx="23">
                  <c:v>-23701.5</c:v>
                </c:pt>
                <c:pt idx="24">
                  <c:v>-23242</c:v>
                </c:pt>
                <c:pt idx="25">
                  <c:v>-23239.5</c:v>
                </c:pt>
                <c:pt idx="26">
                  <c:v>-22911</c:v>
                </c:pt>
                <c:pt idx="27">
                  <c:v>-22789</c:v>
                </c:pt>
                <c:pt idx="28">
                  <c:v>-22781.5</c:v>
                </c:pt>
                <c:pt idx="29">
                  <c:v>-22756</c:v>
                </c:pt>
                <c:pt idx="30">
                  <c:v>-22225.5</c:v>
                </c:pt>
                <c:pt idx="31">
                  <c:v>-22197.5</c:v>
                </c:pt>
                <c:pt idx="32">
                  <c:v>-21949</c:v>
                </c:pt>
                <c:pt idx="33">
                  <c:v>-21875.5</c:v>
                </c:pt>
                <c:pt idx="34">
                  <c:v>-21866.5</c:v>
                </c:pt>
                <c:pt idx="35">
                  <c:v>-21798</c:v>
                </c:pt>
                <c:pt idx="36">
                  <c:v>-21795.5</c:v>
                </c:pt>
                <c:pt idx="37">
                  <c:v>-21777.5</c:v>
                </c:pt>
                <c:pt idx="38">
                  <c:v>-21557</c:v>
                </c:pt>
                <c:pt idx="39">
                  <c:v>-21510</c:v>
                </c:pt>
                <c:pt idx="40">
                  <c:v>-21437.5</c:v>
                </c:pt>
                <c:pt idx="41">
                  <c:v>-21413.5</c:v>
                </c:pt>
                <c:pt idx="42">
                  <c:v>-21394.5</c:v>
                </c:pt>
                <c:pt idx="43">
                  <c:v>-21385.5</c:v>
                </c:pt>
                <c:pt idx="44">
                  <c:v>-20912</c:v>
                </c:pt>
                <c:pt idx="45">
                  <c:v>-20564.5</c:v>
                </c:pt>
                <c:pt idx="46">
                  <c:v>-20357.5</c:v>
                </c:pt>
                <c:pt idx="47">
                  <c:v>-20172.5</c:v>
                </c:pt>
                <c:pt idx="48">
                  <c:v>-20153.5</c:v>
                </c:pt>
                <c:pt idx="49">
                  <c:v>-20039</c:v>
                </c:pt>
                <c:pt idx="50">
                  <c:v>-19550.5</c:v>
                </c:pt>
                <c:pt idx="51">
                  <c:v>-19163.5</c:v>
                </c:pt>
                <c:pt idx="52">
                  <c:v>-19130.5</c:v>
                </c:pt>
                <c:pt idx="53">
                  <c:v>-19126.5</c:v>
                </c:pt>
                <c:pt idx="54">
                  <c:v>-19020</c:v>
                </c:pt>
                <c:pt idx="55">
                  <c:v>-18959</c:v>
                </c:pt>
                <c:pt idx="56">
                  <c:v>-18729.5</c:v>
                </c:pt>
                <c:pt idx="57">
                  <c:v>-18694</c:v>
                </c:pt>
                <c:pt idx="58">
                  <c:v>-18666</c:v>
                </c:pt>
                <c:pt idx="59">
                  <c:v>-18649.5</c:v>
                </c:pt>
                <c:pt idx="60">
                  <c:v>-18133</c:v>
                </c:pt>
                <c:pt idx="61">
                  <c:v>-18086</c:v>
                </c:pt>
                <c:pt idx="62">
                  <c:v>-18086</c:v>
                </c:pt>
                <c:pt idx="63">
                  <c:v>-17539</c:v>
                </c:pt>
                <c:pt idx="64">
                  <c:v>-17267.5</c:v>
                </c:pt>
                <c:pt idx="65">
                  <c:v>-17229.5</c:v>
                </c:pt>
                <c:pt idx="66">
                  <c:v>-17220.5</c:v>
                </c:pt>
                <c:pt idx="67">
                  <c:v>-16668.5</c:v>
                </c:pt>
                <c:pt idx="68">
                  <c:v>-16445.5</c:v>
                </c:pt>
                <c:pt idx="69">
                  <c:v>-16406</c:v>
                </c:pt>
                <c:pt idx="70">
                  <c:v>-16375.5</c:v>
                </c:pt>
                <c:pt idx="71">
                  <c:v>-16265</c:v>
                </c:pt>
                <c:pt idx="72">
                  <c:v>-16220.5</c:v>
                </c:pt>
                <c:pt idx="73">
                  <c:v>-16088</c:v>
                </c:pt>
                <c:pt idx="74">
                  <c:v>-15963.5</c:v>
                </c:pt>
                <c:pt idx="75">
                  <c:v>-15677.5</c:v>
                </c:pt>
                <c:pt idx="76">
                  <c:v>-15677.5</c:v>
                </c:pt>
                <c:pt idx="77">
                  <c:v>-15677.5</c:v>
                </c:pt>
                <c:pt idx="78">
                  <c:v>-15560</c:v>
                </c:pt>
                <c:pt idx="79">
                  <c:v>-15429</c:v>
                </c:pt>
                <c:pt idx="80">
                  <c:v>-15429</c:v>
                </c:pt>
                <c:pt idx="81">
                  <c:v>-15429</c:v>
                </c:pt>
                <c:pt idx="82">
                  <c:v>-15429</c:v>
                </c:pt>
                <c:pt idx="83">
                  <c:v>-15429</c:v>
                </c:pt>
                <c:pt idx="84">
                  <c:v>-15429</c:v>
                </c:pt>
                <c:pt idx="85">
                  <c:v>-15429</c:v>
                </c:pt>
                <c:pt idx="86">
                  <c:v>-15337.5</c:v>
                </c:pt>
                <c:pt idx="87">
                  <c:v>-15332.5</c:v>
                </c:pt>
                <c:pt idx="88">
                  <c:v>-15332.5</c:v>
                </c:pt>
                <c:pt idx="89">
                  <c:v>-15332.5</c:v>
                </c:pt>
                <c:pt idx="90">
                  <c:v>-15332.5</c:v>
                </c:pt>
                <c:pt idx="91">
                  <c:v>-15332.5</c:v>
                </c:pt>
                <c:pt idx="92">
                  <c:v>-15331</c:v>
                </c:pt>
                <c:pt idx="93">
                  <c:v>-15266.5</c:v>
                </c:pt>
                <c:pt idx="94">
                  <c:v>-15220.5</c:v>
                </c:pt>
                <c:pt idx="95">
                  <c:v>-15029.5</c:v>
                </c:pt>
                <c:pt idx="96">
                  <c:v>-14963</c:v>
                </c:pt>
                <c:pt idx="97">
                  <c:v>-14961</c:v>
                </c:pt>
                <c:pt idx="98">
                  <c:v>-14946.5</c:v>
                </c:pt>
                <c:pt idx="99">
                  <c:v>-14943</c:v>
                </c:pt>
                <c:pt idx="100">
                  <c:v>-14879.5</c:v>
                </c:pt>
                <c:pt idx="101">
                  <c:v>-14853</c:v>
                </c:pt>
                <c:pt idx="102">
                  <c:v>-14850</c:v>
                </c:pt>
                <c:pt idx="103">
                  <c:v>-14819.5</c:v>
                </c:pt>
                <c:pt idx="104">
                  <c:v>-14807</c:v>
                </c:pt>
                <c:pt idx="105">
                  <c:v>-14545.5</c:v>
                </c:pt>
                <c:pt idx="106">
                  <c:v>-14512.5</c:v>
                </c:pt>
                <c:pt idx="107">
                  <c:v>-14506.5</c:v>
                </c:pt>
                <c:pt idx="108">
                  <c:v>-14454.5</c:v>
                </c:pt>
                <c:pt idx="109">
                  <c:v>-14429</c:v>
                </c:pt>
                <c:pt idx="110">
                  <c:v>-14402</c:v>
                </c:pt>
                <c:pt idx="111">
                  <c:v>-14048</c:v>
                </c:pt>
                <c:pt idx="112">
                  <c:v>-13545.5</c:v>
                </c:pt>
                <c:pt idx="113">
                  <c:v>-13539</c:v>
                </c:pt>
                <c:pt idx="114">
                  <c:v>-13501</c:v>
                </c:pt>
                <c:pt idx="115">
                  <c:v>-13498.5</c:v>
                </c:pt>
                <c:pt idx="116">
                  <c:v>-13465.5</c:v>
                </c:pt>
                <c:pt idx="117">
                  <c:v>-13420</c:v>
                </c:pt>
                <c:pt idx="118">
                  <c:v>-13034</c:v>
                </c:pt>
                <c:pt idx="119">
                  <c:v>-12730</c:v>
                </c:pt>
                <c:pt idx="120">
                  <c:v>-12697</c:v>
                </c:pt>
                <c:pt idx="121">
                  <c:v>-12652.5</c:v>
                </c:pt>
                <c:pt idx="122">
                  <c:v>-12622</c:v>
                </c:pt>
                <c:pt idx="123">
                  <c:v>-12506</c:v>
                </c:pt>
                <c:pt idx="124">
                  <c:v>-12166.5</c:v>
                </c:pt>
                <c:pt idx="125">
                  <c:v>-12162.5</c:v>
                </c:pt>
                <c:pt idx="126">
                  <c:v>-12105.5</c:v>
                </c:pt>
                <c:pt idx="127">
                  <c:v>-12103</c:v>
                </c:pt>
                <c:pt idx="128">
                  <c:v>-12038</c:v>
                </c:pt>
                <c:pt idx="129">
                  <c:v>-11997.5</c:v>
                </c:pt>
                <c:pt idx="130">
                  <c:v>-11716</c:v>
                </c:pt>
                <c:pt idx="131">
                  <c:v>-11683</c:v>
                </c:pt>
                <c:pt idx="132">
                  <c:v>-11651</c:v>
                </c:pt>
                <c:pt idx="133">
                  <c:v>-11217</c:v>
                </c:pt>
                <c:pt idx="134">
                  <c:v>-10804.5</c:v>
                </c:pt>
                <c:pt idx="135">
                  <c:v>-10746</c:v>
                </c:pt>
                <c:pt idx="136">
                  <c:v>-10715.5</c:v>
                </c:pt>
                <c:pt idx="137">
                  <c:v>-10705.5</c:v>
                </c:pt>
                <c:pt idx="138">
                  <c:v>-10673.5</c:v>
                </c:pt>
                <c:pt idx="139">
                  <c:v>-10357</c:v>
                </c:pt>
                <c:pt idx="140">
                  <c:v>-10302</c:v>
                </c:pt>
                <c:pt idx="141">
                  <c:v>-10293</c:v>
                </c:pt>
                <c:pt idx="142">
                  <c:v>-10210.5</c:v>
                </c:pt>
                <c:pt idx="143">
                  <c:v>-10191.5</c:v>
                </c:pt>
                <c:pt idx="144">
                  <c:v>-9807</c:v>
                </c:pt>
                <c:pt idx="145">
                  <c:v>-9784</c:v>
                </c:pt>
                <c:pt idx="146">
                  <c:v>-9757.5</c:v>
                </c:pt>
                <c:pt idx="147">
                  <c:v>-9448</c:v>
                </c:pt>
                <c:pt idx="148">
                  <c:v>-9356.5</c:v>
                </c:pt>
                <c:pt idx="149">
                  <c:v>-9351.5</c:v>
                </c:pt>
                <c:pt idx="150">
                  <c:v>-9345</c:v>
                </c:pt>
                <c:pt idx="151">
                  <c:v>-9328.5</c:v>
                </c:pt>
                <c:pt idx="152">
                  <c:v>-8906</c:v>
                </c:pt>
                <c:pt idx="153">
                  <c:v>-8422.5</c:v>
                </c:pt>
                <c:pt idx="154">
                  <c:v>-8005</c:v>
                </c:pt>
                <c:pt idx="155">
                  <c:v>-6486</c:v>
                </c:pt>
                <c:pt idx="156">
                  <c:v>-5136</c:v>
                </c:pt>
                <c:pt idx="157">
                  <c:v>-5117</c:v>
                </c:pt>
                <c:pt idx="158">
                  <c:v>-5114.5</c:v>
                </c:pt>
                <c:pt idx="159">
                  <c:v>-2397.5</c:v>
                </c:pt>
                <c:pt idx="160">
                  <c:v>-2397.5</c:v>
                </c:pt>
                <c:pt idx="161">
                  <c:v>-2397.5</c:v>
                </c:pt>
                <c:pt idx="162">
                  <c:v>-2395</c:v>
                </c:pt>
                <c:pt idx="163">
                  <c:v>-2364.5</c:v>
                </c:pt>
                <c:pt idx="164">
                  <c:v>-2331.5</c:v>
                </c:pt>
                <c:pt idx="165">
                  <c:v>-2296</c:v>
                </c:pt>
                <c:pt idx="166">
                  <c:v>-1010.5</c:v>
                </c:pt>
                <c:pt idx="167">
                  <c:v>-947</c:v>
                </c:pt>
                <c:pt idx="168">
                  <c:v>-938</c:v>
                </c:pt>
                <c:pt idx="169">
                  <c:v>-933</c:v>
                </c:pt>
                <c:pt idx="170">
                  <c:v>-933</c:v>
                </c:pt>
                <c:pt idx="171">
                  <c:v>-930.5</c:v>
                </c:pt>
                <c:pt idx="172">
                  <c:v>-930.5</c:v>
                </c:pt>
                <c:pt idx="173">
                  <c:v>-439</c:v>
                </c:pt>
                <c:pt idx="174">
                  <c:v>-406</c:v>
                </c:pt>
                <c:pt idx="175">
                  <c:v>-13</c:v>
                </c:pt>
                <c:pt idx="176">
                  <c:v>-4</c:v>
                </c:pt>
                <c:pt idx="177">
                  <c:v>0</c:v>
                </c:pt>
                <c:pt idx="178">
                  <c:v>0</c:v>
                </c:pt>
                <c:pt idx="179">
                  <c:v>25.5</c:v>
                </c:pt>
                <c:pt idx="180">
                  <c:v>44.5</c:v>
                </c:pt>
                <c:pt idx="181">
                  <c:v>75</c:v>
                </c:pt>
                <c:pt idx="182">
                  <c:v>468</c:v>
                </c:pt>
                <c:pt idx="183">
                  <c:v>515</c:v>
                </c:pt>
                <c:pt idx="184">
                  <c:v>847.5</c:v>
                </c:pt>
                <c:pt idx="185">
                  <c:v>847.5</c:v>
                </c:pt>
                <c:pt idx="186">
                  <c:v>850</c:v>
                </c:pt>
                <c:pt idx="187">
                  <c:v>850</c:v>
                </c:pt>
                <c:pt idx="188">
                  <c:v>852.5</c:v>
                </c:pt>
                <c:pt idx="189">
                  <c:v>852.5</c:v>
                </c:pt>
                <c:pt idx="190">
                  <c:v>869</c:v>
                </c:pt>
                <c:pt idx="191">
                  <c:v>869</c:v>
                </c:pt>
                <c:pt idx="192">
                  <c:v>5018.5</c:v>
                </c:pt>
                <c:pt idx="193">
                  <c:v>5074.5</c:v>
                </c:pt>
                <c:pt idx="194">
                  <c:v>5077</c:v>
                </c:pt>
                <c:pt idx="195">
                  <c:v>5088.5</c:v>
                </c:pt>
                <c:pt idx="196">
                  <c:v>5513.5</c:v>
                </c:pt>
                <c:pt idx="197">
                  <c:v>5522.5</c:v>
                </c:pt>
                <c:pt idx="198">
                  <c:v>5525</c:v>
                </c:pt>
                <c:pt idx="199">
                  <c:v>5527.5</c:v>
                </c:pt>
                <c:pt idx="200">
                  <c:v>6417</c:v>
                </c:pt>
                <c:pt idx="201">
                  <c:v>6426</c:v>
                </c:pt>
                <c:pt idx="202">
                  <c:v>6437.5</c:v>
                </c:pt>
                <c:pt idx="203">
                  <c:v>6454</c:v>
                </c:pt>
                <c:pt idx="204">
                  <c:v>7417.5</c:v>
                </c:pt>
                <c:pt idx="205">
                  <c:v>7419</c:v>
                </c:pt>
                <c:pt idx="206">
                  <c:v>7424</c:v>
                </c:pt>
                <c:pt idx="207">
                  <c:v>7776</c:v>
                </c:pt>
                <c:pt idx="208">
                  <c:v>7785</c:v>
                </c:pt>
                <c:pt idx="209">
                  <c:v>7785</c:v>
                </c:pt>
                <c:pt idx="210">
                  <c:v>7818</c:v>
                </c:pt>
                <c:pt idx="211">
                  <c:v>8327</c:v>
                </c:pt>
                <c:pt idx="212">
                  <c:v>8402</c:v>
                </c:pt>
                <c:pt idx="213">
                  <c:v>8775.5</c:v>
                </c:pt>
                <c:pt idx="214">
                  <c:v>9695</c:v>
                </c:pt>
                <c:pt idx="215">
                  <c:v>10106</c:v>
                </c:pt>
                <c:pt idx="216">
                  <c:v>11012</c:v>
                </c:pt>
                <c:pt idx="217">
                  <c:v>11040</c:v>
                </c:pt>
                <c:pt idx="218">
                  <c:v>11042.5</c:v>
                </c:pt>
                <c:pt idx="219">
                  <c:v>11051.5</c:v>
                </c:pt>
                <c:pt idx="220">
                  <c:v>11077</c:v>
                </c:pt>
                <c:pt idx="221">
                  <c:v>11546.5</c:v>
                </c:pt>
                <c:pt idx="222">
                  <c:v>11549</c:v>
                </c:pt>
                <c:pt idx="223">
                  <c:v>11565.5</c:v>
                </c:pt>
                <c:pt idx="224">
                  <c:v>11568</c:v>
                </c:pt>
                <c:pt idx="225">
                  <c:v>11573</c:v>
                </c:pt>
                <c:pt idx="226">
                  <c:v>11584.5</c:v>
                </c:pt>
                <c:pt idx="227">
                  <c:v>11643</c:v>
                </c:pt>
                <c:pt idx="228">
                  <c:v>11643</c:v>
                </c:pt>
                <c:pt idx="229">
                  <c:v>11643</c:v>
                </c:pt>
                <c:pt idx="230">
                  <c:v>11666</c:v>
                </c:pt>
                <c:pt idx="231">
                  <c:v>11666</c:v>
                </c:pt>
                <c:pt idx="232">
                  <c:v>11666</c:v>
                </c:pt>
                <c:pt idx="233">
                  <c:v>12004.5</c:v>
                </c:pt>
                <c:pt idx="234">
                  <c:v>12004.5</c:v>
                </c:pt>
                <c:pt idx="235">
                  <c:v>12016</c:v>
                </c:pt>
                <c:pt idx="236">
                  <c:v>12037.5</c:v>
                </c:pt>
                <c:pt idx="237">
                  <c:v>12039</c:v>
                </c:pt>
                <c:pt idx="238">
                  <c:v>12039</c:v>
                </c:pt>
                <c:pt idx="239">
                  <c:v>12039</c:v>
                </c:pt>
                <c:pt idx="240">
                  <c:v>12054</c:v>
                </c:pt>
                <c:pt idx="241">
                  <c:v>12483</c:v>
                </c:pt>
                <c:pt idx="242">
                  <c:v>12483</c:v>
                </c:pt>
                <c:pt idx="243">
                  <c:v>12483</c:v>
                </c:pt>
                <c:pt idx="244">
                  <c:v>12485.5</c:v>
                </c:pt>
                <c:pt idx="245">
                  <c:v>12485.5</c:v>
                </c:pt>
                <c:pt idx="246">
                  <c:v>12490.5</c:v>
                </c:pt>
                <c:pt idx="247">
                  <c:v>12492</c:v>
                </c:pt>
                <c:pt idx="248">
                  <c:v>12506</c:v>
                </c:pt>
                <c:pt idx="249">
                  <c:v>12511</c:v>
                </c:pt>
                <c:pt idx="250">
                  <c:v>12546.5</c:v>
                </c:pt>
                <c:pt idx="251">
                  <c:v>12546.5</c:v>
                </c:pt>
                <c:pt idx="252">
                  <c:v>12581</c:v>
                </c:pt>
                <c:pt idx="253">
                  <c:v>12581</c:v>
                </c:pt>
                <c:pt idx="254">
                  <c:v>12630.5</c:v>
                </c:pt>
                <c:pt idx="255">
                  <c:v>12917</c:v>
                </c:pt>
                <c:pt idx="256">
                  <c:v>12969</c:v>
                </c:pt>
                <c:pt idx="257">
                  <c:v>12970.5</c:v>
                </c:pt>
                <c:pt idx="258">
                  <c:v>13442.5</c:v>
                </c:pt>
                <c:pt idx="259">
                  <c:v>15251</c:v>
                </c:pt>
                <c:pt idx="260">
                  <c:v>15647</c:v>
                </c:pt>
                <c:pt idx="261">
                  <c:v>15647</c:v>
                </c:pt>
                <c:pt idx="262">
                  <c:v>15687</c:v>
                </c:pt>
                <c:pt idx="263">
                  <c:v>15689</c:v>
                </c:pt>
                <c:pt idx="264">
                  <c:v>16102</c:v>
                </c:pt>
                <c:pt idx="265">
                  <c:v>17125</c:v>
                </c:pt>
                <c:pt idx="266">
                  <c:v>17143</c:v>
                </c:pt>
                <c:pt idx="267">
                  <c:v>17178.5</c:v>
                </c:pt>
                <c:pt idx="268">
                  <c:v>17684</c:v>
                </c:pt>
                <c:pt idx="269">
                  <c:v>18071.5</c:v>
                </c:pt>
                <c:pt idx="270">
                  <c:v>19613</c:v>
                </c:pt>
                <c:pt idx="271">
                  <c:v>19613</c:v>
                </c:pt>
                <c:pt idx="272">
                  <c:v>19908</c:v>
                </c:pt>
                <c:pt idx="273">
                  <c:v>19908</c:v>
                </c:pt>
                <c:pt idx="274">
                  <c:v>20290</c:v>
                </c:pt>
                <c:pt idx="275">
                  <c:v>20290</c:v>
                </c:pt>
                <c:pt idx="276">
                  <c:v>20391.5</c:v>
                </c:pt>
                <c:pt idx="277">
                  <c:v>20393</c:v>
                </c:pt>
                <c:pt idx="278">
                  <c:v>20421</c:v>
                </c:pt>
                <c:pt idx="279">
                  <c:v>20883</c:v>
                </c:pt>
                <c:pt idx="280">
                  <c:v>20890.5</c:v>
                </c:pt>
                <c:pt idx="281">
                  <c:v>21346</c:v>
                </c:pt>
                <c:pt idx="282">
                  <c:v>21762</c:v>
                </c:pt>
                <c:pt idx="283">
                  <c:v>21766</c:v>
                </c:pt>
                <c:pt idx="284">
                  <c:v>21768.5</c:v>
                </c:pt>
                <c:pt idx="285">
                  <c:v>21785</c:v>
                </c:pt>
                <c:pt idx="286">
                  <c:v>21786.5</c:v>
                </c:pt>
                <c:pt idx="287">
                  <c:v>21794</c:v>
                </c:pt>
                <c:pt idx="288">
                  <c:v>21794</c:v>
                </c:pt>
                <c:pt idx="289">
                  <c:v>21813</c:v>
                </c:pt>
                <c:pt idx="290">
                  <c:v>21818</c:v>
                </c:pt>
                <c:pt idx="291">
                  <c:v>21888</c:v>
                </c:pt>
                <c:pt idx="292">
                  <c:v>21888</c:v>
                </c:pt>
                <c:pt idx="293">
                  <c:v>22780</c:v>
                </c:pt>
                <c:pt idx="294">
                  <c:v>22780</c:v>
                </c:pt>
                <c:pt idx="295">
                  <c:v>22780</c:v>
                </c:pt>
                <c:pt idx="296">
                  <c:v>23106</c:v>
                </c:pt>
                <c:pt idx="297">
                  <c:v>23594.5</c:v>
                </c:pt>
                <c:pt idx="298">
                  <c:v>24134</c:v>
                </c:pt>
                <c:pt idx="299">
                  <c:v>24142</c:v>
                </c:pt>
                <c:pt idx="300">
                  <c:v>24498</c:v>
                </c:pt>
                <c:pt idx="301">
                  <c:v>26006</c:v>
                </c:pt>
                <c:pt idx="302">
                  <c:v>26398</c:v>
                </c:pt>
                <c:pt idx="303">
                  <c:v>26928.5</c:v>
                </c:pt>
              </c:numCache>
            </c:numRef>
          </c:xVal>
          <c:yVal>
            <c:numRef>
              <c:f>'Active 1'!$H$21:$H$989</c:f>
              <c:numCache>
                <c:formatCode>General</c:formatCode>
                <c:ptCount val="969"/>
                <c:pt idx="0">
                  <c:v>0.10671735000505578</c:v>
                </c:pt>
                <c:pt idx="1">
                  <c:v>7.0542750005188282E-2</c:v>
                </c:pt>
                <c:pt idx="2">
                  <c:v>0.12009815000419621</c:v>
                </c:pt>
                <c:pt idx="3">
                  <c:v>5.6936100005259505E-2</c:v>
                </c:pt>
                <c:pt idx="4">
                  <c:v>9.3637600006331922E-2</c:v>
                </c:pt>
                <c:pt idx="5">
                  <c:v>8.6671000004571397E-2</c:v>
                </c:pt>
                <c:pt idx="6">
                  <c:v>0.10047265000321204</c:v>
                </c:pt>
                <c:pt idx="7">
                  <c:v>-1.1300449994450901E-2</c:v>
                </c:pt>
                <c:pt idx="8">
                  <c:v>-2.3021299995889422E-2</c:v>
                </c:pt>
                <c:pt idx="9">
                  <c:v>9.7523000004002824E-2</c:v>
                </c:pt>
                <c:pt idx="10">
                  <c:v>1.9064850002905587E-2</c:v>
                </c:pt>
                <c:pt idx="11">
                  <c:v>5.116210000414867E-2</c:v>
                </c:pt>
                <c:pt idx="12">
                  <c:v>9.5441750003374182E-2</c:v>
                </c:pt>
                <c:pt idx="13">
                  <c:v>3.9071650004188996E-2</c:v>
                </c:pt>
                <c:pt idx="14">
                  <c:v>7.8016500003286637E-2</c:v>
                </c:pt>
                <c:pt idx="15">
                  <c:v>3.7316500005545095E-2</c:v>
                </c:pt>
                <c:pt idx="16">
                  <c:v>1.6729200004192535E-2</c:v>
                </c:pt>
                <c:pt idx="17">
                  <c:v>8.585115000460064E-2</c:v>
                </c:pt>
                <c:pt idx="18">
                  <c:v>6.7337850003241329E-2</c:v>
                </c:pt>
                <c:pt idx="19">
                  <c:v>8.3595250005600974E-2</c:v>
                </c:pt>
                <c:pt idx="20">
                  <c:v>0.13261220000276808</c:v>
                </c:pt>
                <c:pt idx="21">
                  <c:v>5.9783950004202779E-2</c:v>
                </c:pt>
                <c:pt idx="22">
                  <c:v>5.6046650006464915E-2</c:v>
                </c:pt>
                <c:pt idx="23">
                  <c:v>8.4079550004389603E-2</c:v>
                </c:pt>
                <c:pt idx="24">
                  <c:v>2.5474000067333691E-3</c:v>
                </c:pt>
                <c:pt idx="25">
                  <c:v>1.8898150003224146E-2</c:v>
                </c:pt>
                <c:pt idx="26">
                  <c:v>2.5986700005887542E-2</c:v>
                </c:pt>
                <c:pt idx="27">
                  <c:v>-2.8966999961994588E-3</c:v>
                </c:pt>
                <c:pt idx="28">
                  <c:v>9.1155550002440577E-2</c:v>
                </c:pt>
                <c:pt idx="29">
                  <c:v>7.9733200003829552E-2</c:v>
                </c:pt>
                <c:pt idx="30">
                  <c:v>6.5162350005266489E-2</c:v>
                </c:pt>
                <c:pt idx="31">
                  <c:v>5.2090750003117137E-2</c:v>
                </c:pt>
                <c:pt idx="32">
                  <c:v>1.3955300000816351E-2</c:v>
                </c:pt>
                <c:pt idx="33">
                  <c:v>0.12326735000533517</c:v>
                </c:pt>
                <c:pt idx="34">
                  <c:v>3.5530050005036173E-2</c:v>
                </c:pt>
                <c:pt idx="35">
                  <c:v>9.4140600005630404E-2</c:v>
                </c:pt>
                <c:pt idx="36">
                  <c:v>8.7491350004711421E-2</c:v>
                </c:pt>
                <c:pt idx="37">
                  <c:v>-7.1983249996264931E-2</c:v>
                </c:pt>
                <c:pt idx="38">
                  <c:v>-2.0047099995281314E-2</c:v>
                </c:pt>
                <c:pt idx="39">
                  <c:v>6.6547000002174173E-2</c:v>
                </c:pt>
                <c:pt idx="40">
                  <c:v>3.1718750004074536E-2</c:v>
                </c:pt>
                <c:pt idx="41">
                  <c:v>5.7085950003965991E-2</c:v>
                </c:pt>
                <c:pt idx="42">
                  <c:v>9.6751650002261158E-2</c:v>
                </c:pt>
                <c:pt idx="43">
                  <c:v>1.8014350003795698E-2</c:v>
                </c:pt>
                <c:pt idx="44">
                  <c:v>2.3446400002285372E-2</c:v>
                </c:pt>
                <c:pt idx="45">
                  <c:v>2.4200650004786439E-2</c:v>
                </c:pt>
                <c:pt idx="46">
                  <c:v>8.424274999924819E-2</c:v>
                </c:pt>
                <c:pt idx="47">
                  <c:v>8.198250005079899E-3</c:v>
                </c:pt>
                <c:pt idx="48">
                  <c:v>1.8863950001104968E-2</c:v>
                </c:pt>
                <c:pt idx="49">
                  <c:v>3.2928300006460631E-2</c:v>
                </c:pt>
                <c:pt idx="50">
                  <c:v>2.4464850004733307E-2</c:v>
                </c:pt>
                <c:pt idx="51">
                  <c:v>2.7760950000811135E-2</c:v>
                </c:pt>
                <c:pt idx="52">
                  <c:v>1.8390850000287173E-2</c:v>
                </c:pt>
                <c:pt idx="53">
                  <c:v>-3.1047949996718671E-2</c:v>
                </c:pt>
                <c:pt idx="54">
                  <c:v>0.10489400000005844</c:v>
                </c:pt>
                <c:pt idx="55">
                  <c:v>4.3452300000353716E-2</c:v>
                </c:pt>
                <c:pt idx="56">
                  <c:v>-3.1348849995993078E-2</c:v>
                </c:pt>
                <c:pt idx="57">
                  <c:v>7.8631800002767704E-2</c:v>
                </c:pt>
                <c:pt idx="58">
                  <c:v>-2.2439799995481735E-2</c:v>
                </c:pt>
                <c:pt idx="59">
                  <c:v>3.8875150003150338E-2</c:v>
                </c:pt>
                <c:pt idx="60">
                  <c:v>1.2340100001893006E-2</c:v>
                </c:pt>
                <c:pt idx="61">
                  <c:v>9.3420000484911725E-4</c:v>
                </c:pt>
                <c:pt idx="62">
                  <c:v>4.9934200003917795E-2</c:v>
                </c:pt>
                <c:pt idx="63">
                  <c:v>8.9678300002560718E-2</c:v>
                </c:pt>
                <c:pt idx="64">
                  <c:v>-5.2302499971119687E-3</c:v>
                </c:pt>
                <c:pt idx="65">
                  <c:v>7.8101150003931252E-2</c:v>
                </c:pt>
                <c:pt idx="66">
                  <c:v>2.8363850000459934E-2</c:v>
                </c:pt>
                <c:pt idx="67">
                  <c:v>7.7809450005588587E-2</c:v>
                </c:pt>
                <c:pt idx="68">
                  <c:v>9.7096350003994303E-2</c:v>
                </c:pt>
                <c:pt idx="69">
                  <c:v>2.0638200003304519E-2</c:v>
                </c:pt>
                <c:pt idx="70">
                  <c:v>7.7917350001371233E-2</c:v>
                </c:pt>
                <c:pt idx="71">
                  <c:v>4.2050000411109067E-4</c:v>
                </c:pt>
                <c:pt idx="72">
                  <c:v>-1.9336149995069718E-2</c:v>
                </c:pt>
                <c:pt idx="73">
                  <c:v>-3.7463999979081564E-3</c:v>
                </c:pt>
                <c:pt idx="74">
                  <c:v>-3.2790499935799744E-3</c:v>
                </c:pt>
                <c:pt idx="75">
                  <c:v>-3.1532499997410923E-3</c:v>
                </c:pt>
                <c:pt idx="76">
                  <c:v>2.8467500014812686E-3</c:v>
                </c:pt>
                <c:pt idx="77">
                  <c:v>8.8467500027036294E-3</c:v>
                </c:pt>
                <c:pt idx="78">
                  <c:v>5.3320000042731408E-3</c:v>
                </c:pt>
                <c:pt idx="79">
                  <c:v>-2.6288699995347997E-2</c:v>
                </c:pt>
                <c:pt idx="80">
                  <c:v>-1.9288699997559888E-2</c:v>
                </c:pt>
                <c:pt idx="81">
                  <c:v>-1.1288699995930074E-2</c:v>
                </c:pt>
                <c:pt idx="82">
                  <c:v>-7.2886999987531453E-3</c:v>
                </c:pt>
                <c:pt idx="83">
                  <c:v>-3.2886999979382381E-3</c:v>
                </c:pt>
                <c:pt idx="84">
                  <c:v>3.7113000034878496E-3</c:v>
                </c:pt>
                <c:pt idx="85">
                  <c:v>1.1711300001479685E-2</c:v>
                </c:pt>
                <c:pt idx="86">
                  <c:v>-2.9451249996782281E-2</c:v>
                </c:pt>
                <c:pt idx="87">
                  <c:v>-4.6749749995797174E-2</c:v>
                </c:pt>
                <c:pt idx="88">
                  <c:v>-2.574974999515689E-2</c:v>
                </c:pt>
                <c:pt idx="89">
                  <c:v>-1.4749749996553874E-2</c:v>
                </c:pt>
                <c:pt idx="90">
                  <c:v>-3.7497499979508575E-3</c:v>
                </c:pt>
                <c:pt idx="91">
                  <c:v>1.8250250002893154E-2</c:v>
                </c:pt>
                <c:pt idx="92">
                  <c:v>-8.5392999935720582E-3</c:v>
                </c:pt>
                <c:pt idx="93">
                  <c:v>-3.6489949998212978E-2</c:v>
                </c:pt>
                <c:pt idx="94">
                  <c:v>6.9963850000931416E-2</c:v>
                </c:pt>
                <c:pt idx="95">
                  <c:v>-1.2388499962980859E-3</c:v>
                </c:pt>
                <c:pt idx="96">
                  <c:v>2.6091100004123291E-2</c:v>
                </c:pt>
                <c:pt idx="97">
                  <c:v>-2.6628299998264993E-2</c:v>
                </c:pt>
                <c:pt idx="98">
                  <c:v>5.4060500042396598E-3</c:v>
                </c:pt>
                <c:pt idx="99">
                  <c:v>2.2897100003319792E-2</c:v>
                </c:pt>
                <c:pt idx="100">
                  <c:v>-6.1938499966345262E-3</c:v>
                </c:pt>
                <c:pt idx="101">
                  <c:v>3.4524100003181957E-2</c:v>
                </c:pt>
                <c:pt idx="102">
                  <c:v>-1.0550000006332994E-3</c:v>
                </c:pt>
                <c:pt idx="103">
                  <c:v>-2.977584999462124E-2</c:v>
                </c:pt>
                <c:pt idx="104">
                  <c:v>-1.602209999691695E-2</c:v>
                </c:pt>
                <c:pt idx="105">
                  <c:v>-4.9333649996697204E-2</c:v>
                </c:pt>
                <c:pt idx="106">
                  <c:v>3.0296250002720626E-2</c:v>
                </c:pt>
                <c:pt idx="107">
                  <c:v>-8.861949998390628E-3</c:v>
                </c:pt>
                <c:pt idx="108">
                  <c:v>-1.0566349996224744E-2</c:v>
                </c:pt>
                <c:pt idx="109">
                  <c:v>-1.198869999643648E-2</c:v>
                </c:pt>
                <c:pt idx="110">
                  <c:v>-3.1200599998555845E-2</c:v>
                </c:pt>
                <c:pt idx="111">
                  <c:v>-3.5343999952601735E-3</c:v>
                </c:pt>
                <c:pt idx="112">
                  <c:v>-3.9033649998600595E-2</c:v>
                </c:pt>
                <c:pt idx="113">
                  <c:v>-3.9121699996030657E-2</c:v>
                </c:pt>
                <c:pt idx="114">
                  <c:v>3.7209699999948498E-2</c:v>
                </c:pt>
                <c:pt idx="115">
                  <c:v>-7.4395499941601884E-3</c:v>
                </c:pt>
                <c:pt idx="116">
                  <c:v>1.519035000455915E-2</c:v>
                </c:pt>
                <c:pt idx="117">
                  <c:v>-2.5425999996514292E-2</c:v>
                </c:pt>
                <c:pt idx="118">
                  <c:v>-3.9270199995371513E-2</c:v>
                </c:pt>
                <c:pt idx="119">
                  <c:v>-2.7618999996775528E-2</c:v>
                </c:pt>
                <c:pt idx="120">
                  <c:v>-1.3989099996251753E-2</c:v>
                </c:pt>
                <c:pt idx="121">
                  <c:v>1.2254250003024936E-2</c:v>
                </c:pt>
                <c:pt idx="122">
                  <c:v>2.6533400003245333E-2</c:v>
                </c:pt>
                <c:pt idx="123">
                  <c:v>-7.2191799998108763E-2</c:v>
                </c:pt>
                <c:pt idx="124">
                  <c:v>3.1440050006494857E-2</c:v>
                </c:pt>
                <c:pt idx="125">
                  <c:v>-2.2998749998805579E-2</c:v>
                </c:pt>
                <c:pt idx="126">
                  <c:v>3.0998350001027575E-2</c:v>
                </c:pt>
                <c:pt idx="127">
                  <c:v>0.13334910000412492</c:v>
                </c:pt>
                <c:pt idx="128">
                  <c:v>9.1468600003281608E-2</c:v>
                </c:pt>
                <c:pt idx="129">
                  <c:v>3.1507500025327317E-3</c:v>
                </c:pt>
                <c:pt idx="130">
                  <c:v>2.9645200003869832E-2</c:v>
                </c:pt>
                <c:pt idx="131">
                  <c:v>4.0275100003782427E-2</c:v>
                </c:pt>
                <c:pt idx="132">
                  <c:v>9.7647000038705301E-3</c:v>
                </c:pt>
                <c:pt idx="133">
                  <c:v>4.1654900003777584E-2</c:v>
                </c:pt>
                <c:pt idx="134">
                  <c:v>3.9528650002466748E-2</c:v>
                </c:pt>
                <c:pt idx="135">
                  <c:v>-0.10026379999544588</c:v>
                </c:pt>
                <c:pt idx="136">
                  <c:v>-7.1984649996011285E-2</c:v>
                </c:pt>
                <c:pt idx="137">
                  <c:v>5.5418350006220862E-2</c:v>
                </c:pt>
                <c:pt idx="138">
                  <c:v>-0.18309204999604844</c:v>
                </c:pt>
                <c:pt idx="139">
                  <c:v>3.2312900002580136E-2</c:v>
                </c:pt>
                <c:pt idx="140">
                  <c:v>2.9029400004219497E-2</c:v>
                </c:pt>
                <c:pt idx="141">
                  <c:v>2.9292100003658561E-2</c:v>
                </c:pt>
                <c:pt idx="142">
                  <c:v>-2.6133149996894645E-2</c:v>
                </c:pt>
                <c:pt idx="143">
                  <c:v>2.5325500027975067E-3</c:v>
                </c:pt>
                <c:pt idx="144">
                  <c:v>1.1477900003228569E-2</c:v>
                </c:pt>
                <c:pt idx="145">
                  <c:v>-1.2951999960932881E-3</c:v>
                </c:pt>
                <c:pt idx="146">
                  <c:v>-4.5772499979648273E-3</c:v>
                </c:pt>
                <c:pt idx="147">
                  <c:v>9.8456000014266465E-3</c:v>
                </c:pt>
                <c:pt idx="148">
                  <c:v>2.7683050004270626E-2</c:v>
                </c:pt>
                <c:pt idx="149">
                  <c:v>-1.7615449996810639E-2</c:v>
                </c:pt>
                <c:pt idx="150">
                  <c:v>7.2965000035765115E-3</c:v>
                </c:pt>
                <c:pt idx="151">
                  <c:v>-3.3885499942698516E-3</c:v>
                </c:pt>
                <c:pt idx="152">
                  <c:v>1.9888200004061218E-2</c:v>
                </c:pt>
                <c:pt idx="153">
                  <c:v>-7.2767499987094197E-3</c:v>
                </c:pt>
                <c:pt idx="154">
                  <c:v>2.6298500000848435E-2</c:v>
                </c:pt>
                <c:pt idx="155">
                  <c:v>1.4414200006285682E-2</c:v>
                </c:pt>
                <c:pt idx="156">
                  <c:v>8.8192000039271079E-3</c:v>
                </c:pt>
                <c:pt idx="157">
                  <c:v>-1.5150999970501289E-3</c:v>
                </c:pt>
                <c:pt idx="158">
                  <c:v>-6.164349993923679E-3</c:v>
                </c:pt>
                <c:pt idx="159">
                  <c:v>-1.7969250002352055E-2</c:v>
                </c:pt>
                <c:pt idx="160">
                  <c:v>5.0307499986956827E-3</c:v>
                </c:pt>
                <c:pt idx="161">
                  <c:v>2.7030750003177673E-2</c:v>
                </c:pt>
                <c:pt idx="162">
                  <c:v>1.2381500004266854E-2</c:v>
                </c:pt>
                <c:pt idx="163">
                  <c:v>1.6606499993940815E-3</c:v>
                </c:pt>
                <c:pt idx="164">
                  <c:v>-5.7094500007224269E-3</c:v>
                </c:pt>
                <c:pt idx="165">
                  <c:v>1.3271199997689109E-2</c:v>
                </c:pt>
                <c:pt idx="173">
                  <c:v>-1.9169999723089859E-4</c:v>
                </c:pt>
                <c:pt idx="174">
                  <c:v>-6.6179999703308567E-4</c:v>
                </c:pt>
                <c:pt idx="178">
                  <c:v>4.0000000444706529E-4</c:v>
                </c:pt>
                <c:pt idx="179">
                  <c:v>-2.2234999778447673E-4</c:v>
                </c:pt>
                <c:pt idx="180">
                  <c:v>-3.5664999450091273E-4</c:v>
                </c:pt>
                <c:pt idx="181">
                  <c:v>-6.7749999288935214E-4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16-4186-9383-7DC9B1733210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1'!$D$22:$D$47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-30375.5</c:v>
                </c:pt>
                <c:pt idx="1">
                  <c:v>-29357.5</c:v>
                </c:pt>
                <c:pt idx="2">
                  <c:v>-29239.5</c:v>
                </c:pt>
                <c:pt idx="3">
                  <c:v>-28813</c:v>
                </c:pt>
                <c:pt idx="4">
                  <c:v>-28808</c:v>
                </c:pt>
                <c:pt idx="5">
                  <c:v>-28430</c:v>
                </c:pt>
                <c:pt idx="6">
                  <c:v>-28324.5</c:v>
                </c:pt>
                <c:pt idx="7">
                  <c:v>-28301.5</c:v>
                </c:pt>
                <c:pt idx="8">
                  <c:v>-28271</c:v>
                </c:pt>
                <c:pt idx="9">
                  <c:v>-27590</c:v>
                </c:pt>
                <c:pt idx="10">
                  <c:v>-27550.5</c:v>
                </c:pt>
                <c:pt idx="11">
                  <c:v>-27393</c:v>
                </c:pt>
                <c:pt idx="12">
                  <c:v>-27027.5</c:v>
                </c:pt>
                <c:pt idx="13">
                  <c:v>-26994.5</c:v>
                </c:pt>
                <c:pt idx="14">
                  <c:v>-26945</c:v>
                </c:pt>
                <c:pt idx="15">
                  <c:v>-25945</c:v>
                </c:pt>
                <c:pt idx="16">
                  <c:v>-25436</c:v>
                </c:pt>
                <c:pt idx="17">
                  <c:v>-24729.5</c:v>
                </c:pt>
                <c:pt idx="18">
                  <c:v>-24640.5</c:v>
                </c:pt>
                <c:pt idx="19">
                  <c:v>-24182.5</c:v>
                </c:pt>
                <c:pt idx="20">
                  <c:v>-23826</c:v>
                </c:pt>
                <c:pt idx="21">
                  <c:v>-23753.5</c:v>
                </c:pt>
                <c:pt idx="22">
                  <c:v>-23744.5</c:v>
                </c:pt>
                <c:pt idx="23">
                  <c:v>-23701.5</c:v>
                </c:pt>
                <c:pt idx="24">
                  <c:v>-23242</c:v>
                </c:pt>
                <c:pt idx="25">
                  <c:v>-23239.5</c:v>
                </c:pt>
                <c:pt idx="26">
                  <c:v>-22911</c:v>
                </c:pt>
                <c:pt idx="27">
                  <c:v>-22789</c:v>
                </c:pt>
                <c:pt idx="28">
                  <c:v>-22781.5</c:v>
                </c:pt>
                <c:pt idx="29">
                  <c:v>-22756</c:v>
                </c:pt>
                <c:pt idx="30">
                  <c:v>-22225.5</c:v>
                </c:pt>
                <c:pt idx="31">
                  <c:v>-22197.5</c:v>
                </c:pt>
                <c:pt idx="32">
                  <c:v>-21949</c:v>
                </c:pt>
                <c:pt idx="33">
                  <c:v>-21875.5</c:v>
                </c:pt>
                <c:pt idx="34">
                  <c:v>-21866.5</c:v>
                </c:pt>
                <c:pt idx="35">
                  <c:v>-21798</c:v>
                </c:pt>
                <c:pt idx="36">
                  <c:v>-21795.5</c:v>
                </c:pt>
                <c:pt idx="37">
                  <c:v>-21777.5</c:v>
                </c:pt>
                <c:pt idx="38">
                  <c:v>-21557</c:v>
                </c:pt>
                <c:pt idx="39">
                  <c:v>-21510</c:v>
                </c:pt>
                <c:pt idx="40">
                  <c:v>-21437.5</c:v>
                </c:pt>
                <c:pt idx="41">
                  <c:v>-21413.5</c:v>
                </c:pt>
                <c:pt idx="42">
                  <c:v>-21394.5</c:v>
                </c:pt>
                <c:pt idx="43">
                  <c:v>-21385.5</c:v>
                </c:pt>
                <c:pt idx="44">
                  <c:v>-20912</c:v>
                </c:pt>
                <c:pt idx="45">
                  <c:v>-20564.5</c:v>
                </c:pt>
                <c:pt idx="46">
                  <c:v>-20357.5</c:v>
                </c:pt>
                <c:pt idx="47">
                  <c:v>-20172.5</c:v>
                </c:pt>
                <c:pt idx="48">
                  <c:v>-20153.5</c:v>
                </c:pt>
                <c:pt idx="49">
                  <c:v>-20039</c:v>
                </c:pt>
                <c:pt idx="50">
                  <c:v>-19550.5</c:v>
                </c:pt>
                <c:pt idx="51">
                  <c:v>-19163.5</c:v>
                </c:pt>
                <c:pt idx="52">
                  <c:v>-19130.5</c:v>
                </c:pt>
                <c:pt idx="53">
                  <c:v>-19126.5</c:v>
                </c:pt>
                <c:pt idx="54">
                  <c:v>-19020</c:v>
                </c:pt>
                <c:pt idx="55">
                  <c:v>-18959</c:v>
                </c:pt>
                <c:pt idx="56">
                  <c:v>-18729.5</c:v>
                </c:pt>
                <c:pt idx="57">
                  <c:v>-18694</c:v>
                </c:pt>
                <c:pt idx="58">
                  <c:v>-18666</c:v>
                </c:pt>
                <c:pt idx="59">
                  <c:v>-18649.5</c:v>
                </c:pt>
                <c:pt idx="60">
                  <c:v>-18133</c:v>
                </c:pt>
                <c:pt idx="61">
                  <c:v>-18086</c:v>
                </c:pt>
                <c:pt idx="62">
                  <c:v>-18086</c:v>
                </c:pt>
                <c:pt idx="63">
                  <c:v>-17539</c:v>
                </c:pt>
                <c:pt idx="64">
                  <c:v>-17267.5</c:v>
                </c:pt>
                <c:pt idx="65">
                  <c:v>-17229.5</c:v>
                </c:pt>
                <c:pt idx="66">
                  <c:v>-17220.5</c:v>
                </c:pt>
                <c:pt idx="67">
                  <c:v>-16668.5</c:v>
                </c:pt>
                <c:pt idx="68">
                  <c:v>-16445.5</c:v>
                </c:pt>
                <c:pt idx="69">
                  <c:v>-16406</c:v>
                </c:pt>
                <c:pt idx="70">
                  <c:v>-16375.5</c:v>
                </c:pt>
                <c:pt idx="71">
                  <c:v>-16265</c:v>
                </c:pt>
                <c:pt idx="72">
                  <c:v>-16220.5</c:v>
                </c:pt>
                <c:pt idx="73">
                  <c:v>-16088</c:v>
                </c:pt>
                <c:pt idx="74">
                  <c:v>-15963.5</c:v>
                </c:pt>
                <c:pt idx="75">
                  <c:v>-15677.5</c:v>
                </c:pt>
                <c:pt idx="76">
                  <c:v>-15677.5</c:v>
                </c:pt>
                <c:pt idx="77">
                  <c:v>-15677.5</c:v>
                </c:pt>
                <c:pt idx="78">
                  <c:v>-15560</c:v>
                </c:pt>
                <c:pt idx="79">
                  <c:v>-15429</c:v>
                </c:pt>
                <c:pt idx="80">
                  <c:v>-15429</c:v>
                </c:pt>
                <c:pt idx="81">
                  <c:v>-15429</c:v>
                </c:pt>
                <c:pt idx="82">
                  <c:v>-15429</c:v>
                </c:pt>
                <c:pt idx="83">
                  <c:v>-15429</c:v>
                </c:pt>
                <c:pt idx="84">
                  <c:v>-15429</c:v>
                </c:pt>
                <c:pt idx="85">
                  <c:v>-15429</c:v>
                </c:pt>
                <c:pt idx="86">
                  <c:v>-15337.5</c:v>
                </c:pt>
                <c:pt idx="87">
                  <c:v>-15332.5</c:v>
                </c:pt>
                <c:pt idx="88">
                  <c:v>-15332.5</c:v>
                </c:pt>
                <c:pt idx="89">
                  <c:v>-15332.5</c:v>
                </c:pt>
                <c:pt idx="90">
                  <c:v>-15332.5</c:v>
                </c:pt>
                <c:pt idx="91">
                  <c:v>-15332.5</c:v>
                </c:pt>
                <c:pt idx="92">
                  <c:v>-15331</c:v>
                </c:pt>
                <c:pt idx="93">
                  <c:v>-15266.5</c:v>
                </c:pt>
                <c:pt idx="94">
                  <c:v>-15220.5</c:v>
                </c:pt>
                <c:pt idx="95">
                  <c:v>-15029.5</c:v>
                </c:pt>
                <c:pt idx="96">
                  <c:v>-14963</c:v>
                </c:pt>
                <c:pt idx="97">
                  <c:v>-14961</c:v>
                </c:pt>
                <c:pt idx="98">
                  <c:v>-14946.5</c:v>
                </c:pt>
                <c:pt idx="99">
                  <c:v>-14943</c:v>
                </c:pt>
                <c:pt idx="100">
                  <c:v>-14879.5</c:v>
                </c:pt>
                <c:pt idx="101">
                  <c:v>-14853</c:v>
                </c:pt>
                <c:pt idx="102">
                  <c:v>-14850</c:v>
                </c:pt>
                <c:pt idx="103">
                  <c:v>-14819.5</c:v>
                </c:pt>
                <c:pt idx="104">
                  <c:v>-14807</c:v>
                </c:pt>
                <c:pt idx="105">
                  <c:v>-14545.5</c:v>
                </c:pt>
                <c:pt idx="106">
                  <c:v>-14512.5</c:v>
                </c:pt>
                <c:pt idx="107">
                  <c:v>-14506.5</c:v>
                </c:pt>
                <c:pt idx="108">
                  <c:v>-14454.5</c:v>
                </c:pt>
                <c:pt idx="109">
                  <c:v>-14429</c:v>
                </c:pt>
                <c:pt idx="110">
                  <c:v>-14402</c:v>
                </c:pt>
                <c:pt idx="111">
                  <c:v>-14048</c:v>
                </c:pt>
                <c:pt idx="112">
                  <c:v>-13545.5</c:v>
                </c:pt>
                <c:pt idx="113">
                  <c:v>-13539</c:v>
                </c:pt>
                <c:pt idx="114">
                  <c:v>-13501</c:v>
                </c:pt>
                <c:pt idx="115">
                  <c:v>-13498.5</c:v>
                </c:pt>
                <c:pt idx="116">
                  <c:v>-13465.5</c:v>
                </c:pt>
                <c:pt idx="117">
                  <c:v>-13420</c:v>
                </c:pt>
                <c:pt idx="118">
                  <c:v>-13034</c:v>
                </c:pt>
                <c:pt idx="119">
                  <c:v>-12730</c:v>
                </c:pt>
                <c:pt idx="120">
                  <c:v>-12697</c:v>
                </c:pt>
                <c:pt idx="121">
                  <c:v>-12652.5</c:v>
                </c:pt>
                <c:pt idx="122">
                  <c:v>-12622</c:v>
                </c:pt>
                <c:pt idx="123">
                  <c:v>-12506</c:v>
                </c:pt>
                <c:pt idx="124">
                  <c:v>-12166.5</c:v>
                </c:pt>
                <c:pt idx="125">
                  <c:v>-12162.5</c:v>
                </c:pt>
                <c:pt idx="126">
                  <c:v>-12105.5</c:v>
                </c:pt>
                <c:pt idx="127">
                  <c:v>-12103</c:v>
                </c:pt>
                <c:pt idx="128">
                  <c:v>-12038</c:v>
                </c:pt>
                <c:pt idx="129">
                  <c:v>-11997.5</c:v>
                </c:pt>
                <c:pt idx="130">
                  <c:v>-11716</c:v>
                </c:pt>
                <c:pt idx="131">
                  <c:v>-11683</c:v>
                </c:pt>
                <c:pt idx="132">
                  <c:v>-11651</c:v>
                </c:pt>
                <c:pt idx="133">
                  <c:v>-11217</c:v>
                </c:pt>
                <c:pt idx="134">
                  <c:v>-10804.5</c:v>
                </c:pt>
                <c:pt idx="135">
                  <c:v>-10746</c:v>
                </c:pt>
                <c:pt idx="136">
                  <c:v>-10715.5</c:v>
                </c:pt>
                <c:pt idx="137">
                  <c:v>-10705.5</c:v>
                </c:pt>
                <c:pt idx="138">
                  <c:v>-10673.5</c:v>
                </c:pt>
                <c:pt idx="139">
                  <c:v>-10357</c:v>
                </c:pt>
                <c:pt idx="140">
                  <c:v>-10302</c:v>
                </c:pt>
                <c:pt idx="141">
                  <c:v>-10293</c:v>
                </c:pt>
                <c:pt idx="142">
                  <c:v>-10210.5</c:v>
                </c:pt>
                <c:pt idx="143">
                  <c:v>-10191.5</c:v>
                </c:pt>
                <c:pt idx="144">
                  <c:v>-9807</c:v>
                </c:pt>
                <c:pt idx="145">
                  <c:v>-9784</c:v>
                </c:pt>
                <c:pt idx="146">
                  <c:v>-9757.5</c:v>
                </c:pt>
                <c:pt idx="147">
                  <c:v>-9448</c:v>
                </c:pt>
                <c:pt idx="148">
                  <c:v>-9356.5</c:v>
                </c:pt>
                <c:pt idx="149">
                  <c:v>-9351.5</c:v>
                </c:pt>
                <c:pt idx="150">
                  <c:v>-9345</c:v>
                </c:pt>
                <c:pt idx="151">
                  <c:v>-9328.5</c:v>
                </c:pt>
                <c:pt idx="152">
                  <c:v>-8906</c:v>
                </c:pt>
                <c:pt idx="153">
                  <c:v>-8422.5</c:v>
                </c:pt>
                <c:pt idx="154">
                  <c:v>-8005</c:v>
                </c:pt>
                <c:pt idx="155">
                  <c:v>-6486</c:v>
                </c:pt>
                <c:pt idx="156">
                  <c:v>-5136</c:v>
                </c:pt>
                <c:pt idx="157">
                  <c:v>-5117</c:v>
                </c:pt>
                <c:pt idx="158">
                  <c:v>-5114.5</c:v>
                </c:pt>
                <c:pt idx="159">
                  <c:v>-2397.5</c:v>
                </c:pt>
                <c:pt idx="160">
                  <c:v>-2397.5</c:v>
                </c:pt>
                <c:pt idx="161">
                  <c:v>-2397.5</c:v>
                </c:pt>
                <c:pt idx="162">
                  <c:v>-2395</c:v>
                </c:pt>
                <c:pt idx="163">
                  <c:v>-2364.5</c:v>
                </c:pt>
                <c:pt idx="164">
                  <c:v>-2331.5</c:v>
                </c:pt>
                <c:pt idx="165">
                  <c:v>-2296</c:v>
                </c:pt>
                <c:pt idx="166">
                  <c:v>-1010.5</c:v>
                </c:pt>
                <c:pt idx="167">
                  <c:v>-947</c:v>
                </c:pt>
                <c:pt idx="168">
                  <c:v>-938</c:v>
                </c:pt>
                <c:pt idx="169">
                  <c:v>-933</c:v>
                </c:pt>
                <c:pt idx="170">
                  <c:v>-933</c:v>
                </c:pt>
                <c:pt idx="171">
                  <c:v>-930.5</c:v>
                </c:pt>
                <c:pt idx="172">
                  <c:v>-930.5</c:v>
                </c:pt>
                <c:pt idx="173">
                  <c:v>-439</c:v>
                </c:pt>
                <c:pt idx="174">
                  <c:v>-406</c:v>
                </c:pt>
                <c:pt idx="175">
                  <c:v>-13</c:v>
                </c:pt>
                <c:pt idx="176">
                  <c:v>-4</c:v>
                </c:pt>
                <c:pt idx="177">
                  <c:v>0</c:v>
                </c:pt>
                <c:pt idx="178">
                  <c:v>0</c:v>
                </c:pt>
                <c:pt idx="179">
                  <c:v>25.5</c:v>
                </c:pt>
                <c:pt idx="180">
                  <c:v>44.5</c:v>
                </c:pt>
                <c:pt idx="181">
                  <c:v>75</c:v>
                </c:pt>
                <c:pt idx="182">
                  <c:v>468</c:v>
                </c:pt>
                <c:pt idx="183">
                  <c:v>515</c:v>
                </c:pt>
                <c:pt idx="184">
                  <c:v>847.5</c:v>
                </c:pt>
                <c:pt idx="185">
                  <c:v>847.5</c:v>
                </c:pt>
                <c:pt idx="186">
                  <c:v>850</c:v>
                </c:pt>
                <c:pt idx="187">
                  <c:v>850</c:v>
                </c:pt>
                <c:pt idx="188">
                  <c:v>852.5</c:v>
                </c:pt>
                <c:pt idx="189">
                  <c:v>852.5</c:v>
                </c:pt>
                <c:pt idx="190">
                  <c:v>869</c:v>
                </c:pt>
                <c:pt idx="191">
                  <c:v>869</c:v>
                </c:pt>
                <c:pt idx="192">
                  <c:v>5018.5</c:v>
                </c:pt>
                <c:pt idx="193">
                  <c:v>5074.5</c:v>
                </c:pt>
                <c:pt idx="194">
                  <c:v>5077</c:v>
                </c:pt>
                <c:pt idx="195">
                  <c:v>5088.5</c:v>
                </c:pt>
                <c:pt idx="196">
                  <c:v>5513.5</c:v>
                </c:pt>
                <c:pt idx="197">
                  <c:v>5522.5</c:v>
                </c:pt>
                <c:pt idx="198">
                  <c:v>5525</c:v>
                </c:pt>
                <c:pt idx="199">
                  <c:v>5527.5</c:v>
                </c:pt>
                <c:pt idx="200">
                  <c:v>6417</c:v>
                </c:pt>
                <c:pt idx="201">
                  <c:v>6426</c:v>
                </c:pt>
                <c:pt idx="202">
                  <c:v>6437.5</c:v>
                </c:pt>
                <c:pt idx="203">
                  <c:v>6454</c:v>
                </c:pt>
                <c:pt idx="204">
                  <c:v>7417.5</c:v>
                </c:pt>
                <c:pt idx="205">
                  <c:v>7419</c:v>
                </c:pt>
                <c:pt idx="206">
                  <c:v>7424</c:v>
                </c:pt>
                <c:pt idx="207">
                  <c:v>7776</c:v>
                </c:pt>
                <c:pt idx="208">
                  <c:v>7785</c:v>
                </c:pt>
                <c:pt idx="209">
                  <c:v>7785</c:v>
                </c:pt>
                <c:pt idx="210">
                  <c:v>7818</c:v>
                </c:pt>
                <c:pt idx="211">
                  <c:v>8327</c:v>
                </c:pt>
                <c:pt idx="212">
                  <c:v>8402</c:v>
                </c:pt>
                <c:pt idx="213">
                  <c:v>8775.5</c:v>
                </c:pt>
                <c:pt idx="214">
                  <c:v>9695</c:v>
                </c:pt>
                <c:pt idx="215">
                  <c:v>10106</c:v>
                </c:pt>
                <c:pt idx="216">
                  <c:v>11012</c:v>
                </c:pt>
                <c:pt idx="217">
                  <c:v>11040</c:v>
                </c:pt>
                <c:pt idx="218">
                  <c:v>11042.5</c:v>
                </c:pt>
                <c:pt idx="219">
                  <c:v>11051.5</c:v>
                </c:pt>
                <c:pt idx="220">
                  <c:v>11077</c:v>
                </c:pt>
                <c:pt idx="221">
                  <c:v>11546.5</c:v>
                </c:pt>
                <c:pt idx="222">
                  <c:v>11549</c:v>
                </c:pt>
                <c:pt idx="223">
                  <c:v>11565.5</c:v>
                </c:pt>
                <c:pt idx="224">
                  <c:v>11568</c:v>
                </c:pt>
                <c:pt idx="225">
                  <c:v>11573</c:v>
                </c:pt>
                <c:pt idx="226">
                  <c:v>11584.5</c:v>
                </c:pt>
                <c:pt idx="227">
                  <c:v>11643</c:v>
                </c:pt>
                <c:pt idx="228">
                  <c:v>11643</c:v>
                </c:pt>
                <c:pt idx="229">
                  <c:v>11643</c:v>
                </c:pt>
                <c:pt idx="230">
                  <c:v>11666</c:v>
                </c:pt>
                <c:pt idx="231">
                  <c:v>11666</c:v>
                </c:pt>
                <c:pt idx="232">
                  <c:v>11666</c:v>
                </c:pt>
                <c:pt idx="233">
                  <c:v>12004.5</c:v>
                </c:pt>
                <c:pt idx="234">
                  <c:v>12004.5</c:v>
                </c:pt>
                <c:pt idx="235">
                  <c:v>12016</c:v>
                </c:pt>
                <c:pt idx="236">
                  <c:v>12037.5</c:v>
                </c:pt>
                <c:pt idx="237">
                  <c:v>12039</c:v>
                </c:pt>
                <c:pt idx="238">
                  <c:v>12039</c:v>
                </c:pt>
                <c:pt idx="239">
                  <c:v>12039</c:v>
                </c:pt>
                <c:pt idx="240">
                  <c:v>12054</c:v>
                </c:pt>
                <c:pt idx="241">
                  <c:v>12483</c:v>
                </c:pt>
                <c:pt idx="242">
                  <c:v>12483</c:v>
                </c:pt>
                <c:pt idx="243">
                  <c:v>12483</c:v>
                </c:pt>
                <c:pt idx="244">
                  <c:v>12485.5</c:v>
                </c:pt>
                <c:pt idx="245">
                  <c:v>12485.5</c:v>
                </c:pt>
                <c:pt idx="246">
                  <c:v>12490.5</c:v>
                </c:pt>
                <c:pt idx="247">
                  <c:v>12492</c:v>
                </c:pt>
                <c:pt idx="248">
                  <c:v>12506</c:v>
                </c:pt>
                <c:pt idx="249">
                  <c:v>12511</c:v>
                </c:pt>
                <c:pt idx="250">
                  <c:v>12546.5</c:v>
                </c:pt>
                <c:pt idx="251">
                  <c:v>12546.5</c:v>
                </c:pt>
                <c:pt idx="252">
                  <c:v>12581</c:v>
                </c:pt>
                <c:pt idx="253">
                  <c:v>12581</c:v>
                </c:pt>
                <c:pt idx="254">
                  <c:v>12630.5</c:v>
                </c:pt>
                <c:pt idx="255">
                  <c:v>12917</c:v>
                </c:pt>
                <c:pt idx="256">
                  <c:v>12969</c:v>
                </c:pt>
                <c:pt idx="257">
                  <c:v>12970.5</c:v>
                </c:pt>
                <c:pt idx="258">
                  <c:v>13442.5</c:v>
                </c:pt>
                <c:pt idx="259">
                  <c:v>15251</c:v>
                </c:pt>
                <c:pt idx="260">
                  <c:v>15647</c:v>
                </c:pt>
                <c:pt idx="261">
                  <c:v>15647</c:v>
                </c:pt>
                <c:pt idx="262">
                  <c:v>15687</c:v>
                </c:pt>
                <c:pt idx="263">
                  <c:v>15689</c:v>
                </c:pt>
                <c:pt idx="264">
                  <c:v>16102</c:v>
                </c:pt>
                <c:pt idx="265">
                  <c:v>17125</c:v>
                </c:pt>
                <c:pt idx="266">
                  <c:v>17143</c:v>
                </c:pt>
                <c:pt idx="267">
                  <c:v>17178.5</c:v>
                </c:pt>
                <c:pt idx="268">
                  <c:v>17684</c:v>
                </c:pt>
                <c:pt idx="269">
                  <c:v>18071.5</c:v>
                </c:pt>
                <c:pt idx="270">
                  <c:v>19613</c:v>
                </c:pt>
                <c:pt idx="271">
                  <c:v>19613</c:v>
                </c:pt>
                <c:pt idx="272">
                  <c:v>19908</c:v>
                </c:pt>
                <c:pt idx="273">
                  <c:v>19908</c:v>
                </c:pt>
                <c:pt idx="274">
                  <c:v>20290</c:v>
                </c:pt>
                <c:pt idx="275">
                  <c:v>20290</c:v>
                </c:pt>
                <c:pt idx="276">
                  <c:v>20391.5</c:v>
                </c:pt>
                <c:pt idx="277">
                  <c:v>20393</c:v>
                </c:pt>
                <c:pt idx="278">
                  <c:v>20421</c:v>
                </c:pt>
                <c:pt idx="279">
                  <c:v>20883</c:v>
                </c:pt>
                <c:pt idx="280">
                  <c:v>20890.5</c:v>
                </c:pt>
                <c:pt idx="281">
                  <c:v>21346</c:v>
                </c:pt>
                <c:pt idx="282">
                  <c:v>21762</c:v>
                </c:pt>
                <c:pt idx="283">
                  <c:v>21766</c:v>
                </c:pt>
                <c:pt idx="284">
                  <c:v>21768.5</c:v>
                </c:pt>
                <c:pt idx="285">
                  <c:v>21785</c:v>
                </c:pt>
                <c:pt idx="286">
                  <c:v>21786.5</c:v>
                </c:pt>
                <c:pt idx="287">
                  <c:v>21794</c:v>
                </c:pt>
                <c:pt idx="288">
                  <c:v>21794</c:v>
                </c:pt>
                <c:pt idx="289">
                  <c:v>21813</c:v>
                </c:pt>
                <c:pt idx="290">
                  <c:v>21818</c:v>
                </c:pt>
                <c:pt idx="291">
                  <c:v>21888</c:v>
                </c:pt>
                <c:pt idx="292">
                  <c:v>21888</c:v>
                </c:pt>
                <c:pt idx="293">
                  <c:v>22780</c:v>
                </c:pt>
                <c:pt idx="294">
                  <c:v>22780</c:v>
                </c:pt>
                <c:pt idx="295">
                  <c:v>22780</c:v>
                </c:pt>
                <c:pt idx="296">
                  <c:v>23106</c:v>
                </c:pt>
                <c:pt idx="297">
                  <c:v>23594.5</c:v>
                </c:pt>
                <c:pt idx="298">
                  <c:v>24134</c:v>
                </c:pt>
                <c:pt idx="299">
                  <c:v>24142</c:v>
                </c:pt>
                <c:pt idx="300">
                  <c:v>24498</c:v>
                </c:pt>
                <c:pt idx="301">
                  <c:v>26006</c:v>
                </c:pt>
                <c:pt idx="302">
                  <c:v>26398</c:v>
                </c:pt>
                <c:pt idx="303">
                  <c:v>26928.5</c:v>
                </c:pt>
              </c:numCache>
            </c:numRef>
          </c:xVal>
          <c:yVal>
            <c:numRef>
              <c:f>'Active 1'!$I$21:$I$989</c:f>
              <c:numCache>
                <c:formatCode>General</c:formatCode>
                <c:ptCount val="969"/>
                <c:pt idx="192">
                  <c:v>-2.1504450000065845E-2</c:v>
                </c:pt>
                <c:pt idx="196">
                  <c:v>-4.0559499975643121E-3</c:v>
                </c:pt>
                <c:pt idx="197">
                  <c:v>1.4206750005541835E-2</c:v>
                </c:pt>
                <c:pt idx="198">
                  <c:v>-2.4425000010523945E-3</c:v>
                </c:pt>
                <c:pt idx="199">
                  <c:v>-2.0917499932693318E-3</c:v>
                </c:pt>
                <c:pt idx="200">
                  <c:v>4.7051000001374632E-3</c:v>
                </c:pt>
                <c:pt idx="201">
                  <c:v>4.9677999995765276E-3</c:v>
                </c:pt>
                <c:pt idx="202">
                  <c:v>-1.141875000030268E-2</c:v>
                </c:pt>
                <c:pt idx="203">
                  <c:v>-3.1037999942782335E-3</c:v>
                </c:pt>
                <c:pt idx="210">
                  <c:v>2.6539999817032367E-4</c:v>
                </c:pt>
                <c:pt idx="211">
                  <c:v>4.678100005548913E-3</c:v>
                </c:pt>
                <c:pt idx="212">
                  <c:v>2.0059999951627105E-4</c:v>
                </c:pt>
                <c:pt idx="215">
                  <c:v>-1.9728200000827201E-2</c:v>
                </c:pt>
                <c:pt idx="234">
                  <c:v>-3.3368650001648348E-2</c:v>
                </c:pt>
                <c:pt idx="248">
                  <c:v>-4.0008199997828342E-2</c:v>
                </c:pt>
                <c:pt idx="254">
                  <c:v>-4.6540849994926248E-2</c:v>
                </c:pt>
                <c:pt idx="264">
                  <c:v>-7.9489399999147281E-2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16-4186-9383-7DC9B1733210}"/>
            </c:ext>
          </c:extLst>
        </c:ser>
        <c:ser>
          <c:idx val="3"/>
          <c:order val="2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plus>
            <c:minus>
              <c:numRef>
                <c:f>'Active 1'!$D$21:$D$47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-30375.5</c:v>
                </c:pt>
                <c:pt idx="1">
                  <c:v>-29357.5</c:v>
                </c:pt>
                <c:pt idx="2">
                  <c:v>-29239.5</c:v>
                </c:pt>
                <c:pt idx="3">
                  <c:v>-28813</c:v>
                </c:pt>
                <c:pt idx="4">
                  <c:v>-28808</c:v>
                </c:pt>
                <c:pt idx="5">
                  <c:v>-28430</c:v>
                </c:pt>
                <c:pt idx="6">
                  <c:v>-28324.5</c:v>
                </c:pt>
                <c:pt idx="7">
                  <c:v>-28301.5</c:v>
                </c:pt>
                <c:pt idx="8">
                  <c:v>-28271</c:v>
                </c:pt>
                <c:pt idx="9">
                  <c:v>-27590</c:v>
                </c:pt>
                <c:pt idx="10">
                  <c:v>-27550.5</c:v>
                </c:pt>
                <c:pt idx="11">
                  <c:v>-27393</c:v>
                </c:pt>
                <c:pt idx="12">
                  <c:v>-27027.5</c:v>
                </c:pt>
                <c:pt idx="13">
                  <c:v>-26994.5</c:v>
                </c:pt>
                <c:pt idx="14">
                  <c:v>-26945</c:v>
                </c:pt>
                <c:pt idx="15">
                  <c:v>-25945</c:v>
                </c:pt>
                <c:pt idx="16">
                  <c:v>-25436</c:v>
                </c:pt>
                <c:pt idx="17">
                  <c:v>-24729.5</c:v>
                </c:pt>
                <c:pt idx="18">
                  <c:v>-24640.5</c:v>
                </c:pt>
                <c:pt idx="19">
                  <c:v>-24182.5</c:v>
                </c:pt>
                <c:pt idx="20">
                  <c:v>-23826</c:v>
                </c:pt>
                <c:pt idx="21">
                  <c:v>-23753.5</c:v>
                </c:pt>
                <c:pt idx="22">
                  <c:v>-23744.5</c:v>
                </c:pt>
                <c:pt idx="23">
                  <c:v>-23701.5</c:v>
                </c:pt>
                <c:pt idx="24">
                  <c:v>-23242</c:v>
                </c:pt>
                <c:pt idx="25">
                  <c:v>-23239.5</c:v>
                </c:pt>
                <c:pt idx="26">
                  <c:v>-22911</c:v>
                </c:pt>
                <c:pt idx="27">
                  <c:v>-22789</c:v>
                </c:pt>
                <c:pt idx="28">
                  <c:v>-22781.5</c:v>
                </c:pt>
                <c:pt idx="29">
                  <c:v>-22756</c:v>
                </c:pt>
                <c:pt idx="30">
                  <c:v>-22225.5</c:v>
                </c:pt>
                <c:pt idx="31">
                  <c:v>-22197.5</c:v>
                </c:pt>
                <c:pt idx="32">
                  <c:v>-21949</c:v>
                </c:pt>
                <c:pt idx="33">
                  <c:v>-21875.5</c:v>
                </c:pt>
                <c:pt idx="34">
                  <c:v>-21866.5</c:v>
                </c:pt>
                <c:pt idx="35">
                  <c:v>-21798</c:v>
                </c:pt>
                <c:pt idx="36">
                  <c:v>-21795.5</c:v>
                </c:pt>
                <c:pt idx="37">
                  <c:v>-21777.5</c:v>
                </c:pt>
                <c:pt idx="38">
                  <c:v>-21557</c:v>
                </c:pt>
                <c:pt idx="39">
                  <c:v>-21510</c:v>
                </c:pt>
                <c:pt idx="40">
                  <c:v>-21437.5</c:v>
                </c:pt>
                <c:pt idx="41">
                  <c:v>-21413.5</c:v>
                </c:pt>
                <c:pt idx="42">
                  <c:v>-21394.5</c:v>
                </c:pt>
                <c:pt idx="43">
                  <c:v>-21385.5</c:v>
                </c:pt>
                <c:pt idx="44">
                  <c:v>-20912</c:v>
                </c:pt>
                <c:pt idx="45">
                  <c:v>-20564.5</c:v>
                </c:pt>
                <c:pt idx="46">
                  <c:v>-20357.5</c:v>
                </c:pt>
                <c:pt idx="47">
                  <c:v>-20172.5</c:v>
                </c:pt>
                <c:pt idx="48">
                  <c:v>-20153.5</c:v>
                </c:pt>
                <c:pt idx="49">
                  <c:v>-20039</c:v>
                </c:pt>
                <c:pt idx="50">
                  <c:v>-19550.5</c:v>
                </c:pt>
                <c:pt idx="51">
                  <c:v>-19163.5</c:v>
                </c:pt>
                <c:pt idx="52">
                  <c:v>-19130.5</c:v>
                </c:pt>
                <c:pt idx="53">
                  <c:v>-19126.5</c:v>
                </c:pt>
                <c:pt idx="54">
                  <c:v>-19020</c:v>
                </c:pt>
                <c:pt idx="55">
                  <c:v>-18959</c:v>
                </c:pt>
                <c:pt idx="56">
                  <c:v>-18729.5</c:v>
                </c:pt>
                <c:pt idx="57">
                  <c:v>-18694</c:v>
                </c:pt>
                <c:pt idx="58">
                  <c:v>-18666</c:v>
                </c:pt>
                <c:pt idx="59">
                  <c:v>-18649.5</c:v>
                </c:pt>
                <c:pt idx="60">
                  <c:v>-18133</c:v>
                </c:pt>
                <c:pt idx="61">
                  <c:v>-18086</c:v>
                </c:pt>
                <c:pt idx="62">
                  <c:v>-18086</c:v>
                </c:pt>
                <c:pt idx="63">
                  <c:v>-17539</c:v>
                </c:pt>
                <c:pt idx="64">
                  <c:v>-17267.5</c:v>
                </c:pt>
                <c:pt idx="65">
                  <c:v>-17229.5</c:v>
                </c:pt>
                <c:pt idx="66">
                  <c:v>-17220.5</c:v>
                </c:pt>
                <c:pt idx="67">
                  <c:v>-16668.5</c:v>
                </c:pt>
                <c:pt idx="68">
                  <c:v>-16445.5</c:v>
                </c:pt>
                <c:pt idx="69">
                  <c:v>-16406</c:v>
                </c:pt>
                <c:pt idx="70">
                  <c:v>-16375.5</c:v>
                </c:pt>
                <c:pt idx="71">
                  <c:v>-16265</c:v>
                </c:pt>
                <c:pt idx="72">
                  <c:v>-16220.5</c:v>
                </c:pt>
                <c:pt idx="73">
                  <c:v>-16088</c:v>
                </c:pt>
                <c:pt idx="74">
                  <c:v>-15963.5</c:v>
                </c:pt>
                <c:pt idx="75">
                  <c:v>-15677.5</c:v>
                </c:pt>
                <c:pt idx="76">
                  <c:v>-15677.5</c:v>
                </c:pt>
                <c:pt idx="77">
                  <c:v>-15677.5</c:v>
                </c:pt>
                <c:pt idx="78">
                  <c:v>-15560</c:v>
                </c:pt>
                <c:pt idx="79">
                  <c:v>-15429</c:v>
                </c:pt>
                <c:pt idx="80">
                  <c:v>-15429</c:v>
                </c:pt>
                <c:pt idx="81">
                  <c:v>-15429</c:v>
                </c:pt>
                <c:pt idx="82">
                  <c:v>-15429</c:v>
                </c:pt>
                <c:pt idx="83">
                  <c:v>-15429</c:v>
                </c:pt>
                <c:pt idx="84">
                  <c:v>-15429</c:v>
                </c:pt>
                <c:pt idx="85">
                  <c:v>-15429</c:v>
                </c:pt>
                <c:pt idx="86">
                  <c:v>-15337.5</c:v>
                </c:pt>
                <c:pt idx="87">
                  <c:v>-15332.5</c:v>
                </c:pt>
                <c:pt idx="88">
                  <c:v>-15332.5</c:v>
                </c:pt>
                <c:pt idx="89">
                  <c:v>-15332.5</c:v>
                </c:pt>
                <c:pt idx="90">
                  <c:v>-15332.5</c:v>
                </c:pt>
                <c:pt idx="91">
                  <c:v>-15332.5</c:v>
                </c:pt>
                <c:pt idx="92">
                  <c:v>-15331</c:v>
                </c:pt>
                <c:pt idx="93">
                  <c:v>-15266.5</c:v>
                </c:pt>
                <c:pt idx="94">
                  <c:v>-15220.5</c:v>
                </c:pt>
                <c:pt idx="95">
                  <c:v>-15029.5</c:v>
                </c:pt>
                <c:pt idx="96">
                  <c:v>-14963</c:v>
                </c:pt>
                <c:pt idx="97">
                  <c:v>-14961</c:v>
                </c:pt>
                <c:pt idx="98">
                  <c:v>-14946.5</c:v>
                </c:pt>
                <c:pt idx="99">
                  <c:v>-14943</c:v>
                </c:pt>
                <c:pt idx="100">
                  <c:v>-14879.5</c:v>
                </c:pt>
                <c:pt idx="101">
                  <c:v>-14853</c:v>
                </c:pt>
                <c:pt idx="102">
                  <c:v>-14850</c:v>
                </c:pt>
                <c:pt idx="103">
                  <c:v>-14819.5</c:v>
                </c:pt>
                <c:pt idx="104">
                  <c:v>-14807</c:v>
                </c:pt>
                <c:pt idx="105">
                  <c:v>-14545.5</c:v>
                </c:pt>
                <c:pt idx="106">
                  <c:v>-14512.5</c:v>
                </c:pt>
                <c:pt idx="107">
                  <c:v>-14506.5</c:v>
                </c:pt>
                <c:pt idx="108">
                  <c:v>-14454.5</c:v>
                </c:pt>
                <c:pt idx="109">
                  <c:v>-14429</c:v>
                </c:pt>
                <c:pt idx="110">
                  <c:v>-14402</c:v>
                </c:pt>
                <c:pt idx="111">
                  <c:v>-14048</c:v>
                </c:pt>
                <c:pt idx="112">
                  <c:v>-13545.5</c:v>
                </c:pt>
                <c:pt idx="113">
                  <c:v>-13539</c:v>
                </c:pt>
                <c:pt idx="114">
                  <c:v>-13501</c:v>
                </c:pt>
                <c:pt idx="115">
                  <c:v>-13498.5</c:v>
                </c:pt>
                <c:pt idx="116">
                  <c:v>-13465.5</c:v>
                </c:pt>
                <c:pt idx="117">
                  <c:v>-13420</c:v>
                </c:pt>
                <c:pt idx="118">
                  <c:v>-13034</c:v>
                </c:pt>
                <c:pt idx="119">
                  <c:v>-12730</c:v>
                </c:pt>
                <c:pt idx="120">
                  <c:v>-12697</c:v>
                </c:pt>
                <c:pt idx="121">
                  <c:v>-12652.5</c:v>
                </c:pt>
                <c:pt idx="122">
                  <c:v>-12622</c:v>
                </c:pt>
                <c:pt idx="123">
                  <c:v>-12506</c:v>
                </c:pt>
                <c:pt idx="124">
                  <c:v>-12166.5</c:v>
                </c:pt>
                <c:pt idx="125">
                  <c:v>-12162.5</c:v>
                </c:pt>
                <c:pt idx="126">
                  <c:v>-12105.5</c:v>
                </c:pt>
                <c:pt idx="127">
                  <c:v>-12103</c:v>
                </c:pt>
                <c:pt idx="128">
                  <c:v>-12038</c:v>
                </c:pt>
                <c:pt idx="129">
                  <c:v>-11997.5</c:v>
                </c:pt>
                <c:pt idx="130">
                  <c:v>-11716</c:v>
                </c:pt>
                <c:pt idx="131">
                  <c:v>-11683</c:v>
                </c:pt>
                <c:pt idx="132">
                  <c:v>-11651</c:v>
                </c:pt>
                <c:pt idx="133">
                  <c:v>-11217</c:v>
                </c:pt>
                <c:pt idx="134">
                  <c:v>-10804.5</c:v>
                </c:pt>
                <c:pt idx="135">
                  <c:v>-10746</c:v>
                </c:pt>
                <c:pt idx="136">
                  <c:v>-10715.5</c:v>
                </c:pt>
                <c:pt idx="137">
                  <c:v>-10705.5</c:v>
                </c:pt>
                <c:pt idx="138">
                  <c:v>-10673.5</c:v>
                </c:pt>
                <c:pt idx="139">
                  <c:v>-10357</c:v>
                </c:pt>
                <c:pt idx="140">
                  <c:v>-10302</c:v>
                </c:pt>
                <c:pt idx="141">
                  <c:v>-10293</c:v>
                </c:pt>
                <c:pt idx="142">
                  <c:v>-10210.5</c:v>
                </c:pt>
                <c:pt idx="143">
                  <c:v>-10191.5</c:v>
                </c:pt>
                <c:pt idx="144">
                  <c:v>-9807</c:v>
                </c:pt>
                <c:pt idx="145">
                  <c:v>-9784</c:v>
                </c:pt>
                <c:pt idx="146">
                  <c:v>-9757.5</c:v>
                </c:pt>
                <c:pt idx="147">
                  <c:v>-9448</c:v>
                </c:pt>
                <c:pt idx="148">
                  <c:v>-9356.5</c:v>
                </c:pt>
                <c:pt idx="149">
                  <c:v>-9351.5</c:v>
                </c:pt>
                <c:pt idx="150">
                  <c:v>-9345</c:v>
                </c:pt>
                <c:pt idx="151">
                  <c:v>-9328.5</c:v>
                </c:pt>
                <c:pt idx="152">
                  <c:v>-8906</c:v>
                </c:pt>
                <c:pt idx="153">
                  <c:v>-8422.5</c:v>
                </c:pt>
                <c:pt idx="154">
                  <c:v>-8005</c:v>
                </c:pt>
                <c:pt idx="155">
                  <c:v>-6486</c:v>
                </c:pt>
                <c:pt idx="156">
                  <c:v>-5136</c:v>
                </c:pt>
                <c:pt idx="157">
                  <c:v>-5117</c:v>
                </c:pt>
                <c:pt idx="158">
                  <c:v>-5114.5</c:v>
                </c:pt>
                <c:pt idx="159">
                  <c:v>-2397.5</c:v>
                </c:pt>
                <c:pt idx="160">
                  <c:v>-2397.5</c:v>
                </c:pt>
                <c:pt idx="161">
                  <c:v>-2397.5</c:v>
                </c:pt>
                <c:pt idx="162">
                  <c:v>-2395</c:v>
                </c:pt>
                <c:pt idx="163">
                  <c:v>-2364.5</c:v>
                </c:pt>
                <c:pt idx="164">
                  <c:v>-2331.5</c:v>
                </c:pt>
                <c:pt idx="165">
                  <c:v>-2296</c:v>
                </c:pt>
                <c:pt idx="166">
                  <c:v>-1010.5</c:v>
                </c:pt>
                <c:pt idx="167">
                  <c:v>-947</c:v>
                </c:pt>
                <c:pt idx="168">
                  <c:v>-938</c:v>
                </c:pt>
                <c:pt idx="169">
                  <c:v>-933</c:v>
                </c:pt>
                <c:pt idx="170">
                  <c:v>-933</c:v>
                </c:pt>
                <c:pt idx="171">
                  <c:v>-930.5</c:v>
                </c:pt>
                <c:pt idx="172">
                  <c:v>-930.5</c:v>
                </c:pt>
                <c:pt idx="173">
                  <c:v>-439</c:v>
                </c:pt>
                <c:pt idx="174">
                  <c:v>-406</c:v>
                </c:pt>
                <c:pt idx="175">
                  <c:v>-13</c:v>
                </c:pt>
                <c:pt idx="176">
                  <c:v>-4</c:v>
                </c:pt>
                <c:pt idx="177">
                  <c:v>0</c:v>
                </c:pt>
                <c:pt idx="178">
                  <c:v>0</c:v>
                </c:pt>
                <c:pt idx="179">
                  <c:v>25.5</c:v>
                </c:pt>
                <c:pt idx="180">
                  <c:v>44.5</c:v>
                </c:pt>
                <c:pt idx="181">
                  <c:v>75</c:v>
                </c:pt>
                <c:pt idx="182">
                  <c:v>468</c:v>
                </c:pt>
                <c:pt idx="183">
                  <c:v>515</c:v>
                </c:pt>
                <c:pt idx="184">
                  <c:v>847.5</c:v>
                </c:pt>
                <c:pt idx="185">
                  <c:v>847.5</c:v>
                </c:pt>
                <c:pt idx="186">
                  <c:v>850</c:v>
                </c:pt>
                <c:pt idx="187">
                  <c:v>850</c:v>
                </c:pt>
                <c:pt idx="188">
                  <c:v>852.5</c:v>
                </c:pt>
                <c:pt idx="189">
                  <c:v>852.5</c:v>
                </c:pt>
                <c:pt idx="190">
                  <c:v>869</c:v>
                </c:pt>
                <c:pt idx="191">
                  <c:v>869</c:v>
                </c:pt>
                <c:pt idx="192">
                  <c:v>5018.5</c:v>
                </c:pt>
                <c:pt idx="193">
                  <c:v>5074.5</c:v>
                </c:pt>
                <c:pt idx="194">
                  <c:v>5077</c:v>
                </c:pt>
                <c:pt idx="195">
                  <c:v>5088.5</c:v>
                </c:pt>
                <c:pt idx="196">
                  <c:v>5513.5</c:v>
                </c:pt>
                <c:pt idx="197">
                  <c:v>5522.5</c:v>
                </c:pt>
                <c:pt idx="198">
                  <c:v>5525</c:v>
                </c:pt>
                <c:pt idx="199">
                  <c:v>5527.5</c:v>
                </c:pt>
                <c:pt idx="200">
                  <c:v>6417</c:v>
                </c:pt>
                <c:pt idx="201">
                  <c:v>6426</c:v>
                </c:pt>
                <c:pt idx="202">
                  <c:v>6437.5</c:v>
                </c:pt>
                <c:pt idx="203">
                  <c:v>6454</c:v>
                </c:pt>
                <c:pt idx="204">
                  <c:v>7417.5</c:v>
                </c:pt>
                <c:pt idx="205">
                  <c:v>7419</c:v>
                </c:pt>
                <c:pt idx="206">
                  <c:v>7424</c:v>
                </c:pt>
                <c:pt idx="207">
                  <c:v>7776</c:v>
                </c:pt>
                <c:pt idx="208">
                  <c:v>7785</c:v>
                </c:pt>
                <c:pt idx="209">
                  <c:v>7785</c:v>
                </c:pt>
                <c:pt idx="210">
                  <c:v>7818</c:v>
                </c:pt>
                <c:pt idx="211">
                  <c:v>8327</c:v>
                </c:pt>
                <c:pt idx="212">
                  <c:v>8402</c:v>
                </c:pt>
                <c:pt idx="213">
                  <c:v>8775.5</c:v>
                </c:pt>
                <c:pt idx="214">
                  <c:v>9695</c:v>
                </c:pt>
                <c:pt idx="215">
                  <c:v>10106</c:v>
                </c:pt>
                <c:pt idx="216">
                  <c:v>11012</c:v>
                </c:pt>
                <c:pt idx="217">
                  <c:v>11040</c:v>
                </c:pt>
                <c:pt idx="218">
                  <c:v>11042.5</c:v>
                </c:pt>
                <c:pt idx="219">
                  <c:v>11051.5</c:v>
                </c:pt>
                <c:pt idx="220">
                  <c:v>11077</c:v>
                </c:pt>
                <c:pt idx="221">
                  <c:v>11546.5</c:v>
                </c:pt>
                <c:pt idx="222">
                  <c:v>11549</c:v>
                </c:pt>
                <c:pt idx="223">
                  <c:v>11565.5</c:v>
                </c:pt>
                <c:pt idx="224">
                  <c:v>11568</c:v>
                </c:pt>
                <c:pt idx="225">
                  <c:v>11573</c:v>
                </c:pt>
                <c:pt idx="226">
                  <c:v>11584.5</c:v>
                </c:pt>
                <c:pt idx="227">
                  <c:v>11643</c:v>
                </c:pt>
                <c:pt idx="228">
                  <c:v>11643</c:v>
                </c:pt>
                <c:pt idx="229">
                  <c:v>11643</c:v>
                </c:pt>
                <c:pt idx="230">
                  <c:v>11666</c:v>
                </c:pt>
                <c:pt idx="231">
                  <c:v>11666</c:v>
                </c:pt>
                <c:pt idx="232">
                  <c:v>11666</c:v>
                </c:pt>
                <c:pt idx="233">
                  <c:v>12004.5</c:v>
                </c:pt>
                <c:pt idx="234">
                  <c:v>12004.5</c:v>
                </c:pt>
                <c:pt idx="235">
                  <c:v>12016</c:v>
                </c:pt>
                <c:pt idx="236">
                  <c:v>12037.5</c:v>
                </c:pt>
                <c:pt idx="237">
                  <c:v>12039</c:v>
                </c:pt>
                <c:pt idx="238">
                  <c:v>12039</c:v>
                </c:pt>
                <c:pt idx="239">
                  <c:v>12039</c:v>
                </c:pt>
                <c:pt idx="240">
                  <c:v>12054</c:v>
                </c:pt>
                <c:pt idx="241">
                  <c:v>12483</c:v>
                </c:pt>
                <c:pt idx="242">
                  <c:v>12483</c:v>
                </c:pt>
                <c:pt idx="243">
                  <c:v>12483</c:v>
                </c:pt>
                <c:pt idx="244">
                  <c:v>12485.5</c:v>
                </c:pt>
                <c:pt idx="245">
                  <c:v>12485.5</c:v>
                </c:pt>
                <c:pt idx="246">
                  <c:v>12490.5</c:v>
                </c:pt>
                <c:pt idx="247">
                  <c:v>12492</c:v>
                </c:pt>
                <c:pt idx="248">
                  <c:v>12506</c:v>
                </c:pt>
                <c:pt idx="249">
                  <c:v>12511</c:v>
                </c:pt>
                <c:pt idx="250">
                  <c:v>12546.5</c:v>
                </c:pt>
                <c:pt idx="251">
                  <c:v>12546.5</c:v>
                </c:pt>
                <c:pt idx="252">
                  <c:v>12581</c:v>
                </c:pt>
                <c:pt idx="253">
                  <c:v>12581</c:v>
                </c:pt>
                <c:pt idx="254">
                  <c:v>12630.5</c:v>
                </c:pt>
                <c:pt idx="255">
                  <c:v>12917</c:v>
                </c:pt>
                <c:pt idx="256">
                  <c:v>12969</c:v>
                </c:pt>
                <c:pt idx="257">
                  <c:v>12970.5</c:v>
                </c:pt>
                <c:pt idx="258">
                  <c:v>13442.5</c:v>
                </c:pt>
                <c:pt idx="259">
                  <c:v>15251</c:v>
                </c:pt>
                <c:pt idx="260">
                  <c:v>15647</c:v>
                </c:pt>
                <c:pt idx="261">
                  <c:v>15647</c:v>
                </c:pt>
                <c:pt idx="262">
                  <c:v>15687</c:v>
                </c:pt>
                <c:pt idx="263">
                  <c:v>15689</c:v>
                </c:pt>
                <c:pt idx="264">
                  <c:v>16102</c:v>
                </c:pt>
                <c:pt idx="265">
                  <c:v>17125</c:v>
                </c:pt>
                <c:pt idx="266">
                  <c:v>17143</c:v>
                </c:pt>
                <c:pt idx="267">
                  <c:v>17178.5</c:v>
                </c:pt>
                <c:pt idx="268">
                  <c:v>17684</c:v>
                </c:pt>
                <c:pt idx="269">
                  <c:v>18071.5</c:v>
                </c:pt>
                <c:pt idx="270">
                  <c:v>19613</c:v>
                </c:pt>
                <c:pt idx="271">
                  <c:v>19613</c:v>
                </c:pt>
                <c:pt idx="272">
                  <c:v>19908</c:v>
                </c:pt>
                <c:pt idx="273">
                  <c:v>19908</c:v>
                </c:pt>
                <c:pt idx="274">
                  <c:v>20290</c:v>
                </c:pt>
                <c:pt idx="275">
                  <c:v>20290</c:v>
                </c:pt>
                <c:pt idx="276">
                  <c:v>20391.5</c:v>
                </c:pt>
                <c:pt idx="277">
                  <c:v>20393</c:v>
                </c:pt>
                <c:pt idx="278">
                  <c:v>20421</c:v>
                </c:pt>
                <c:pt idx="279">
                  <c:v>20883</c:v>
                </c:pt>
                <c:pt idx="280">
                  <c:v>20890.5</c:v>
                </c:pt>
                <c:pt idx="281">
                  <c:v>21346</c:v>
                </c:pt>
                <c:pt idx="282">
                  <c:v>21762</c:v>
                </c:pt>
                <c:pt idx="283">
                  <c:v>21766</c:v>
                </c:pt>
                <c:pt idx="284">
                  <c:v>21768.5</c:v>
                </c:pt>
                <c:pt idx="285">
                  <c:v>21785</c:v>
                </c:pt>
                <c:pt idx="286">
                  <c:v>21786.5</c:v>
                </c:pt>
                <c:pt idx="287">
                  <c:v>21794</c:v>
                </c:pt>
                <c:pt idx="288">
                  <c:v>21794</c:v>
                </c:pt>
                <c:pt idx="289">
                  <c:v>21813</c:v>
                </c:pt>
                <c:pt idx="290">
                  <c:v>21818</c:v>
                </c:pt>
                <c:pt idx="291">
                  <c:v>21888</c:v>
                </c:pt>
                <c:pt idx="292">
                  <c:v>21888</c:v>
                </c:pt>
                <c:pt idx="293">
                  <c:v>22780</c:v>
                </c:pt>
                <c:pt idx="294">
                  <c:v>22780</c:v>
                </c:pt>
                <c:pt idx="295">
                  <c:v>22780</c:v>
                </c:pt>
                <c:pt idx="296">
                  <c:v>23106</c:v>
                </c:pt>
                <c:pt idx="297">
                  <c:v>23594.5</c:v>
                </c:pt>
                <c:pt idx="298">
                  <c:v>24134</c:v>
                </c:pt>
                <c:pt idx="299">
                  <c:v>24142</c:v>
                </c:pt>
                <c:pt idx="300">
                  <c:v>24498</c:v>
                </c:pt>
                <c:pt idx="301">
                  <c:v>26006</c:v>
                </c:pt>
                <c:pt idx="302">
                  <c:v>26398</c:v>
                </c:pt>
                <c:pt idx="303">
                  <c:v>26928.5</c:v>
                </c:pt>
              </c:numCache>
            </c:numRef>
          </c:xVal>
          <c:yVal>
            <c:numRef>
              <c:f>'Active 1'!$K$21:$K$989</c:f>
              <c:numCache>
                <c:formatCode>General</c:formatCode>
                <c:ptCount val="969"/>
                <c:pt idx="261">
                  <c:v>-7.1525899998960085E-2</c:v>
                </c:pt>
                <c:pt idx="268">
                  <c:v>-9.2834800001583062E-2</c:v>
                </c:pt>
                <c:pt idx="269">
                  <c:v>-9.4268549997650553E-2</c:v>
                </c:pt>
                <c:pt idx="270">
                  <c:v>-0.11319609999918612</c:v>
                </c:pt>
                <c:pt idx="271">
                  <c:v>-0.11319609999918612</c:v>
                </c:pt>
                <c:pt idx="272">
                  <c:v>-0.11491759999626083</c:v>
                </c:pt>
                <c:pt idx="273">
                  <c:v>-0.11490760000015143</c:v>
                </c:pt>
                <c:pt idx="274">
                  <c:v>-0.12161299999570474</c:v>
                </c:pt>
                <c:pt idx="275">
                  <c:v>-0.12160299999231938</c:v>
                </c:pt>
                <c:pt idx="280">
                  <c:v>-0.12646284999937052</c:v>
                </c:pt>
                <c:pt idx="281">
                  <c:v>-0.13135619999957271</c:v>
                </c:pt>
                <c:pt idx="282">
                  <c:v>-0.132891400004155</c:v>
                </c:pt>
                <c:pt idx="283">
                  <c:v>-0.13543019999633543</c:v>
                </c:pt>
                <c:pt idx="284">
                  <c:v>-0.13577944999997271</c:v>
                </c:pt>
                <c:pt idx="285">
                  <c:v>-0.14296449999528704</c:v>
                </c:pt>
                <c:pt idx="286">
                  <c:v>-0.13515404999634484</c:v>
                </c:pt>
                <c:pt idx="287">
                  <c:v>-0.13510179999866523</c:v>
                </c:pt>
                <c:pt idx="288">
                  <c:v>-0.13506179999967571</c:v>
                </c:pt>
                <c:pt idx="289">
                  <c:v>-0.14103609999438049</c:v>
                </c:pt>
                <c:pt idx="290">
                  <c:v>-0.13993460000347113</c:v>
                </c:pt>
                <c:pt idx="291">
                  <c:v>-0.13755359999049688</c:v>
                </c:pt>
                <c:pt idx="292">
                  <c:v>-0.13751359999150736</c:v>
                </c:pt>
                <c:pt idx="293">
                  <c:v>-0.14457599999877857</c:v>
                </c:pt>
                <c:pt idx="294">
                  <c:v>-0.14418599999771686</c:v>
                </c:pt>
                <c:pt idx="295">
                  <c:v>-0.14399599999887869</c:v>
                </c:pt>
                <c:pt idx="297">
                  <c:v>-0.15059165000275243</c:v>
                </c:pt>
                <c:pt idx="298">
                  <c:v>-0.16589979999844218</c:v>
                </c:pt>
                <c:pt idx="299">
                  <c:v>-0.1565273999949568</c:v>
                </c:pt>
                <c:pt idx="300">
                  <c:v>-0.15713059999688994</c:v>
                </c:pt>
                <c:pt idx="301">
                  <c:v>-0.16995820018200902</c:v>
                </c:pt>
                <c:pt idx="302">
                  <c:v>-0.17846060000010766</c:v>
                </c:pt>
                <c:pt idx="303">
                  <c:v>-0.18453145007515559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716-4186-9383-7DC9B1733210}"/>
            </c:ext>
          </c:extLst>
        </c:ser>
        <c:ser>
          <c:idx val="5"/>
          <c:order val="3"/>
          <c:tx>
            <c:strRef>
              <c:f>'Active 1'!$R$1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1'!$Q$2:$Q$19</c:f>
              <c:numCache>
                <c:formatCode>General</c:formatCode>
                <c:ptCount val="18"/>
                <c:pt idx="0">
                  <c:v>5000</c:v>
                </c:pt>
                <c:pt idx="1">
                  <c:v>6000</c:v>
                </c:pt>
                <c:pt idx="2">
                  <c:v>7000</c:v>
                </c:pt>
                <c:pt idx="3">
                  <c:v>8000</c:v>
                </c:pt>
                <c:pt idx="4">
                  <c:v>9000</c:v>
                </c:pt>
                <c:pt idx="5">
                  <c:v>10000</c:v>
                </c:pt>
                <c:pt idx="6">
                  <c:v>11000</c:v>
                </c:pt>
                <c:pt idx="7">
                  <c:v>12000</c:v>
                </c:pt>
                <c:pt idx="8">
                  <c:v>13000</c:v>
                </c:pt>
                <c:pt idx="9">
                  <c:v>14000</c:v>
                </c:pt>
                <c:pt idx="10">
                  <c:v>15000</c:v>
                </c:pt>
                <c:pt idx="11">
                  <c:v>16000</c:v>
                </c:pt>
                <c:pt idx="12">
                  <c:v>17000</c:v>
                </c:pt>
                <c:pt idx="13">
                  <c:v>18000</c:v>
                </c:pt>
                <c:pt idx="14">
                  <c:v>19000</c:v>
                </c:pt>
                <c:pt idx="15">
                  <c:v>20000</c:v>
                </c:pt>
                <c:pt idx="16">
                  <c:v>21000</c:v>
                </c:pt>
                <c:pt idx="17">
                  <c:v>22000</c:v>
                </c:pt>
              </c:numCache>
            </c:numRef>
          </c:xVal>
          <c:yVal>
            <c:numRef>
              <c:f>'Active 1'!$R$2:$R$19</c:f>
              <c:numCache>
                <c:formatCode>0.00E+00</c:formatCode>
                <c:ptCount val="18"/>
                <c:pt idx="0">
                  <c:v>4.2700804804935147E-3</c:v>
                </c:pt>
                <c:pt idx="1">
                  <c:v>-3.9267415281637845E-4</c:v>
                </c:pt>
                <c:pt idx="2">
                  <c:v>-5.5347959549470784E-3</c:v>
                </c:pt>
                <c:pt idx="3">
                  <c:v>-1.1156284925898584E-2</c:v>
                </c:pt>
                <c:pt idx="4">
                  <c:v>-1.7257141065670899E-2</c:v>
                </c:pt>
                <c:pt idx="5">
                  <c:v>-2.3837364374264022E-2</c:v>
                </c:pt>
                <c:pt idx="6">
                  <c:v>-3.0896954851677948E-2</c:v>
                </c:pt>
                <c:pt idx="7">
                  <c:v>-3.8435912497912686E-2</c:v>
                </c:pt>
                <c:pt idx="8">
                  <c:v>-4.645423731296823E-2</c:v>
                </c:pt>
                <c:pt idx="9">
                  <c:v>-5.4951929296844573E-2</c:v>
                </c:pt>
                <c:pt idx="10">
                  <c:v>-6.3928988449541729E-2</c:v>
                </c:pt>
                <c:pt idx="11">
                  <c:v>-7.3385414771059698E-2</c:v>
                </c:pt>
                <c:pt idx="12">
                  <c:v>-8.3321208261398466E-2</c:v>
                </c:pt>
                <c:pt idx="13">
                  <c:v>-9.3736368920558033E-2</c:v>
                </c:pt>
                <c:pt idx="14">
                  <c:v>-0.10463089674853843</c:v>
                </c:pt>
                <c:pt idx="15">
                  <c:v>-0.11600479174533962</c:v>
                </c:pt>
                <c:pt idx="16">
                  <c:v>-0.12785805391096161</c:v>
                </c:pt>
                <c:pt idx="17">
                  <c:v>-0.1401906832454044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716-4186-9383-7DC9B1733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49712"/>
        <c:axId val="1"/>
      </c:scatterChart>
      <c:valAx>
        <c:axId val="74944971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69252728385485"/>
              <c:y val="0.864736328248823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000000000000002"/>
          <c:min val="-0.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78247261345854E-2"/>
              <c:y val="0.398551739003639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49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715179968701096"/>
          <c:y val="0.9371980676328503"/>
          <c:w val="0.33020344287949921"/>
          <c:h val="4.83091787439613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V1073 Cyg -- [38672.5816,  0.7858597]</a:t>
            </a:r>
          </a:p>
        </c:rich>
      </c:tx>
      <c:layout>
        <c:manualLayout>
          <c:xMode val="edge"/>
          <c:yMode val="edge"/>
          <c:x val="0.22621564482029599"/>
          <c:y val="1.85185185185185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251585623678652E-2"/>
          <c:y val="0.1444449668871777"/>
          <c:w val="0.84989429175475684"/>
          <c:h val="0.725928551535559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1'!$F$21:$F$989</c:f>
              <c:numCache>
                <c:formatCode>General</c:formatCode>
                <c:ptCount val="969"/>
                <c:pt idx="0">
                  <c:v>-30375.5</c:v>
                </c:pt>
                <c:pt idx="1">
                  <c:v>-29357.5</c:v>
                </c:pt>
                <c:pt idx="2">
                  <c:v>-29239.5</c:v>
                </c:pt>
                <c:pt idx="3">
                  <c:v>-28813</c:v>
                </c:pt>
                <c:pt idx="4">
                  <c:v>-28808</c:v>
                </c:pt>
                <c:pt idx="5">
                  <c:v>-28430</c:v>
                </c:pt>
                <c:pt idx="6">
                  <c:v>-28324.5</c:v>
                </c:pt>
                <c:pt idx="7">
                  <c:v>-28301.5</c:v>
                </c:pt>
                <c:pt idx="8">
                  <c:v>-28271</c:v>
                </c:pt>
                <c:pt idx="9">
                  <c:v>-27590</c:v>
                </c:pt>
                <c:pt idx="10">
                  <c:v>-27550.5</c:v>
                </c:pt>
                <c:pt idx="11">
                  <c:v>-27393</c:v>
                </c:pt>
                <c:pt idx="12">
                  <c:v>-27027.5</c:v>
                </c:pt>
                <c:pt idx="13">
                  <c:v>-26994.5</c:v>
                </c:pt>
                <c:pt idx="14">
                  <c:v>-26945</c:v>
                </c:pt>
                <c:pt idx="15">
                  <c:v>-25945</c:v>
                </c:pt>
                <c:pt idx="16">
                  <c:v>-25436</c:v>
                </c:pt>
                <c:pt idx="17">
                  <c:v>-24729.5</c:v>
                </c:pt>
                <c:pt idx="18">
                  <c:v>-24640.5</c:v>
                </c:pt>
                <c:pt idx="19">
                  <c:v>-24182.5</c:v>
                </c:pt>
                <c:pt idx="20">
                  <c:v>-23826</c:v>
                </c:pt>
                <c:pt idx="21">
                  <c:v>-23753.5</c:v>
                </c:pt>
                <c:pt idx="22">
                  <c:v>-23744.5</c:v>
                </c:pt>
                <c:pt idx="23">
                  <c:v>-23701.5</c:v>
                </c:pt>
                <c:pt idx="24">
                  <c:v>-23242</c:v>
                </c:pt>
                <c:pt idx="25">
                  <c:v>-23239.5</c:v>
                </c:pt>
                <c:pt idx="26">
                  <c:v>-22911</c:v>
                </c:pt>
                <c:pt idx="27">
                  <c:v>-22789</c:v>
                </c:pt>
                <c:pt idx="28">
                  <c:v>-22781.5</c:v>
                </c:pt>
                <c:pt idx="29">
                  <c:v>-22756</c:v>
                </c:pt>
                <c:pt idx="30">
                  <c:v>-22225.5</c:v>
                </c:pt>
                <c:pt idx="31">
                  <c:v>-22197.5</c:v>
                </c:pt>
                <c:pt idx="32">
                  <c:v>-21949</c:v>
                </c:pt>
                <c:pt idx="33">
                  <c:v>-21875.5</c:v>
                </c:pt>
                <c:pt idx="34">
                  <c:v>-21866.5</c:v>
                </c:pt>
                <c:pt idx="35">
                  <c:v>-21798</c:v>
                </c:pt>
                <c:pt idx="36">
                  <c:v>-21795.5</c:v>
                </c:pt>
                <c:pt idx="37">
                  <c:v>-21777.5</c:v>
                </c:pt>
                <c:pt idx="38">
                  <c:v>-21557</c:v>
                </c:pt>
                <c:pt idx="39">
                  <c:v>-21510</c:v>
                </c:pt>
                <c:pt idx="40">
                  <c:v>-21437.5</c:v>
                </c:pt>
                <c:pt idx="41">
                  <c:v>-21413.5</c:v>
                </c:pt>
                <c:pt idx="42">
                  <c:v>-21394.5</c:v>
                </c:pt>
                <c:pt idx="43">
                  <c:v>-21385.5</c:v>
                </c:pt>
                <c:pt idx="44">
                  <c:v>-20912</c:v>
                </c:pt>
                <c:pt idx="45">
                  <c:v>-20564.5</c:v>
                </c:pt>
                <c:pt idx="46">
                  <c:v>-20357.5</c:v>
                </c:pt>
                <c:pt idx="47">
                  <c:v>-20172.5</c:v>
                </c:pt>
                <c:pt idx="48">
                  <c:v>-20153.5</c:v>
                </c:pt>
                <c:pt idx="49">
                  <c:v>-20039</c:v>
                </c:pt>
                <c:pt idx="50">
                  <c:v>-19550.5</c:v>
                </c:pt>
                <c:pt idx="51">
                  <c:v>-19163.5</c:v>
                </c:pt>
                <c:pt idx="52">
                  <c:v>-19130.5</c:v>
                </c:pt>
                <c:pt idx="53">
                  <c:v>-19126.5</c:v>
                </c:pt>
                <c:pt idx="54">
                  <c:v>-19020</c:v>
                </c:pt>
                <c:pt idx="55">
                  <c:v>-18959</c:v>
                </c:pt>
                <c:pt idx="56">
                  <c:v>-18729.5</c:v>
                </c:pt>
                <c:pt idx="57">
                  <c:v>-18694</c:v>
                </c:pt>
                <c:pt idx="58">
                  <c:v>-18666</c:v>
                </c:pt>
                <c:pt idx="59">
                  <c:v>-18649.5</c:v>
                </c:pt>
                <c:pt idx="60">
                  <c:v>-18133</c:v>
                </c:pt>
                <c:pt idx="61">
                  <c:v>-18086</c:v>
                </c:pt>
                <c:pt idx="62">
                  <c:v>-18086</c:v>
                </c:pt>
                <c:pt idx="63">
                  <c:v>-17539</c:v>
                </c:pt>
                <c:pt idx="64">
                  <c:v>-17267.5</c:v>
                </c:pt>
                <c:pt idx="65">
                  <c:v>-17229.5</c:v>
                </c:pt>
                <c:pt idx="66">
                  <c:v>-17220.5</c:v>
                </c:pt>
                <c:pt idx="67">
                  <c:v>-16668.5</c:v>
                </c:pt>
                <c:pt idx="68">
                  <c:v>-16445.5</c:v>
                </c:pt>
                <c:pt idx="69">
                  <c:v>-16406</c:v>
                </c:pt>
                <c:pt idx="70">
                  <c:v>-16375.5</c:v>
                </c:pt>
                <c:pt idx="71">
                  <c:v>-16265</c:v>
                </c:pt>
                <c:pt idx="72">
                  <c:v>-16220.5</c:v>
                </c:pt>
                <c:pt idx="73">
                  <c:v>-16088</c:v>
                </c:pt>
                <c:pt idx="74">
                  <c:v>-15963.5</c:v>
                </c:pt>
                <c:pt idx="75">
                  <c:v>-15677.5</c:v>
                </c:pt>
                <c:pt idx="76">
                  <c:v>-15677.5</c:v>
                </c:pt>
                <c:pt idx="77">
                  <c:v>-15677.5</c:v>
                </c:pt>
                <c:pt idx="78">
                  <c:v>-15560</c:v>
                </c:pt>
                <c:pt idx="79">
                  <c:v>-15429</c:v>
                </c:pt>
                <c:pt idx="80">
                  <c:v>-15429</c:v>
                </c:pt>
                <c:pt idx="81">
                  <c:v>-15429</c:v>
                </c:pt>
                <c:pt idx="82">
                  <c:v>-15429</c:v>
                </c:pt>
                <c:pt idx="83">
                  <c:v>-15429</c:v>
                </c:pt>
                <c:pt idx="84">
                  <c:v>-15429</c:v>
                </c:pt>
                <c:pt idx="85">
                  <c:v>-15429</c:v>
                </c:pt>
                <c:pt idx="86">
                  <c:v>-15337.5</c:v>
                </c:pt>
                <c:pt idx="87">
                  <c:v>-15332.5</c:v>
                </c:pt>
                <c:pt idx="88">
                  <c:v>-15332.5</c:v>
                </c:pt>
                <c:pt idx="89">
                  <c:v>-15332.5</c:v>
                </c:pt>
                <c:pt idx="90">
                  <c:v>-15332.5</c:v>
                </c:pt>
                <c:pt idx="91">
                  <c:v>-15332.5</c:v>
                </c:pt>
                <c:pt idx="92">
                  <c:v>-15331</c:v>
                </c:pt>
                <c:pt idx="93">
                  <c:v>-15266.5</c:v>
                </c:pt>
                <c:pt idx="94">
                  <c:v>-15220.5</c:v>
                </c:pt>
                <c:pt idx="95">
                  <c:v>-15029.5</c:v>
                </c:pt>
                <c:pt idx="96">
                  <c:v>-14963</c:v>
                </c:pt>
                <c:pt idx="97">
                  <c:v>-14961</c:v>
                </c:pt>
                <c:pt idx="98">
                  <c:v>-14946.5</c:v>
                </c:pt>
                <c:pt idx="99">
                  <c:v>-14943</c:v>
                </c:pt>
                <c:pt idx="100">
                  <c:v>-14879.5</c:v>
                </c:pt>
                <c:pt idx="101">
                  <c:v>-14853</c:v>
                </c:pt>
                <c:pt idx="102">
                  <c:v>-14850</c:v>
                </c:pt>
                <c:pt idx="103">
                  <c:v>-14819.5</c:v>
                </c:pt>
                <c:pt idx="104">
                  <c:v>-14807</c:v>
                </c:pt>
                <c:pt idx="105">
                  <c:v>-14545.5</c:v>
                </c:pt>
                <c:pt idx="106">
                  <c:v>-14512.5</c:v>
                </c:pt>
                <c:pt idx="107">
                  <c:v>-14506.5</c:v>
                </c:pt>
                <c:pt idx="108">
                  <c:v>-14454.5</c:v>
                </c:pt>
                <c:pt idx="109">
                  <c:v>-14429</c:v>
                </c:pt>
                <c:pt idx="110">
                  <c:v>-14402</c:v>
                </c:pt>
                <c:pt idx="111">
                  <c:v>-14048</c:v>
                </c:pt>
                <c:pt idx="112">
                  <c:v>-13545.5</c:v>
                </c:pt>
                <c:pt idx="113">
                  <c:v>-13539</c:v>
                </c:pt>
                <c:pt idx="114">
                  <c:v>-13501</c:v>
                </c:pt>
                <c:pt idx="115">
                  <c:v>-13498.5</c:v>
                </c:pt>
                <c:pt idx="116">
                  <c:v>-13465.5</c:v>
                </c:pt>
                <c:pt idx="117">
                  <c:v>-13420</c:v>
                </c:pt>
                <c:pt idx="118">
                  <c:v>-13034</c:v>
                </c:pt>
                <c:pt idx="119">
                  <c:v>-12730</c:v>
                </c:pt>
                <c:pt idx="120">
                  <c:v>-12697</c:v>
                </c:pt>
                <c:pt idx="121">
                  <c:v>-12652.5</c:v>
                </c:pt>
                <c:pt idx="122">
                  <c:v>-12622</c:v>
                </c:pt>
                <c:pt idx="123">
                  <c:v>-12506</c:v>
                </c:pt>
                <c:pt idx="124">
                  <c:v>-12166.5</c:v>
                </c:pt>
                <c:pt idx="125">
                  <c:v>-12162.5</c:v>
                </c:pt>
                <c:pt idx="126">
                  <c:v>-12105.5</c:v>
                </c:pt>
                <c:pt idx="127">
                  <c:v>-12103</c:v>
                </c:pt>
                <c:pt idx="128">
                  <c:v>-12038</c:v>
                </c:pt>
                <c:pt idx="129">
                  <c:v>-11997.5</c:v>
                </c:pt>
                <c:pt idx="130">
                  <c:v>-11716</c:v>
                </c:pt>
                <c:pt idx="131">
                  <c:v>-11683</c:v>
                </c:pt>
                <c:pt idx="132">
                  <c:v>-11651</c:v>
                </c:pt>
                <c:pt idx="133">
                  <c:v>-11217</c:v>
                </c:pt>
                <c:pt idx="134">
                  <c:v>-10804.5</c:v>
                </c:pt>
                <c:pt idx="135">
                  <c:v>-10746</c:v>
                </c:pt>
                <c:pt idx="136">
                  <c:v>-10715.5</c:v>
                </c:pt>
                <c:pt idx="137">
                  <c:v>-10705.5</c:v>
                </c:pt>
                <c:pt idx="138">
                  <c:v>-10673.5</c:v>
                </c:pt>
                <c:pt idx="139">
                  <c:v>-10357</c:v>
                </c:pt>
                <c:pt idx="140">
                  <c:v>-10302</c:v>
                </c:pt>
                <c:pt idx="141">
                  <c:v>-10293</c:v>
                </c:pt>
                <c:pt idx="142">
                  <c:v>-10210.5</c:v>
                </c:pt>
                <c:pt idx="143">
                  <c:v>-10191.5</c:v>
                </c:pt>
                <c:pt idx="144">
                  <c:v>-9807</c:v>
                </c:pt>
                <c:pt idx="145">
                  <c:v>-9784</c:v>
                </c:pt>
                <c:pt idx="146">
                  <c:v>-9757.5</c:v>
                </c:pt>
                <c:pt idx="147">
                  <c:v>-9448</c:v>
                </c:pt>
                <c:pt idx="148">
                  <c:v>-9356.5</c:v>
                </c:pt>
                <c:pt idx="149">
                  <c:v>-9351.5</c:v>
                </c:pt>
                <c:pt idx="150">
                  <c:v>-9345</c:v>
                </c:pt>
                <c:pt idx="151">
                  <c:v>-9328.5</c:v>
                </c:pt>
                <c:pt idx="152">
                  <c:v>-8906</c:v>
                </c:pt>
                <c:pt idx="153">
                  <c:v>-8422.5</c:v>
                </c:pt>
                <c:pt idx="154">
                  <c:v>-8005</c:v>
                </c:pt>
                <c:pt idx="155">
                  <c:v>-6486</c:v>
                </c:pt>
                <c:pt idx="156">
                  <c:v>-5136</c:v>
                </c:pt>
                <c:pt idx="157">
                  <c:v>-5117</c:v>
                </c:pt>
                <c:pt idx="158">
                  <c:v>-5114.5</c:v>
                </c:pt>
                <c:pt idx="159">
                  <c:v>-2397.5</c:v>
                </c:pt>
                <c:pt idx="160">
                  <c:v>-2397.5</c:v>
                </c:pt>
                <c:pt idx="161">
                  <c:v>-2397.5</c:v>
                </c:pt>
                <c:pt idx="162">
                  <c:v>-2395</c:v>
                </c:pt>
                <c:pt idx="163">
                  <c:v>-2364.5</c:v>
                </c:pt>
                <c:pt idx="164">
                  <c:v>-2331.5</c:v>
                </c:pt>
                <c:pt idx="165">
                  <c:v>-2296</c:v>
                </c:pt>
                <c:pt idx="166">
                  <c:v>-1010.5</c:v>
                </c:pt>
                <c:pt idx="167">
                  <c:v>-947</c:v>
                </c:pt>
                <c:pt idx="168">
                  <c:v>-938</c:v>
                </c:pt>
                <c:pt idx="169">
                  <c:v>-933</c:v>
                </c:pt>
                <c:pt idx="170">
                  <c:v>-933</c:v>
                </c:pt>
                <c:pt idx="171">
                  <c:v>-930.5</c:v>
                </c:pt>
                <c:pt idx="172">
                  <c:v>-930.5</c:v>
                </c:pt>
                <c:pt idx="173">
                  <c:v>-439</c:v>
                </c:pt>
                <c:pt idx="174">
                  <c:v>-406</c:v>
                </c:pt>
                <c:pt idx="175">
                  <c:v>-13</c:v>
                </c:pt>
                <c:pt idx="176">
                  <c:v>-4</c:v>
                </c:pt>
                <c:pt idx="177">
                  <c:v>0</c:v>
                </c:pt>
                <c:pt idx="178">
                  <c:v>0</c:v>
                </c:pt>
                <c:pt idx="179">
                  <c:v>25.5</c:v>
                </c:pt>
                <c:pt idx="180">
                  <c:v>44.5</c:v>
                </c:pt>
                <c:pt idx="181">
                  <c:v>75</c:v>
                </c:pt>
                <c:pt idx="182">
                  <c:v>468</c:v>
                </c:pt>
                <c:pt idx="183">
                  <c:v>515</c:v>
                </c:pt>
                <c:pt idx="184">
                  <c:v>847.5</c:v>
                </c:pt>
                <c:pt idx="185">
                  <c:v>847.5</c:v>
                </c:pt>
                <c:pt idx="186">
                  <c:v>850</c:v>
                </c:pt>
                <c:pt idx="187">
                  <c:v>850</c:v>
                </c:pt>
                <c:pt idx="188">
                  <c:v>852.5</c:v>
                </c:pt>
                <c:pt idx="189">
                  <c:v>852.5</c:v>
                </c:pt>
                <c:pt idx="190">
                  <c:v>869</c:v>
                </c:pt>
                <c:pt idx="191">
                  <c:v>869</c:v>
                </c:pt>
                <c:pt idx="192">
                  <c:v>5018.5</c:v>
                </c:pt>
                <c:pt idx="193">
                  <c:v>5074.5</c:v>
                </c:pt>
                <c:pt idx="194">
                  <c:v>5077</c:v>
                </c:pt>
                <c:pt idx="195">
                  <c:v>5088.5</c:v>
                </c:pt>
                <c:pt idx="196">
                  <c:v>5513.5</c:v>
                </c:pt>
                <c:pt idx="197">
                  <c:v>5522.5</c:v>
                </c:pt>
                <c:pt idx="198">
                  <c:v>5525</c:v>
                </c:pt>
                <c:pt idx="199">
                  <c:v>5527.5</c:v>
                </c:pt>
                <c:pt idx="200">
                  <c:v>6417</c:v>
                </c:pt>
                <c:pt idx="201">
                  <c:v>6426</c:v>
                </c:pt>
                <c:pt idx="202">
                  <c:v>6437.5</c:v>
                </c:pt>
                <c:pt idx="203">
                  <c:v>6454</c:v>
                </c:pt>
                <c:pt idx="204">
                  <c:v>7417.5</c:v>
                </c:pt>
                <c:pt idx="205">
                  <c:v>7419</c:v>
                </c:pt>
                <c:pt idx="206">
                  <c:v>7424</c:v>
                </c:pt>
                <c:pt idx="207">
                  <c:v>7776</c:v>
                </c:pt>
                <c:pt idx="208">
                  <c:v>7785</c:v>
                </c:pt>
                <c:pt idx="209">
                  <c:v>7785</c:v>
                </c:pt>
                <c:pt idx="210">
                  <c:v>7818</c:v>
                </c:pt>
                <c:pt idx="211">
                  <c:v>8327</c:v>
                </c:pt>
                <c:pt idx="212">
                  <c:v>8402</c:v>
                </c:pt>
                <c:pt idx="213">
                  <c:v>8775.5</c:v>
                </c:pt>
                <c:pt idx="214">
                  <c:v>9695</c:v>
                </c:pt>
                <c:pt idx="215">
                  <c:v>10106</c:v>
                </c:pt>
                <c:pt idx="216">
                  <c:v>11012</c:v>
                </c:pt>
                <c:pt idx="217">
                  <c:v>11040</c:v>
                </c:pt>
                <c:pt idx="218">
                  <c:v>11042.5</c:v>
                </c:pt>
                <c:pt idx="219">
                  <c:v>11051.5</c:v>
                </c:pt>
                <c:pt idx="220">
                  <c:v>11077</c:v>
                </c:pt>
                <c:pt idx="221">
                  <c:v>11546.5</c:v>
                </c:pt>
                <c:pt idx="222">
                  <c:v>11549</c:v>
                </c:pt>
                <c:pt idx="223">
                  <c:v>11565.5</c:v>
                </c:pt>
                <c:pt idx="224">
                  <c:v>11568</c:v>
                </c:pt>
                <c:pt idx="225">
                  <c:v>11573</c:v>
                </c:pt>
                <c:pt idx="226">
                  <c:v>11584.5</c:v>
                </c:pt>
                <c:pt idx="227">
                  <c:v>11643</c:v>
                </c:pt>
                <c:pt idx="228">
                  <c:v>11643</c:v>
                </c:pt>
                <c:pt idx="229">
                  <c:v>11643</c:v>
                </c:pt>
                <c:pt idx="230">
                  <c:v>11666</c:v>
                </c:pt>
                <c:pt idx="231">
                  <c:v>11666</c:v>
                </c:pt>
                <c:pt idx="232">
                  <c:v>11666</c:v>
                </c:pt>
                <c:pt idx="233">
                  <c:v>12004.5</c:v>
                </c:pt>
                <c:pt idx="234">
                  <c:v>12004.5</c:v>
                </c:pt>
                <c:pt idx="235">
                  <c:v>12016</c:v>
                </c:pt>
                <c:pt idx="236">
                  <c:v>12037.5</c:v>
                </c:pt>
                <c:pt idx="237">
                  <c:v>12039</c:v>
                </c:pt>
                <c:pt idx="238">
                  <c:v>12039</c:v>
                </c:pt>
                <c:pt idx="239">
                  <c:v>12039</c:v>
                </c:pt>
                <c:pt idx="240">
                  <c:v>12054</c:v>
                </c:pt>
                <c:pt idx="241">
                  <c:v>12483</c:v>
                </c:pt>
                <c:pt idx="242">
                  <c:v>12483</c:v>
                </c:pt>
                <c:pt idx="243">
                  <c:v>12483</c:v>
                </c:pt>
                <c:pt idx="244">
                  <c:v>12485.5</c:v>
                </c:pt>
                <c:pt idx="245">
                  <c:v>12485.5</c:v>
                </c:pt>
                <c:pt idx="246">
                  <c:v>12490.5</c:v>
                </c:pt>
                <c:pt idx="247">
                  <c:v>12492</c:v>
                </c:pt>
                <c:pt idx="248">
                  <c:v>12506</c:v>
                </c:pt>
                <c:pt idx="249">
                  <c:v>12511</c:v>
                </c:pt>
                <c:pt idx="250">
                  <c:v>12546.5</c:v>
                </c:pt>
                <c:pt idx="251">
                  <c:v>12546.5</c:v>
                </c:pt>
                <c:pt idx="252">
                  <c:v>12581</c:v>
                </c:pt>
                <c:pt idx="253">
                  <c:v>12581</c:v>
                </c:pt>
                <c:pt idx="254">
                  <c:v>12630.5</c:v>
                </c:pt>
                <c:pt idx="255">
                  <c:v>12917</c:v>
                </c:pt>
                <c:pt idx="256">
                  <c:v>12969</c:v>
                </c:pt>
                <c:pt idx="257">
                  <c:v>12970.5</c:v>
                </c:pt>
                <c:pt idx="258">
                  <c:v>13442.5</c:v>
                </c:pt>
                <c:pt idx="259">
                  <c:v>15251</c:v>
                </c:pt>
                <c:pt idx="260">
                  <c:v>15647</c:v>
                </c:pt>
                <c:pt idx="261">
                  <c:v>15647</c:v>
                </c:pt>
                <c:pt idx="262">
                  <c:v>15687</c:v>
                </c:pt>
                <c:pt idx="263">
                  <c:v>15689</c:v>
                </c:pt>
                <c:pt idx="264">
                  <c:v>16102</c:v>
                </c:pt>
                <c:pt idx="265">
                  <c:v>17125</c:v>
                </c:pt>
                <c:pt idx="266">
                  <c:v>17143</c:v>
                </c:pt>
                <c:pt idx="267">
                  <c:v>17178.5</c:v>
                </c:pt>
                <c:pt idx="268">
                  <c:v>17684</c:v>
                </c:pt>
                <c:pt idx="269">
                  <c:v>18071.5</c:v>
                </c:pt>
                <c:pt idx="270">
                  <c:v>19613</c:v>
                </c:pt>
                <c:pt idx="271">
                  <c:v>19613</c:v>
                </c:pt>
                <c:pt idx="272">
                  <c:v>19908</c:v>
                </c:pt>
                <c:pt idx="273">
                  <c:v>19908</c:v>
                </c:pt>
                <c:pt idx="274">
                  <c:v>20290</c:v>
                </c:pt>
                <c:pt idx="275">
                  <c:v>20290</c:v>
                </c:pt>
                <c:pt idx="276">
                  <c:v>20391.5</c:v>
                </c:pt>
                <c:pt idx="277">
                  <c:v>20393</c:v>
                </c:pt>
                <c:pt idx="278">
                  <c:v>20421</c:v>
                </c:pt>
                <c:pt idx="279">
                  <c:v>20883</c:v>
                </c:pt>
                <c:pt idx="280">
                  <c:v>20890.5</c:v>
                </c:pt>
                <c:pt idx="281">
                  <c:v>21346</c:v>
                </c:pt>
                <c:pt idx="282">
                  <c:v>21762</c:v>
                </c:pt>
                <c:pt idx="283">
                  <c:v>21766</c:v>
                </c:pt>
                <c:pt idx="284">
                  <c:v>21768.5</c:v>
                </c:pt>
                <c:pt idx="285">
                  <c:v>21785</c:v>
                </c:pt>
                <c:pt idx="286">
                  <c:v>21786.5</c:v>
                </c:pt>
                <c:pt idx="287">
                  <c:v>21794</c:v>
                </c:pt>
                <c:pt idx="288">
                  <c:v>21794</c:v>
                </c:pt>
                <c:pt idx="289">
                  <c:v>21813</c:v>
                </c:pt>
                <c:pt idx="290">
                  <c:v>21818</c:v>
                </c:pt>
                <c:pt idx="291">
                  <c:v>21888</c:v>
                </c:pt>
                <c:pt idx="292">
                  <c:v>21888</c:v>
                </c:pt>
                <c:pt idx="293">
                  <c:v>22780</c:v>
                </c:pt>
                <c:pt idx="294">
                  <c:v>22780</c:v>
                </c:pt>
                <c:pt idx="295">
                  <c:v>22780</c:v>
                </c:pt>
                <c:pt idx="296">
                  <c:v>23106</c:v>
                </c:pt>
                <c:pt idx="297">
                  <c:v>23594.5</c:v>
                </c:pt>
                <c:pt idx="298">
                  <c:v>24134</c:v>
                </c:pt>
                <c:pt idx="299">
                  <c:v>24142</c:v>
                </c:pt>
                <c:pt idx="300">
                  <c:v>24498</c:v>
                </c:pt>
                <c:pt idx="301">
                  <c:v>26006</c:v>
                </c:pt>
                <c:pt idx="302">
                  <c:v>26398</c:v>
                </c:pt>
                <c:pt idx="303">
                  <c:v>26928.5</c:v>
                </c:pt>
              </c:numCache>
            </c:numRef>
          </c:xVal>
          <c:yVal>
            <c:numRef>
              <c:f>'Active 1'!$H$21:$H$989</c:f>
              <c:numCache>
                <c:formatCode>General</c:formatCode>
                <c:ptCount val="969"/>
                <c:pt idx="0">
                  <c:v>0.10671735000505578</c:v>
                </c:pt>
                <c:pt idx="1">
                  <c:v>7.0542750005188282E-2</c:v>
                </c:pt>
                <c:pt idx="2">
                  <c:v>0.12009815000419621</c:v>
                </c:pt>
                <c:pt idx="3">
                  <c:v>5.6936100005259505E-2</c:v>
                </c:pt>
                <c:pt idx="4">
                  <c:v>9.3637600006331922E-2</c:v>
                </c:pt>
                <c:pt idx="5">
                  <c:v>8.6671000004571397E-2</c:v>
                </c:pt>
                <c:pt idx="6">
                  <c:v>0.10047265000321204</c:v>
                </c:pt>
                <c:pt idx="7">
                  <c:v>-1.1300449994450901E-2</c:v>
                </c:pt>
                <c:pt idx="8">
                  <c:v>-2.3021299995889422E-2</c:v>
                </c:pt>
                <c:pt idx="9">
                  <c:v>9.7523000004002824E-2</c:v>
                </c:pt>
                <c:pt idx="10">
                  <c:v>1.9064850002905587E-2</c:v>
                </c:pt>
                <c:pt idx="11">
                  <c:v>5.116210000414867E-2</c:v>
                </c:pt>
                <c:pt idx="12">
                  <c:v>9.5441750003374182E-2</c:v>
                </c:pt>
                <c:pt idx="13">
                  <c:v>3.9071650004188996E-2</c:v>
                </c:pt>
                <c:pt idx="14">
                  <c:v>7.8016500003286637E-2</c:v>
                </c:pt>
                <c:pt idx="15">
                  <c:v>3.7316500005545095E-2</c:v>
                </c:pt>
                <c:pt idx="16">
                  <c:v>1.6729200004192535E-2</c:v>
                </c:pt>
                <c:pt idx="17">
                  <c:v>8.585115000460064E-2</c:v>
                </c:pt>
                <c:pt idx="18">
                  <c:v>6.7337850003241329E-2</c:v>
                </c:pt>
                <c:pt idx="19">
                  <c:v>8.3595250005600974E-2</c:v>
                </c:pt>
                <c:pt idx="20">
                  <c:v>0.13261220000276808</c:v>
                </c:pt>
                <c:pt idx="21">
                  <c:v>5.9783950004202779E-2</c:v>
                </c:pt>
                <c:pt idx="22">
                  <c:v>5.6046650006464915E-2</c:v>
                </c:pt>
                <c:pt idx="23">
                  <c:v>8.4079550004389603E-2</c:v>
                </c:pt>
                <c:pt idx="24">
                  <c:v>2.5474000067333691E-3</c:v>
                </c:pt>
                <c:pt idx="25">
                  <c:v>1.8898150003224146E-2</c:v>
                </c:pt>
                <c:pt idx="26">
                  <c:v>2.5986700005887542E-2</c:v>
                </c:pt>
                <c:pt idx="27">
                  <c:v>-2.8966999961994588E-3</c:v>
                </c:pt>
                <c:pt idx="28">
                  <c:v>9.1155550002440577E-2</c:v>
                </c:pt>
                <c:pt idx="29">
                  <c:v>7.9733200003829552E-2</c:v>
                </c:pt>
                <c:pt idx="30">
                  <c:v>6.5162350005266489E-2</c:v>
                </c:pt>
                <c:pt idx="31">
                  <c:v>5.2090750003117137E-2</c:v>
                </c:pt>
                <c:pt idx="32">
                  <c:v>1.3955300000816351E-2</c:v>
                </c:pt>
                <c:pt idx="33">
                  <c:v>0.12326735000533517</c:v>
                </c:pt>
                <c:pt idx="34">
                  <c:v>3.5530050005036173E-2</c:v>
                </c:pt>
                <c:pt idx="35">
                  <c:v>9.4140600005630404E-2</c:v>
                </c:pt>
                <c:pt idx="36">
                  <c:v>8.7491350004711421E-2</c:v>
                </c:pt>
                <c:pt idx="37">
                  <c:v>-7.1983249996264931E-2</c:v>
                </c:pt>
                <c:pt idx="38">
                  <c:v>-2.0047099995281314E-2</c:v>
                </c:pt>
                <c:pt idx="39">
                  <c:v>6.6547000002174173E-2</c:v>
                </c:pt>
                <c:pt idx="40">
                  <c:v>3.1718750004074536E-2</c:v>
                </c:pt>
                <c:pt idx="41">
                  <c:v>5.7085950003965991E-2</c:v>
                </c:pt>
                <c:pt idx="42">
                  <c:v>9.6751650002261158E-2</c:v>
                </c:pt>
                <c:pt idx="43">
                  <c:v>1.8014350003795698E-2</c:v>
                </c:pt>
                <c:pt idx="44">
                  <c:v>2.3446400002285372E-2</c:v>
                </c:pt>
                <c:pt idx="45">
                  <c:v>2.4200650004786439E-2</c:v>
                </c:pt>
                <c:pt idx="46">
                  <c:v>8.424274999924819E-2</c:v>
                </c:pt>
                <c:pt idx="47">
                  <c:v>8.198250005079899E-3</c:v>
                </c:pt>
                <c:pt idx="48">
                  <c:v>1.8863950001104968E-2</c:v>
                </c:pt>
                <c:pt idx="49">
                  <c:v>3.2928300006460631E-2</c:v>
                </c:pt>
                <c:pt idx="50">
                  <c:v>2.4464850004733307E-2</c:v>
                </c:pt>
                <c:pt idx="51">
                  <c:v>2.7760950000811135E-2</c:v>
                </c:pt>
                <c:pt idx="52">
                  <c:v>1.8390850000287173E-2</c:v>
                </c:pt>
                <c:pt idx="53">
                  <c:v>-3.1047949996718671E-2</c:v>
                </c:pt>
                <c:pt idx="54">
                  <c:v>0.10489400000005844</c:v>
                </c:pt>
                <c:pt idx="55">
                  <c:v>4.3452300000353716E-2</c:v>
                </c:pt>
                <c:pt idx="56">
                  <c:v>-3.1348849995993078E-2</c:v>
                </c:pt>
                <c:pt idx="57">
                  <c:v>7.8631800002767704E-2</c:v>
                </c:pt>
                <c:pt idx="58">
                  <c:v>-2.2439799995481735E-2</c:v>
                </c:pt>
                <c:pt idx="59">
                  <c:v>3.8875150003150338E-2</c:v>
                </c:pt>
                <c:pt idx="60">
                  <c:v>1.2340100001893006E-2</c:v>
                </c:pt>
                <c:pt idx="61">
                  <c:v>9.3420000484911725E-4</c:v>
                </c:pt>
                <c:pt idx="62">
                  <c:v>4.9934200003917795E-2</c:v>
                </c:pt>
                <c:pt idx="63">
                  <c:v>8.9678300002560718E-2</c:v>
                </c:pt>
                <c:pt idx="64">
                  <c:v>-5.2302499971119687E-3</c:v>
                </c:pt>
                <c:pt idx="65">
                  <c:v>7.8101150003931252E-2</c:v>
                </c:pt>
                <c:pt idx="66">
                  <c:v>2.8363850000459934E-2</c:v>
                </c:pt>
                <c:pt idx="67">
                  <c:v>7.7809450005588587E-2</c:v>
                </c:pt>
                <c:pt idx="68">
                  <c:v>9.7096350003994303E-2</c:v>
                </c:pt>
                <c:pt idx="69">
                  <c:v>2.0638200003304519E-2</c:v>
                </c:pt>
                <c:pt idx="70">
                  <c:v>7.7917350001371233E-2</c:v>
                </c:pt>
                <c:pt idx="71">
                  <c:v>4.2050000411109067E-4</c:v>
                </c:pt>
                <c:pt idx="72">
                  <c:v>-1.9336149995069718E-2</c:v>
                </c:pt>
                <c:pt idx="73">
                  <c:v>-3.7463999979081564E-3</c:v>
                </c:pt>
                <c:pt idx="74">
                  <c:v>-3.2790499935799744E-3</c:v>
                </c:pt>
                <c:pt idx="75">
                  <c:v>-3.1532499997410923E-3</c:v>
                </c:pt>
                <c:pt idx="76">
                  <c:v>2.8467500014812686E-3</c:v>
                </c:pt>
                <c:pt idx="77">
                  <c:v>8.8467500027036294E-3</c:v>
                </c:pt>
                <c:pt idx="78">
                  <c:v>5.3320000042731408E-3</c:v>
                </c:pt>
                <c:pt idx="79">
                  <c:v>-2.6288699995347997E-2</c:v>
                </c:pt>
                <c:pt idx="80">
                  <c:v>-1.9288699997559888E-2</c:v>
                </c:pt>
                <c:pt idx="81">
                  <c:v>-1.1288699995930074E-2</c:v>
                </c:pt>
                <c:pt idx="82">
                  <c:v>-7.2886999987531453E-3</c:v>
                </c:pt>
                <c:pt idx="83">
                  <c:v>-3.2886999979382381E-3</c:v>
                </c:pt>
                <c:pt idx="84">
                  <c:v>3.7113000034878496E-3</c:v>
                </c:pt>
                <c:pt idx="85">
                  <c:v>1.1711300001479685E-2</c:v>
                </c:pt>
                <c:pt idx="86">
                  <c:v>-2.9451249996782281E-2</c:v>
                </c:pt>
                <c:pt idx="87">
                  <c:v>-4.6749749995797174E-2</c:v>
                </c:pt>
                <c:pt idx="88">
                  <c:v>-2.574974999515689E-2</c:v>
                </c:pt>
                <c:pt idx="89">
                  <c:v>-1.4749749996553874E-2</c:v>
                </c:pt>
                <c:pt idx="90">
                  <c:v>-3.7497499979508575E-3</c:v>
                </c:pt>
                <c:pt idx="91">
                  <c:v>1.8250250002893154E-2</c:v>
                </c:pt>
                <c:pt idx="92">
                  <c:v>-8.5392999935720582E-3</c:v>
                </c:pt>
                <c:pt idx="93">
                  <c:v>-3.6489949998212978E-2</c:v>
                </c:pt>
                <c:pt idx="94">
                  <c:v>6.9963850000931416E-2</c:v>
                </c:pt>
                <c:pt idx="95">
                  <c:v>-1.2388499962980859E-3</c:v>
                </c:pt>
                <c:pt idx="96">
                  <c:v>2.6091100004123291E-2</c:v>
                </c:pt>
                <c:pt idx="97">
                  <c:v>-2.6628299998264993E-2</c:v>
                </c:pt>
                <c:pt idx="98">
                  <c:v>5.4060500042396598E-3</c:v>
                </c:pt>
                <c:pt idx="99">
                  <c:v>2.2897100003319792E-2</c:v>
                </c:pt>
                <c:pt idx="100">
                  <c:v>-6.1938499966345262E-3</c:v>
                </c:pt>
                <c:pt idx="101">
                  <c:v>3.4524100003181957E-2</c:v>
                </c:pt>
                <c:pt idx="102">
                  <c:v>-1.0550000006332994E-3</c:v>
                </c:pt>
                <c:pt idx="103">
                  <c:v>-2.977584999462124E-2</c:v>
                </c:pt>
                <c:pt idx="104">
                  <c:v>-1.602209999691695E-2</c:v>
                </c:pt>
                <c:pt idx="105">
                  <c:v>-4.9333649996697204E-2</c:v>
                </c:pt>
                <c:pt idx="106">
                  <c:v>3.0296250002720626E-2</c:v>
                </c:pt>
                <c:pt idx="107">
                  <c:v>-8.861949998390628E-3</c:v>
                </c:pt>
                <c:pt idx="108">
                  <c:v>-1.0566349996224744E-2</c:v>
                </c:pt>
                <c:pt idx="109">
                  <c:v>-1.198869999643648E-2</c:v>
                </c:pt>
                <c:pt idx="110">
                  <c:v>-3.1200599998555845E-2</c:v>
                </c:pt>
                <c:pt idx="111">
                  <c:v>-3.5343999952601735E-3</c:v>
                </c:pt>
                <c:pt idx="112">
                  <c:v>-3.9033649998600595E-2</c:v>
                </c:pt>
                <c:pt idx="113">
                  <c:v>-3.9121699996030657E-2</c:v>
                </c:pt>
                <c:pt idx="114">
                  <c:v>3.7209699999948498E-2</c:v>
                </c:pt>
                <c:pt idx="115">
                  <c:v>-7.4395499941601884E-3</c:v>
                </c:pt>
                <c:pt idx="116">
                  <c:v>1.519035000455915E-2</c:v>
                </c:pt>
                <c:pt idx="117">
                  <c:v>-2.5425999996514292E-2</c:v>
                </c:pt>
                <c:pt idx="118">
                  <c:v>-3.9270199995371513E-2</c:v>
                </c:pt>
                <c:pt idx="119">
                  <c:v>-2.7618999996775528E-2</c:v>
                </c:pt>
                <c:pt idx="120">
                  <c:v>-1.3989099996251753E-2</c:v>
                </c:pt>
                <c:pt idx="121">
                  <c:v>1.2254250003024936E-2</c:v>
                </c:pt>
                <c:pt idx="122">
                  <c:v>2.6533400003245333E-2</c:v>
                </c:pt>
                <c:pt idx="123">
                  <c:v>-7.2191799998108763E-2</c:v>
                </c:pt>
                <c:pt idx="124">
                  <c:v>3.1440050006494857E-2</c:v>
                </c:pt>
                <c:pt idx="125">
                  <c:v>-2.2998749998805579E-2</c:v>
                </c:pt>
                <c:pt idx="126">
                  <c:v>3.0998350001027575E-2</c:v>
                </c:pt>
                <c:pt idx="127">
                  <c:v>0.13334910000412492</c:v>
                </c:pt>
                <c:pt idx="128">
                  <c:v>9.1468600003281608E-2</c:v>
                </c:pt>
                <c:pt idx="129">
                  <c:v>3.1507500025327317E-3</c:v>
                </c:pt>
                <c:pt idx="130">
                  <c:v>2.9645200003869832E-2</c:v>
                </c:pt>
                <c:pt idx="131">
                  <c:v>4.0275100003782427E-2</c:v>
                </c:pt>
                <c:pt idx="132">
                  <c:v>9.7647000038705301E-3</c:v>
                </c:pt>
                <c:pt idx="133">
                  <c:v>4.1654900003777584E-2</c:v>
                </c:pt>
                <c:pt idx="134">
                  <c:v>3.9528650002466748E-2</c:v>
                </c:pt>
                <c:pt idx="135">
                  <c:v>-0.10026379999544588</c:v>
                </c:pt>
                <c:pt idx="136">
                  <c:v>-7.1984649996011285E-2</c:v>
                </c:pt>
                <c:pt idx="137">
                  <c:v>5.5418350006220862E-2</c:v>
                </c:pt>
                <c:pt idx="138">
                  <c:v>-0.18309204999604844</c:v>
                </c:pt>
                <c:pt idx="139">
                  <c:v>3.2312900002580136E-2</c:v>
                </c:pt>
                <c:pt idx="140">
                  <c:v>2.9029400004219497E-2</c:v>
                </c:pt>
                <c:pt idx="141">
                  <c:v>2.9292100003658561E-2</c:v>
                </c:pt>
                <c:pt idx="142">
                  <c:v>-2.6133149996894645E-2</c:v>
                </c:pt>
                <c:pt idx="143">
                  <c:v>2.5325500027975067E-3</c:v>
                </c:pt>
                <c:pt idx="144">
                  <c:v>1.1477900003228569E-2</c:v>
                </c:pt>
                <c:pt idx="145">
                  <c:v>-1.2951999960932881E-3</c:v>
                </c:pt>
                <c:pt idx="146">
                  <c:v>-4.5772499979648273E-3</c:v>
                </c:pt>
                <c:pt idx="147">
                  <c:v>9.8456000014266465E-3</c:v>
                </c:pt>
                <c:pt idx="148">
                  <c:v>2.7683050004270626E-2</c:v>
                </c:pt>
                <c:pt idx="149">
                  <c:v>-1.7615449996810639E-2</c:v>
                </c:pt>
                <c:pt idx="150">
                  <c:v>7.2965000035765115E-3</c:v>
                </c:pt>
                <c:pt idx="151">
                  <c:v>-3.3885499942698516E-3</c:v>
                </c:pt>
                <c:pt idx="152">
                  <c:v>1.9888200004061218E-2</c:v>
                </c:pt>
                <c:pt idx="153">
                  <c:v>-7.2767499987094197E-3</c:v>
                </c:pt>
                <c:pt idx="154">
                  <c:v>2.6298500000848435E-2</c:v>
                </c:pt>
                <c:pt idx="155">
                  <c:v>1.4414200006285682E-2</c:v>
                </c:pt>
                <c:pt idx="156">
                  <c:v>8.8192000039271079E-3</c:v>
                </c:pt>
                <c:pt idx="157">
                  <c:v>-1.5150999970501289E-3</c:v>
                </c:pt>
                <c:pt idx="158">
                  <c:v>-6.164349993923679E-3</c:v>
                </c:pt>
                <c:pt idx="159">
                  <c:v>-1.7969250002352055E-2</c:v>
                </c:pt>
                <c:pt idx="160">
                  <c:v>5.0307499986956827E-3</c:v>
                </c:pt>
                <c:pt idx="161">
                  <c:v>2.7030750003177673E-2</c:v>
                </c:pt>
                <c:pt idx="162">
                  <c:v>1.2381500004266854E-2</c:v>
                </c:pt>
                <c:pt idx="163">
                  <c:v>1.6606499993940815E-3</c:v>
                </c:pt>
                <c:pt idx="164">
                  <c:v>-5.7094500007224269E-3</c:v>
                </c:pt>
                <c:pt idx="165">
                  <c:v>1.3271199997689109E-2</c:v>
                </c:pt>
                <c:pt idx="173">
                  <c:v>-1.9169999723089859E-4</c:v>
                </c:pt>
                <c:pt idx="174">
                  <c:v>-6.6179999703308567E-4</c:v>
                </c:pt>
                <c:pt idx="178">
                  <c:v>4.0000000444706529E-4</c:v>
                </c:pt>
                <c:pt idx="179">
                  <c:v>-2.2234999778447673E-4</c:v>
                </c:pt>
                <c:pt idx="180">
                  <c:v>-3.5664999450091273E-4</c:v>
                </c:pt>
                <c:pt idx="181">
                  <c:v>-6.7749999288935214E-4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EB-4D14-B95E-FB29F766C630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1'!$D$22:$D$47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-30375.5</c:v>
                </c:pt>
                <c:pt idx="1">
                  <c:v>-29357.5</c:v>
                </c:pt>
                <c:pt idx="2">
                  <c:v>-29239.5</c:v>
                </c:pt>
                <c:pt idx="3">
                  <c:v>-28813</c:v>
                </c:pt>
                <c:pt idx="4">
                  <c:v>-28808</c:v>
                </c:pt>
                <c:pt idx="5">
                  <c:v>-28430</c:v>
                </c:pt>
                <c:pt idx="6">
                  <c:v>-28324.5</c:v>
                </c:pt>
                <c:pt idx="7">
                  <c:v>-28301.5</c:v>
                </c:pt>
                <c:pt idx="8">
                  <c:v>-28271</c:v>
                </c:pt>
                <c:pt idx="9">
                  <c:v>-27590</c:v>
                </c:pt>
                <c:pt idx="10">
                  <c:v>-27550.5</c:v>
                </c:pt>
                <c:pt idx="11">
                  <c:v>-27393</c:v>
                </c:pt>
                <c:pt idx="12">
                  <c:v>-27027.5</c:v>
                </c:pt>
                <c:pt idx="13">
                  <c:v>-26994.5</c:v>
                </c:pt>
                <c:pt idx="14">
                  <c:v>-26945</c:v>
                </c:pt>
                <c:pt idx="15">
                  <c:v>-25945</c:v>
                </c:pt>
                <c:pt idx="16">
                  <c:v>-25436</c:v>
                </c:pt>
                <c:pt idx="17">
                  <c:v>-24729.5</c:v>
                </c:pt>
                <c:pt idx="18">
                  <c:v>-24640.5</c:v>
                </c:pt>
                <c:pt idx="19">
                  <c:v>-24182.5</c:v>
                </c:pt>
                <c:pt idx="20">
                  <c:v>-23826</c:v>
                </c:pt>
                <c:pt idx="21">
                  <c:v>-23753.5</c:v>
                </c:pt>
                <c:pt idx="22">
                  <c:v>-23744.5</c:v>
                </c:pt>
                <c:pt idx="23">
                  <c:v>-23701.5</c:v>
                </c:pt>
                <c:pt idx="24">
                  <c:v>-23242</c:v>
                </c:pt>
                <c:pt idx="25">
                  <c:v>-23239.5</c:v>
                </c:pt>
                <c:pt idx="26">
                  <c:v>-22911</c:v>
                </c:pt>
                <c:pt idx="27">
                  <c:v>-22789</c:v>
                </c:pt>
                <c:pt idx="28">
                  <c:v>-22781.5</c:v>
                </c:pt>
                <c:pt idx="29">
                  <c:v>-22756</c:v>
                </c:pt>
                <c:pt idx="30">
                  <c:v>-22225.5</c:v>
                </c:pt>
                <c:pt idx="31">
                  <c:v>-22197.5</c:v>
                </c:pt>
                <c:pt idx="32">
                  <c:v>-21949</c:v>
                </c:pt>
                <c:pt idx="33">
                  <c:v>-21875.5</c:v>
                </c:pt>
                <c:pt idx="34">
                  <c:v>-21866.5</c:v>
                </c:pt>
                <c:pt idx="35">
                  <c:v>-21798</c:v>
                </c:pt>
                <c:pt idx="36">
                  <c:v>-21795.5</c:v>
                </c:pt>
                <c:pt idx="37">
                  <c:v>-21777.5</c:v>
                </c:pt>
                <c:pt idx="38">
                  <c:v>-21557</c:v>
                </c:pt>
                <c:pt idx="39">
                  <c:v>-21510</c:v>
                </c:pt>
                <c:pt idx="40">
                  <c:v>-21437.5</c:v>
                </c:pt>
                <c:pt idx="41">
                  <c:v>-21413.5</c:v>
                </c:pt>
                <c:pt idx="42">
                  <c:v>-21394.5</c:v>
                </c:pt>
                <c:pt idx="43">
                  <c:v>-21385.5</c:v>
                </c:pt>
                <c:pt idx="44">
                  <c:v>-20912</c:v>
                </c:pt>
                <c:pt idx="45">
                  <c:v>-20564.5</c:v>
                </c:pt>
                <c:pt idx="46">
                  <c:v>-20357.5</c:v>
                </c:pt>
                <c:pt idx="47">
                  <c:v>-20172.5</c:v>
                </c:pt>
                <c:pt idx="48">
                  <c:v>-20153.5</c:v>
                </c:pt>
                <c:pt idx="49">
                  <c:v>-20039</c:v>
                </c:pt>
                <c:pt idx="50">
                  <c:v>-19550.5</c:v>
                </c:pt>
                <c:pt idx="51">
                  <c:v>-19163.5</c:v>
                </c:pt>
                <c:pt idx="52">
                  <c:v>-19130.5</c:v>
                </c:pt>
                <c:pt idx="53">
                  <c:v>-19126.5</c:v>
                </c:pt>
                <c:pt idx="54">
                  <c:v>-19020</c:v>
                </c:pt>
                <c:pt idx="55">
                  <c:v>-18959</c:v>
                </c:pt>
                <c:pt idx="56">
                  <c:v>-18729.5</c:v>
                </c:pt>
                <c:pt idx="57">
                  <c:v>-18694</c:v>
                </c:pt>
                <c:pt idx="58">
                  <c:v>-18666</c:v>
                </c:pt>
                <c:pt idx="59">
                  <c:v>-18649.5</c:v>
                </c:pt>
                <c:pt idx="60">
                  <c:v>-18133</c:v>
                </c:pt>
                <c:pt idx="61">
                  <c:v>-18086</c:v>
                </c:pt>
                <c:pt idx="62">
                  <c:v>-18086</c:v>
                </c:pt>
                <c:pt idx="63">
                  <c:v>-17539</c:v>
                </c:pt>
                <c:pt idx="64">
                  <c:v>-17267.5</c:v>
                </c:pt>
                <c:pt idx="65">
                  <c:v>-17229.5</c:v>
                </c:pt>
                <c:pt idx="66">
                  <c:v>-17220.5</c:v>
                </c:pt>
                <c:pt idx="67">
                  <c:v>-16668.5</c:v>
                </c:pt>
                <c:pt idx="68">
                  <c:v>-16445.5</c:v>
                </c:pt>
                <c:pt idx="69">
                  <c:v>-16406</c:v>
                </c:pt>
                <c:pt idx="70">
                  <c:v>-16375.5</c:v>
                </c:pt>
                <c:pt idx="71">
                  <c:v>-16265</c:v>
                </c:pt>
                <c:pt idx="72">
                  <c:v>-16220.5</c:v>
                </c:pt>
                <c:pt idx="73">
                  <c:v>-16088</c:v>
                </c:pt>
                <c:pt idx="74">
                  <c:v>-15963.5</c:v>
                </c:pt>
                <c:pt idx="75">
                  <c:v>-15677.5</c:v>
                </c:pt>
                <c:pt idx="76">
                  <c:v>-15677.5</c:v>
                </c:pt>
                <c:pt idx="77">
                  <c:v>-15677.5</c:v>
                </c:pt>
                <c:pt idx="78">
                  <c:v>-15560</c:v>
                </c:pt>
                <c:pt idx="79">
                  <c:v>-15429</c:v>
                </c:pt>
                <c:pt idx="80">
                  <c:v>-15429</c:v>
                </c:pt>
                <c:pt idx="81">
                  <c:v>-15429</c:v>
                </c:pt>
                <c:pt idx="82">
                  <c:v>-15429</c:v>
                </c:pt>
                <c:pt idx="83">
                  <c:v>-15429</c:v>
                </c:pt>
                <c:pt idx="84">
                  <c:v>-15429</c:v>
                </c:pt>
                <c:pt idx="85">
                  <c:v>-15429</c:v>
                </c:pt>
                <c:pt idx="86">
                  <c:v>-15337.5</c:v>
                </c:pt>
                <c:pt idx="87">
                  <c:v>-15332.5</c:v>
                </c:pt>
                <c:pt idx="88">
                  <c:v>-15332.5</c:v>
                </c:pt>
                <c:pt idx="89">
                  <c:v>-15332.5</c:v>
                </c:pt>
                <c:pt idx="90">
                  <c:v>-15332.5</c:v>
                </c:pt>
                <c:pt idx="91">
                  <c:v>-15332.5</c:v>
                </c:pt>
                <c:pt idx="92">
                  <c:v>-15331</c:v>
                </c:pt>
                <c:pt idx="93">
                  <c:v>-15266.5</c:v>
                </c:pt>
                <c:pt idx="94">
                  <c:v>-15220.5</c:v>
                </c:pt>
                <c:pt idx="95">
                  <c:v>-15029.5</c:v>
                </c:pt>
                <c:pt idx="96">
                  <c:v>-14963</c:v>
                </c:pt>
                <c:pt idx="97">
                  <c:v>-14961</c:v>
                </c:pt>
                <c:pt idx="98">
                  <c:v>-14946.5</c:v>
                </c:pt>
                <c:pt idx="99">
                  <c:v>-14943</c:v>
                </c:pt>
                <c:pt idx="100">
                  <c:v>-14879.5</c:v>
                </c:pt>
                <c:pt idx="101">
                  <c:v>-14853</c:v>
                </c:pt>
                <c:pt idx="102">
                  <c:v>-14850</c:v>
                </c:pt>
                <c:pt idx="103">
                  <c:v>-14819.5</c:v>
                </c:pt>
                <c:pt idx="104">
                  <c:v>-14807</c:v>
                </c:pt>
                <c:pt idx="105">
                  <c:v>-14545.5</c:v>
                </c:pt>
                <c:pt idx="106">
                  <c:v>-14512.5</c:v>
                </c:pt>
                <c:pt idx="107">
                  <c:v>-14506.5</c:v>
                </c:pt>
                <c:pt idx="108">
                  <c:v>-14454.5</c:v>
                </c:pt>
                <c:pt idx="109">
                  <c:v>-14429</c:v>
                </c:pt>
                <c:pt idx="110">
                  <c:v>-14402</c:v>
                </c:pt>
                <c:pt idx="111">
                  <c:v>-14048</c:v>
                </c:pt>
                <c:pt idx="112">
                  <c:v>-13545.5</c:v>
                </c:pt>
                <c:pt idx="113">
                  <c:v>-13539</c:v>
                </c:pt>
                <c:pt idx="114">
                  <c:v>-13501</c:v>
                </c:pt>
                <c:pt idx="115">
                  <c:v>-13498.5</c:v>
                </c:pt>
                <c:pt idx="116">
                  <c:v>-13465.5</c:v>
                </c:pt>
                <c:pt idx="117">
                  <c:v>-13420</c:v>
                </c:pt>
                <c:pt idx="118">
                  <c:v>-13034</c:v>
                </c:pt>
                <c:pt idx="119">
                  <c:v>-12730</c:v>
                </c:pt>
                <c:pt idx="120">
                  <c:v>-12697</c:v>
                </c:pt>
                <c:pt idx="121">
                  <c:v>-12652.5</c:v>
                </c:pt>
                <c:pt idx="122">
                  <c:v>-12622</c:v>
                </c:pt>
                <c:pt idx="123">
                  <c:v>-12506</c:v>
                </c:pt>
                <c:pt idx="124">
                  <c:v>-12166.5</c:v>
                </c:pt>
                <c:pt idx="125">
                  <c:v>-12162.5</c:v>
                </c:pt>
                <c:pt idx="126">
                  <c:v>-12105.5</c:v>
                </c:pt>
                <c:pt idx="127">
                  <c:v>-12103</c:v>
                </c:pt>
                <c:pt idx="128">
                  <c:v>-12038</c:v>
                </c:pt>
                <c:pt idx="129">
                  <c:v>-11997.5</c:v>
                </c:pt>
                <c:pt idx="130">
                  <c:v>-11716</c:v>
                </c:pt>
                <c:pt idx="131">
                  <c:v>-11683</c:v>
                </c:pt>
                <c:pt idx="132">
                  <c:v>-11651</c:v>
                </c:pt>
                <c:pt idx="133">
                  <c:v>-11217</c:v>
                </c:pt>
                <c:pt idx="134">
                  <c:v>-10804.5</c:v>
                </c:pt>
                <c:pt idx="135">
                  <c:v>-10746</c:v>
                </c:pt>
                <c:pt idx="136">
                  <c:v>-10715.5</c:v>
                </c:pt>
                <c:pt idx="137">
                  <c:v>-10705.5</c:v>
                </c:pt>
                <c:pt idx="138">
                  <c:v>-10673.5</c:v>
                </c:pt>
                <c:pt idx="139">
                  <c:v>-10357</c:v>
                </c:pt>
                <c:pt idx="140">
                  <c:v>-10302</c:v>
                </c:pt>
                <c:pt idx="141">
                  <c:v>-10293</c:v>
                </c:pt>
                <c:pt idx="142">
                  <c:v>-10210.5</c:v>
                </c:pt>
                <c:pt idx="143">
                  <c:v>-10191.5</c:v>
                </c:pt>
                <c:pt idx="144">
                  <c:v>-9807</c:v>
                </c:pt>
                <c:pt idx="145">
                  <c:v>-9784</c:v>
                </c:pt>
                <c:pt idx="146">
                  <c:v>-9757.5</c:v>
                </c:pt>
                <c:pt idx="147">
                  <c:v>-9448</c:v>
                </c:pt>
                <c:pt idx="148">
                  <c:v>-9356.5</c:v>
                </c:pt>
                <c:pt idx="149">
                  <c:v>-9351.5</c:v>
                </c:pt>
                <c:pt idx="150">
                  <c:v>-9345</c:v>
                </c:pt>
                <c:pt idx="151">
                  <c:v>-9328.5</c:v>
                </c:pt>
                <c:pt idx="152">
                  <c:v>-8906</c:v>
                </c:pt>
                <c:pt idx="153">
                  <c:v>-8422.5</c:v>
                </c:pt>
                <c:pt idx="154">
                  <c:v>-8005</c:v>
                </c:pt>
                <c:pt idx="155">
                  <c:v>-6486</c:v>
                </c:pt>
                <c:pt idx="156">
                  <c:v>-5136</c:v>
                </c:pt>
                <c:pt idx="157">
                  <c:v>-5117</c:v>
                </c:pt>
                <c:pt idx="158">
                  <c:v>-5114.5</c:v>
                </c:pt>
                <c:pt idx="159">
                  <c:v>-2397.5</c:v>
                </c:pt>
                <c:pt idx="160">
                  <c:v>-2397.5</c:v>
                </c:pt>
                <c:pt idx="161">
                  <c:v>-2397.5</c:v>
                </c:pt>
                <c:pt idx="162">
                  <c:v>-2395</c:v>
                </c:pt>
                <c:pt idx="163">
                  <c:v>-2364.5</c:v>
                </c:pt>
                <c:pt idx="164">
                  <c:v>-2331.5</c:v>
                </c:pt>
                <c:pt idx="165">
                  <c:v>-2296</c:v>
                </c:pt>
                <c:pt idx="166">
                  <c:v>-1010.5</c:v>
                </c:pt>
                <c:pt idx="167">
                  <c:v>-947</c:v>
                </c:pt>
                <c:pt idx="168">
                  <c:v>-938</c:v>
                </c:pt>
                <c:pt idx="169">
                  <c:v>-933</c:v>
                </c:pt>
                <c:pt idx="170">
                  <c:v>-933</c:v>
                </c:pt>
                <c:pt idx="171">
                  <c:v>-930.5</c:v>
                </c:pt>
                <c:pt idx="172">
                  <c:v>-930.5</c:v>
                </c:pt>
                <c:pt idx="173">
                  <c:v>-439</c:v>
                </c:pt>
                <c:pt idx="174">
                  <c:v>-406</c:v>
                </c:pt>
                <c:pt idx="175">
                  <c:v>-13</c:v>
                </c:pt>
                <c:pt idx="176">
                  <c:v>-4</c:v>
                </c:pt>
                <c:pt idx="177">
                  <c:v>0</c:v>
                </c:pt>
                <c:pt idx="178">
                  <c:v>0</c:v>
                </c:pt>
                <c:pt idx="179">
                  <c:v>25.5</c:v>
                </c:pt>
                <c:pt idx="180">
                  <c:v>44.5</c:v>
                </c:pt>
                <c:pt idx="181">
                  <c:v>75</c:v>
                </c:pt>
                <c:pt idx="182">
                  <c:v>468</c:v>
                </c:pt>
                <c:pt idx="183">
                  <c:v>515</c:v>
                </c:pt>
                <c:pt idx="184">
                  <c:v>847.5</c:v>
                </c:pt>
                <c:pt idx="185">
                  <c:v>847.5</c:v>
                </c:pt>
                <c:pt idx="186">
                  <c:v>850</c:v>
                </c:pt>
                <c:pt idx="187">
                  <c:v>850</c:v>
                </c:pt>
                <c:pt idx="188">
                  <c:v>852.5</c:v>
                </c:pt>
                <c:pt idx="189">
                  <c:v>852.5</c:v>
                </c:pt>
                <c:pt idx="190">
                  <c:v>869</c:v>
                </c:pt>
                <c:pt idx="191">
                  <c:v>869</c:v>
                </c:pt>
                <c:pt idx="192">
                  <c:v>5018.5</c:v>
                </c:pt>
                <c:pt idx="193">
                  <c:v>5074.5</c:v>
                </c:pt>
                <c:pt idx="194">
                  <c:v>5077</c:v>
                </c:pt>
                <c:pt idx="195">
                  <c:v>5088.5</c:v>
                </c:pt>
                <c:pt idx="196">
                  <c:v>5513.5</c:v>
                </c:pt>
                <c:pt idx="197">
                  <c:v>5522.5</c:v>
                </c:pt>
                <c:pt idx="198">
                  <c:v>5525</c:v>
                </c:pt>
                <c:pt idx="199">
                  <c:v>5527.5</c:v>
                </c:pt>
                <c:pt idx="200">
                  <c:v>6417</c:v>
                </c:pt>
                <c:pt idx="201">
                  <c:v>6426</c:v>
                </c:pt>
                <c:pt idx="202">
                  <c:v>6437.5</c:v>
                </c:pt>
                <c:pt idx="203">
                  <c:v>6454</c:v>
                </c:pt>
                <c:pt idx="204">
                  <c:v>7417.5</c:v>
                </c:pt>
                <c:pt idx="205">
                  <c:v>7419</c:v>
                </c:pt>
                <c:pt idx="206">
                  <c:v>7424</c:v>
                </c:pt>
                <c:pt idx="207">
                  <c:v>7776</c:v>
                </c:pt>
                <c:pt idx="208">
                  <c:v>7785</c:v>
                </c:pt>
                <c:pt idx="209">
                  <c:v>7785</c:v>
                </c:pt>
                <c:pt idx="210">
                  <c:v>7818</c:v>
                </c:pt>
                <c:pt idx="211">
                  <c:v>8327</c:v>
                </c:pt>
                <c:pt idx="212">
                  <c:v>8402</c:v>
                </c:pt>
                <c:pt idx="213">
                  <c:v>8775.5</c:v>
                </c:pt>
                <c:pt idx="214">
                  <c:v>9695</c:v>
                </c:pt>
                <c:pt idx="215">
                  <c:v>10106</c:v>
                </c:pt>
                <c:pt idx="216">
                  <c:v>11012</c:v>
                </c:pt>
                <c:pt idx="217">
                  <c:v>11040</c:v>
                </c:pt>
                <c:pt idx="218">
                  <c:v>11042.5</c:v>
                </c:pt>
                <c:pt idx="219">
                  <c:v>11051.5</c:v>
                </c:pt>
                <c:pt idx="220">
                  <c:v>11077</c:v>
                </c:pt>
                <c:pt idx="221">
                  <c:v>11546.5</c:v>
                </c:pt>
                <c:pt idx="222">
                  <c:v>11549</c:v>
                </c:pt>
                <c:pt idx="223">
                  <c:v>11565.5</c:v>
                </c:pt>
                <c:pt idx="224">
                  <c:v>11568</c:v>
                </c:pt>
                <c:pt idx="225">
                  <c:v>11573</c:v>
                </c:pt>
                <c:pt idx="226">
                  <c:v>11584.5</c:v>
                </c:pt>
                <c:pt idx="227">
                  <c:v>11643</c:v>
                </c:pt>
                <c:pt idx="228">
                  <c:v>11643</c:v>
                </c:pt>
                <c:pt idx="229">
                  <c:v>11643</c:v>
                </c:pt>
                <c:pt idx="230">
                  <c:v>11666</c:v>
                </c:pt>
                <c:pt idx="231">
                  <c:v>11666</c:v>
                </c:pt>
                <c:pt idx="232">
                  <c:v>11666</c:v>
                </c:pt>
                <c:pt idx="233">
                  <c:v>12004.5</c:v>
                </c:pt>
                <c:pt idx="234">
                  <c:v>12004.5</c:v>
                </c:pt>
                <c:pt idx="235">
                  <c:v>12016</c:v>
                </c:pt>
                <c:pt idx="236">
                  <c:v>12037.5</c:v>
                </c:pt>
                <c:pt idx="237">
                  <c:v>12039</c:v>
                </c:pt>
                <c:pt idx="238">
                  <c:v>12039</c:v>
                </c:pt>
                <c:pt idx="239">
                  <c:v>12039</c:v>
                </c:pt>
                <c:pt idx="240">
                  <c:v>12054</c:v>
                </c:pt>
                <c:pt idx="241">
                  <c:v>12483</c:v>
                </c:pt>
                <c:pt idx="242">
                  <c:v>12483</c:v>
                </c:pt>
                <c:pt idx="243">
                  <c:v>12483</c:v>
                </c:pt>
                <c:pt idx="244">
                  <c:v>12485.5</c:v>
                </c:pt>
                <c:pt idx="245">
                  <c:v>12485.5</c:v>
                </c:pt>
                <c:pt idx="246">
                  <c:v>12490.5</c:v>
                </c:pt>
                <c:pt idx="247">
                  <c:v>12492</c:v>
                </c:pt>
                <c:pt idx="248">
                  <c:v>12506</c:v>
                </c:pt>
                <c:pt idx="249">
                  <c:v>12511</c:v>
                </c:pt>
                <c:pt idx="250">
                  <c:v>12546.5</c:v>
                </c:pt>
                <c:pt idx="251">
                  <c:v>12546.5</c:v>
                </c:pt>
                <c:pt idx="252">
                  <c:v>12581</c:v>
                </c:pt>
                <c:pt idx="253">
                  <c:v>12581</c:v>
                </c:pt>
                <c:pt idx="254">
                  <c:v>12630.5</c:v>
                </c:pt>
                <c:pt idx="255">
                  <c:v>12917</c:v>
                </c:pt>
                <c:pt idx="256">
                  <c:v>12969</c:v>
                </c:pt>
                <c:pt idx="257">
                  <c:v>12970.5</c:v>
                </c:pt>
                <c:pt idx="258">
                  <c:v>13442.5</c:v>
                </c:pt>
                <c:pt idx="259">
                  <c:v>15251</c:v>
                </c:pt>
                <c:pt idx="260">
                  <c:v>15647</c:v>
                </c:pt>
                <c:pt idx="261">
                  <c:v>15647</c:v>
                </c:pt>
                <c:pt idx="262">
                  <c:v>15687</c:v>
                </c:pt>
                <c:pt idx="263">
                  <c:v>15689</c:v>
                </c:pt>
                <c:pt idx="264">
                  <c:v>16102</c:v>
                </c:pt>
                <c:pt idx="265">
                  <c:v>17125</c:v>
                </c:pt>
                <c:pt idx="266">
                  <c:v>17143</c:v>
                </c:pt>
                <c:pt idx="267">
                  <c:v>17178.5</c:v>
                </c:pt>
                <c:pt idx="268">
                  <c:v>17684</c:v>
                </c:pt>
                <c:pt idx="269">
                  <c:v>18071.5</c:v>
                </c:pt>
                <c:pt idx="270">
                  <c:v>19613</c:v>
                </c:pt>
                <c:pt idx="271">
                  <c:v>19613</c:v>
                </c:pt>
                <c:pt idx="272">
                  <c:v>19908</c:v>
                </c:pt>
                <c:pt idx="273">
                  <c:v>19908</c:v>
                </c:pt>
                <c:pt idx="274">
                  <c:v>20290</c:v>
                </c:pt>
                <c:pt idx="275">
                  <c:v>20290</c:v>
                </c:pt>
                <c:pt idx="276">
                  <c:v>20391.5</c:v>
                </c:pt>
                <c:pt idx="277">
                  <c:v>20393</c:v>
                </c:pt>
                <c:pt idx="278">
                  <c:v>20421</c:v>
                </c:pt>
                <c:pt idx="279">
                  <c:v>20883</c:v>
                </c:pt>
                <c:pt idx="280">
                  <c:v>20890.5</c:v>
                </c:pt>
                <c:pt idx="281">
                  <c:v>21346</c:v>
                </c:pt>
                <c:pt idx="282">
                  <c:v>21762</c:v>
                </c:pt>
                <c:pt idx="283">
                  <c:v>21766</c:v>
                </c:pt>
                <c:pt idx="284">
                  <c:v>21768.5</c:v>
                </c:pt>
                <c:pt idx="285">
                  <c:v>21785</c:v>
                </c:pt>
                <c:pt idx="286">
                  <c:v>21786.5</c:v>
                </c:pt>
                <c:pt idx="287">
                  <c:v>21794</c:v>
                </c:pt>
                <c:pt idx="288">
                  <c:v>21794</c:v>
                </c:pt>
                <c:pt idx="289">
                  <c:v>21813</c:v>
                </c:pt>
                <c:pt idx="290">
                  <c:v>21818</c:v>
                </c:pt>
                <c:pt idx="291">
                  <c:v>21888</c:v>
                </c:pt>
                <c:pt idx="292">
                  <c:v>21888</c:v>
                </c:pt>
                <c:pt idx="293">
                  <c:v>22780</c:v>
                </c:pt>
                <c:pt idx="294">
                  <c:v>22780</c:v>
                </c:pt>
                <c:pt idx="295">
                  <c:v>22780</c:v>
                </c:pt>
                <c:pt idx="296">
                  <c:v>23106</c:v>
                </c:pt>
                <c:pt idx="297">
                  <c:v>23594.5</c:v>
                </c:pt>
                <c:pt idx="298">
                  <c:v>24134</c:v>
                </c:pt>
                <c:pt idx="299">
                  <c:v>24142</c:v>
                </c:pt>
                <c:pt idx="300">
                  <c:v>24498</c:v>
                </c:pt>
                <c:pt idx="301">
                  <c:v>26006</c:v>
                </c:pt>
                <c:pt idx="302">
                  <c:v>26398</c:v>
                </c:pt>
                <c:pt idx="303">
                  <c:v>26928.5</c:v>
                </c:pt>
              </c:numCache>
            </c:numRef>
          </c:xVal>
          <c:yVal>
            <c:numRef>
              <c:f>'Active 1'!$I$21:$I$989</c:f>
              <c:numCache>
                <c:formatCode>General</c:formatCode>
                <c:ptCount val="969"/>
                <c:pt idx="192">
                  <c:v>-2.1504450000065845E-2</c:v>
                </c:pt>
                <c:pt idx="196">
                  <c:v>-4.0559499975643121E-3</c:v>
                </c:pt>
                <c:pt idx="197">
                  <c:v>1.4206750005541835E-2</c:v>
                </c:pt>
                <c:pt idx="198">
                  <c:v>-2.4425000010523945E-3</c:v>
                </c:pt>
                <c:pt idx="199">
                  <c:v>-2.0917499932693318E-3</c:v>
                </c:pt>
                <c:pt idx="200">
                  <c:v>4.7051000001374632E-3</c:v>
                </c:pt>
                <c:pt idx="201">
                  <c:v>4.9677999995765276E-3</c:v>
                </c:pt>
                <c:pt idx="202">
                  <c:v>-1.141875000030268E-2</c:v>
                </c:pt>
                <c:pt idx="203">
                  <c:v>-3.1037999942782335E-3</c:v>
                </c:pt>
                <c:pt idx="210">
                  <c:v>2.6539999817032367E-4</c:v>
                </c:pt>
                <c:pt idx="211">
                  <c:v>4.678100005548913E-3</c:v>
                </c:pt>
                <c:pt idx="212">
                  <c:v>2.0059999951627105E-4</c:v>
                </c:pt>
                <c:pt idx="215">
                  <c:v>-1.9728200000827201E-2</c:v>
                </c:pt>
                <c:pt idx="234">
                  <c:v>-3.3368650001648348E-2</c:v>
                </c:pt>
                <c:pt idx="248">
                  <c:v>-4.0008199997828342E-2</c:v>
                </c:pt>
                <c:pt idx="254">
                  <c:v>-4.6540849994926248E-2</c:v>
                </c:pt>
                <c:pt idx="264">
                  <c:v>-7.9489399999147281E-2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EB-4D14-B95E-FB29F766C630}"/>
            </c:ext>
          </c:extLst>
        </c:ser>
        <c:ser>
          <c:idx val="3"/>
          <c:order val="2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plus>
            <c:minus>
              <c:numRef>
                <c:f>'Active 1'!$D$21:$D$47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-30375.5</c:v>
                </c:pt>
                <c:pt idx="1">
                  <c:v>-29357.5</c:v>
                </c:pt>
                <c:pt idx="2">
                  <c:v>-29239.5</c:v>
                </c:pt>
                <c:pt idx="3">
                  <c:v>-28813</c:v>
                </c:pt>
                <c:pt idx="4">
                  <c:v>-28808</c:v>
                </c:pt>
                <c:pt idx="5">
                  <c:v>-28430</c:v>
                </c:pt>
                <c:pt idx="6">
                  <c:v>-28324.5</c:v>
                </c:pt>
                <c:pt idx="7">
                  <c:v>-28301.5</c:v>
                </c:pt>
                <c:pt idx="8">
                  <c:v>-28271</c:v>
                </c:pt>
                <c:pt idx="9">
                  <c:v>-27590</c:v>
                </c:pt>
                <c:pt idx="10">
                  <c:v>-27550.5</c:v>
                </c:pt>
                <c:pt idx="11">
                  <c:v>-27393</c:v>
                </c:pt>
                <c:pt idx="12">
                  <c:v>-27027.5</c:v>
                </c:pt>
                <c:pt idx="13">
                  <c:v>-26994.5</c:v>
                </c:pt>
                <c:pt idx="14">
                  <c:v>-26945</c:v>
                </c:pt>
                <c:pt idx="15">
                  <c:v>-25945</c:v>
                </c:pt>
                <c:pt idx="16">
                  <c:v>-25436</c:v>
                </c:pt>
                <c:pt idx="17">
                  <c:v>-24729.5</c:v>
                </c:pt>
                <c:pt idx="18">
                  <c:v>-24640.5</c:v>
                </c:pt>
                <c:pt idx="19">
                  <c:v>-24182.5</c:v>
                </c:pt>
                <c:pt idx="20">
                  <c:v>-23826</c:v>
                </c:pt>
                <c:pt idx="21">
                  <c:v>-23753.5</c:v>
                </c:pt>
                <c:pt idx="22">
                  <c:v>-23744.5</c:v>
                </c:pt>
                <c:pt idx="23">
                  <c:v>-23701.5</c:v>
                </c:pt>
                <c:pt idx="24">
                  <c:v>-23242</c:v>
                </c:pt>
                <c:pt idx="25">
                  <c:v>-23239.5</c:v>
                </c:pt>
                <c:pt idx="26">
                  <c:v>-22911</c:v>
                </c:pt>
                <c:pt idx="27">
                  <c:v>-22789</c:v>
                </c:pt>
                <c:pt idx="28">
                  <c:v>-22781.5</c:v>
                </c:pt>
                <c:pt idx="29">
                  <c:v>-22756</c:v>
                </c:pt>
                <c:pt idx="30">
                  <c:v>-22225.5</c:v>
                </c:pt>
                <c:pt idx="31">
                  <c:v>-22197.5</c:v>
                </c:pt>
                <c:pt idx="32">
                  <c:v>-21949</c:v>
                </c:pt>
                <c:pt idx="33">
                  <c:v>-21875.5</c:v>
                </c:pt>
                <c:pt idx="34">
                  <c:v>-21866.5</c:v>
                </c:pt>
                <c:pt idx="35">
                  <c:v>-21798</c:v>
                </c:pt>
                <c:pt idx="36">
                  <c:v>-21795.5</c:v>
                </c:pt>
                <c:pt idx="37">
                  <c:v>-21777.5</c:v>
                </c:pt>
                <c:pt idx="38">
                  <c:v>-21557</c:v>
                </c:pt>
                <c:pt idx="39">
                  <c:v>-21510</c:v>
                </c:pt>
                <c:pt idx="40">
                  <c:v>-21437.5</c:v>
                </c:pt>
                <c:pt idx="41">
                  <c:v>-21413.5</c:v>
                </c:pt>
                <c:pt idx="42">
                  <c:v>-21394.5</c:v>
                </c:pt>
                <c:pt idx="43">
                  <c:v>-21385.5</c:v>
                </c:pt>
                <c:pt idx="44">
                  <c:v>-20912</c:v>
                </c:pt>
                <c:pt idx="45">
                  <c:v>-20564.5</c:v>
                </c:pt>
                <c:pt idx="46">
                  <c:v>-20357.5</c:v>
                </c:pt>
                <c:pt idx="47">
                  <c:v>-20172.5</c:v>
                </c:pt>
                <c:pt idx="48">
                  <c:v>-20153.5</c:v>
                </c:pt>
                <c:pt idx="49">
                  <c:v>-20039</c:v>
                </c:pt>
                <c:pt idx="50">
                  <c:v>-19550.5</c:v>
                </c:pt>
                <c:pt idx="51">
                  <c:v>-19163.5</c:v>
                </c:pt>
                <c:pt idx="52">
                  <c:v>-19130.5</c:v>
                </c:pt>
                <c:pt idx="53">
                  <c:v>-19126.5</c:v>
                </c:pt>
                <c:pt idx="54">
                  <c:v>-19020</c:v>
                </c:pt>
                <c:pt idx="55">
                  <c:v>-18959</c:v>
                </c:pt>
                <c:pt idx="56">
                  <c:v>-18729.5</c:v>
                </c:pt>
                <c:pt idx="57">
                  <c:v>-18694</c:v>
                </c:pt>
                <c:pt idx="58">
                  <c:v>-18666</c:v>
                </c:pt>
                <c:pt idx="59">
                  <c:v>-18649.5</c:v>
                </c:pt>
                <c:pt idx="60">
                  <c:v>-18133</c:v>
                </c:pt>
                <c:pt idx="61">
                  <c:v>-18086</c:v>
                </c:pt>
                <c:pt idx="62">
                  <c:v>-18086</c:v>
                </c:pt>
                <c:pt idx="63">
                  <c:v>-17539</c:v>
                </c:pt>
                <c:pt idx="64">
                  <c:v>-17267.5</c:v>
                </c:pt>
                <c:pt idx="65">
                  <c:v>-17229.5</c:v>
                </c:pt>
                <c:pt idx="66">
                  <c:v>-17220.5</c:v>
                </c:pt>
                <c:pt idx="67">
                  <c:v>-16668.5</c:v>
                </c:pt>
                <c:pt idx="68">
                  <c:v>-16445.5</c:v>
                </c:pt>
                <c:pt idx="69">
                  <c:v>-16406</c:v>
                </c:pt>
                <c:pt idx="70">
                  <c:v>-16375.5</c:v>
                </c:pt>
                <c:pt idx="71">
                  <c:v>-16265</c:v>
                </c:pt>
                <c:pt idx="72">
                  <c:v>-16220.5</c:v>
                </c:pt>
                <c:pt idx="73">
                  <c:v>-16088</c:v>
                </c:pt>
                <c:pt idx="74">
                  <c:v>-15963.5</c:v>
                </c:pt>
                <c:pt idx="75">
                  <c:v>-15677.5</c:v>
                </c:pt>
                <c:pt idx="76">
                  <c:v>-15677.5</c:v>
                </c:pt>
                <c:pt idx="77">
                  <c:v>-15677.5</c:v>
                </c:pt>
                <c:pt idx="78">
                  <c:v>-15560</c:v>
                </c:pt>
                <c:pt idx="79">
                  <c:v>-15429</c:v>
                </c:pt>
                <c:pt idx="80">
                  <c:v>-15429</c:v>
                </c:pt>
                <c:pt idx="81">
                  <c:v>-15429</c:v>
                </c:pt>
                <c:pt idx="82">
                  <c:v>-15429</c:v>
                </c:pt>
                <c:pt idx="83">
                  <c:v>-15429</c:v>
                </c:pt>
                <c:pt idx="84">
                  <c:v>-15429</c:v>
                </c:pt>
                <c:pt idx="85">
                  <c:v>-15429</c:v>
                </c:pt>
                <c:pt idx="86">
                  <c:v>-15337.5</c:v>
                </c:pt>
                <c:pt idx="87">
                  <c:v>-15332.5</c:v>
                </c:pt>
                <c:pt idx="88">
                  <c:v>-15332.5</c:v>
                </c:pt>
                <c:pt idx="89">
                  <c:v>-15332.5</c:v>
                </c:pt>
                <c:pt idx="90">
                  <c:v>-15332.5</c:v>
                </c:pt>
                <c:pt idx="91">
                  <c:v>-15332.5</c:v>
                </c:pt>
                <c:pt idx="92">
                  <c:v>-15331</c:v>
                </c:pt>
                <c:pt idx="93">
                  <c:v>-15266.5</c:v>
                </c:pt>
                <c:pt idx="94">
                  <c:v>-15220.5</c:v>
                </c:pt>
                <c:pt idx="95">
                  <c:v>-15029.5</c:v>
                </c:pt>
                <c:pt idx="96">
                  <c:v>-14963</c:v>
                </c:pt>
                <c:pt idx="97">
                  <c:v>-14961</c:v>
                </c:pt>
                <c:pt idx="98">
                  <c:v>-14946.5</c:v>
                </c:pt>
                <c:pt idx="99">
                  <c:v>-14943</c:v>
                </c:pt>
                <c:pt idx="100">
                  <c:v>-14879.5</c:v>
                </c:pt>
                <c:pt idx="101">
                  <c:v>-14853</c:v>
                </c:pt>
                <c:pt idx="102">
                  <c:v>-14850</c:v>
                </c:pt>
                <c:pt idx="103">
                  <c:v>-14819.5</c:v>
                </c:pt>
                <c:pt idx="104">
                  <c:v>-14807</c:v>
                </c:pt>
                <c:pt idx="105">
                  <c:v>-14545.5</c:v>
                </c:pt>
                <c:pt idx="106">
                  <c:v>-14512.5</c:v>
                </c:pt>
                <c:pt idx="107">
                  <c:v>-14506.5</c:v>
                </c:pt>
                <c:pt idx="108">
                  <c:v>-14454.5</c:v>
                </c:pt>
                <c:pt idx="109">
                  <c:v>-14429</c:v>
                </c:pt>
                <c:pt idx="110">
                  <c:v>-14402</c:v>
                </c:pt>
                <c:pt idx="111">
                  <c:v>-14048</c:v>
                </c:pt>
                <c:pt idx="112">
                  <c:v>-13545.5</c:v>
                </c:pt>
                <c:pt idx="113">
                  <c:v>-13539</c:v>
                </c:pt>
                <c:pt idx="114">
                  <c:v>-13501</c:v>
                </c:pt>
                <c:pt idx="115">
                  <c:v>-13498.5</c:v>
                </c:pt>
                <c:pt idx="116">
                  <c:v>-13465.5</c:v>
                </c:pt>
                <c:pt idx="117">
                  <c:v>-13420</c:v>
                </c:pt>
                <c:pt idx="118">
                  <c:v>-13034</c:v>
                </c:pt>
                <c:pt idx="119">
                  <c:v>-12730</c:v>
                </c:pt>
                <c:pt idx="120">
                  <c:v>-12697</c:v>
                </c:pt>
                <c:pt idx="121">
                  <c:v>-12652.5</c:v>
                </c:pt>
                <c:pt idx="122">
                  <c:v>-12622</c:v>
                </c:pt>
                <c:pt idx="123">
                  <c:v>-12506</c:v>
                </c:pt>
                <c:pt idx="124">
                  <c:v>-12166.5</c:v>
                </c:pt>
                <c:pt idx="125">
                  <c:v>-12162.5</c:v>
                </c:pt>
                <c:pt idx="126">
                  <c:v>-12105.5</c:v>
                </c:pt>
                <c:pt idx="127">
                  <c:v>-12103</c:v>
                </c:pt>
                <c:pt idx="128">
                  <c:v>-12038</c:v>
                </c:pt>
                <c:pt idx="129">
                  <c:v>-11997.5</c:v>
                </c:pt>
                <c:pt idx="130">
                  <c:v>-11716</c:v>
                </c:pt>
                <c:pt idx="131">
                  <c:v>-11683</c:v>
                </c:pt>
                <c:pt idx="132">
                  <c:v>-11651</c:v>
                </c:pt>
                <c:pt idx="133">
                  <c:v>-11217</c:v>
                </c:pt>
                <c:pt idx="134">
                  <c:v>-10804.5</c:v>
                </c:pt>
                <c:pt idx="135">
                  <c:v>-10746</c:v>
                </c:pt>
                <c:pt idx="136">
                  <c:v>-10715.5</c:v>
                </c:pt>
                <c:pt idx="137">
                  <c:v>-10705.5</c:v>
                </c:pt>
                <c:pt idx="138">
                  <c:v>-10673.5</c:v>
                </c:pt>
                <c:pt idx="139">
                  <c:v>-10357</c:v>
                </c:pt>
                <c:pt idx="140">
                  <c:v>-10302</c:v>
                </c:pt>
                <c:pt idx="141">
                  <c:v>-10293</c:v>
                </c:pt>
                <c:pt idx="142">
                  <c:v>-10210.5</c:v>
                </c:pt>
                <c:pt idx="143">
                  <c:v>-10191.5</c:v>
                </c:pt>
                <c:pt idx="144">
                  <c:v>-9807</c:v>
                </c:pt>
                <c:pt idx="145">
                  <c:v>-9784</c:v>
                </c:pt>
                <c:pt idx="146">
                  <c:v>-9757.5</c:v>
                </c:pt>
                <c:pt idx="147">
                  <c:v>-9448</c:v>
                </c:pt>
                <c:pt idx="148">
                  <c:v>-9356.5</c:v>
                </c:pt>
                <c:pt idx="149">
                  <c:v>-9351.5</c:v>
                </c:pt>
                <c:pt idx="150">
                  <c:v>-9345</c:v>
                </c:pt>
                <c:pt idx="151">
                  <c:v>-9328.5</c:v>
                </c:pt>
                <c:pt idx="152">
                  <c:v>-8906</c:v>
                </c:pt>
                <c:pt idx="153">
                  <c:v>-8422.5</c:v>
                </c:pt>
                <c:pt idx="154">
                  <c:v>-8005</c:v>
                </c:pt>
                <c:pt idx="155">
                  <c:v>-6486</c:v>
                </c:pt>
                <c:pt idx="156">
                  <c:v>-5136</c:v>
                </c:pt>
                <c:pt idx="157">
                  <c:v>-5117</c:v>
                </c:pt>
                <c:pt idx="158">
                  <c:v>-5114.5</c:v>
                </c:pt>
                <c:pt idx="159">
                  <c:v>-2397.5</c:v>
                </c:pt>
                <c:pt idx="160">
                  <c:v>-2397.5</c:v>
                </c:pt>
                <c:pt idx="161">
                  <c:v>-2397.5</c:v>
                </c:pt>
                <c:pt idx="162">
                  <c:v>-2395</c:v>
                </c:pt>
                <c:pt idx="163">
                  <c:v>-2364.5</c:v>
                </c:pt>
                <c:pt idx="164">
                  <c:v>-2331.5</c:v>
                </c:pt>
                <c:pt idx="165">
                  <c:v>-2296</c:v>
                </c:pt>
                <c:pt idx="166">
                  <c:v>-1010.5</c:v>
                </c:pt>
                <c:pt idx="167">
                  <c:v>-947</c:v>
                </c:pt>
                <c:pt idx="168">
                  <c:v>-938</c:v>
                </c:pt>
                <c:pt idx="169">
                  <c:v>-933</c:v>
                </c:pt>
                <c:pt idx="170">
                  <c:v>-933</c:v>
                </c:pt>
                <c:pt idx="171">
                  <c:v>-930.5</c:v>
                </c:pt>
                <c:pt idx="172">
                  <c:v>-930.5</c:v>
                </c:pt>
                <c:pt idx="173">
                  <c:v>-439</c:v>
                </c:pt>
                <c:pt idx="174">
                  <c:v>-406</c:v>
                </c:pt>
                <c:pt idx="175">
                  <c:v>-13</c:v>
                </c:pt>
                <c:pt idx="176">
                  <c:v>-4</c:v>
                </c:pt>
                <c:pt idx="177">
                  <c:v>0</c:v>
                </c:pt>
                <c:pt idx="178">
                  <c:v>0</c:v>
                </c:pt>
                <c:pt idx="179">
                  <c:v>25.5</c:v>
                </c:pt>
                <c:pt idx="180">
                  <c:v>44.5</c:v>
                </c:pt>
                <c:pt idx="181">
                  <c:v>75</c:v>
                </c:pt>
                <c:pt idx="182">
                  <c:v>468</c:v>
                </c:pt>
                <c:pt idx="183">
                  <c:v>515</c:v>
                </c:pt>
                <c:pt idx="184">
                  <c:v>847.5</c:v>
                </c:pt>
                <c:pt idx="185">
                  <c:v>847.5</c:v>
                </c:pt>
                <c:pt idx="186">
                  <c:v>850</c:v>
                </c:pt>
                <c:pt idx="187">
                  <c:v>850</c:v>
                </c:pt>
                <c:pt idx="188">
                  <c:v>852.5</c:v>
                </c:pt>
                <c:pt idx="189">
                  <c:v>852.5</c:v>
                </c:pt>
                <c:pt idx="190">
                  <c:v>869</c:v>
                </c:pt>
                <c:pt idx="191">
                  <c:v>869</c:v>
                </c:pt>
                <c:pt idx="192">
                  <c:v>5018.5</c:v>
                </c:pt>
                <c:pt idx="193">
                  <c:v>5074.5</c:v>
                </c:pt>
                <c:pt idx="194">
                  <c:v>5077</c:v>
                </c:pt>
                <c:pt idx="195">
                  <c:v>5088.5</c:v>
                </c:pt>
                <c:pt idx="196">
                  <c:v>5513.5</c:v>
                </c:pt>
                <c:pt idx="197">
                  <c:v>5522.5</c:v>
                </c:pt>
                <c:pt idx="198">
                  <c:v>5525</c:v>
                </c:pt>
                <c:pt idx="199">
                  <c:v>5527.5</c:v>
                </c:pt>
                <c:pt idx="200">
                  <c:v>6417</c:v>
                </c:pt>
                <c:pt idx="201">
                  <c:v>6426</c:v>
                </c:pt>
                <c:pt idx="202">
                  <c:v>6437.5</c:v>
                </c:pt>
                <c:pt idx="203">
                  <c:v>6454</c:v>
                </c:pt>
                <c:pt idx="204">
                  <c:v>7417.5</c:v>
                </c:pt>
                <c:pt idx="205">
                  <c:v>7419</c:v>
                </c:pt>
                <c:pt idx="206">
                  <c:v>7424</c:v>
                </c:pt>
                <c:pt idx="207">
                  <c:v>7776</c:v>
                </c:pt>
                <c:pt idx="208">
                  <c:v>7785</c:v>
                </c:pt>
                <c:pt idx="209">
                  <c:v>7785</c:v>
                </c:pt>
                <c:pt idx="210">
                  <c:v>7818</c:v>
                </c:pt>
                <c:pt idx="211">
                  <c:v>8327</c:v>
                </c:pt>
                <c:pt idx="212">
                  <c:v>8402</c:v>
                </c:pt>
                <c:pt idx="213">
                  <c:v>8775.5</c:v>
                </c:pt>
                <c:pt idx="214">
                  <c:v>9695</c:v>
                </c:pt>
                <c:pt idx="215">
                  <c:v>10106</c:v>
                </c:pt>
                <c:pt idx="216">
                  <c:v>11012</c:v>
                </c:pt>
                <c:pt idx="217">
                  <c:v>11040</c:v>
                </c:pt>
                <c:pt idx="218">
                  <c:v>11042.5</c:v>
                </c:pt>
                <c:pt idx="219">
                  <c:v>11051.5</c:v>
                </c:pt>
                <c:pt idx="220">
                  <c:v>11077</c:v>
                </c:pt>
                <c:pt idx="221">
                  <c:v>11546.5</c:v>
                </c:pt>
                <c:pt idx="222">
                  <c:v>11549</c:v>
                </c:pt>
                <c:pt idx="223">
                  <c:v>11565.5</c:v>
                </c:pt>
                <c:pt idx="224">
                  <c:v>11568</c:v>
                </c:pt>
                <c:pt idx="225">
                  <c:v>11573</c:v>
                </c:pt>
                <c:pt idx="226">
                  <c:v>11584.5</c:v>
                </c:pt>
                <c:pt idx="227">
                  <c:v>11643</c:v>
                </c:pt>
                <c:pt idx="228">
                  <c:v>11643</c:v>
                </c:pt>
                <c:pt idx="229">
                  <c:v>11643</c:v>
                </c:pt>
                <c:pt idx="230">
                  <c:v>11666</c:v>
                </c:pt>
                <c:pt idx="231">
                  <c:v>11666</c:v>
                </c:pt>
                <c:pt idx="232">
                  <c:v>11666</c:v>
                </c:pt>
                <c:pt idx="233">
                  <c:v>12004.5</c:v>
                </c:pt>
                <c:pt idx="234">
                  <c:v>12004.5</c:v>
                </c:pt>
                <c:pt idx="235">
                  <c:v>12016</c:v>
                </c:pt>
                <c:pt idx="236">
                  <c:v>12037.5</c:v>
                </c:pt>
                <c:pt idx="237">
                  <c:v>12039</c:v>
                </c:pt>
                <c:pt idx="238">
                  <c:v>12039</c:v>
                </c:pt>
                <c:pt idx="239">
                  <c:v>12039</c:v>
                </c:pt>
                <c:pt idx="240">
                  <c:v>12054</c:v>
                </c:pt>
                <c:pt idx="241">
                  <c:v>12483</c:v>
                </c:pt>
                <c:pt idx="242">
                  <c:v>12483</c:v>
                </c:pt>
                <c:pt idx="243">
                  <c:v>12483</c:v>
                </c:pt>
                <c:pt idx="244">
                  <c:v>12485.5</c:v>
                </c:pt>
                <c:pt idx="245">
                  <c:v>12485.5</c:v>
                </c:pt>
                <c:pt idx="246">
                  <c:v>12490.5</c:v>
                </c:pt>
                <c:pt idx="247">
                  <c:v>12492</c:v>
                </c:pt>
                <c:pt idx="248">
                  <c:v>12506</c:v>
                </c:pt>
                <c:pt idx="249">
                  <c:v>12511</c:v>
                </c:pt>
                <c:pt idx="250">
                  <c:v>12546.5</c:v>
                </c:pt>
                <c:pt idx="251">
                  <c:v>12546.5</c:v>
                </c:pt>
                <c:pt idx="252">
                  <c:v>12581</c:v>
                </c:pt>
                <c:pt idx="253">
                  <c:v>12581</c:v>
                </c:pt>
                <c:pt idx="254">
                  <c:v>12630.5</c:v>
                </c:pt>
                <c:pt idx="255">
                  <c:v>12917</c:v>
                </c:pt>
                <c:pt idx="256">
                  <c:v>12969</c:v>
                </c:pt>
                <c:pt idx="257">
                  <c:v>12970.5</c:v>
                </c:pt>
                <c:pt idx="258">
                  <c:v>13442.5</c:v>
                </c:pt>
                <c:pt idx="259">
                  <c:v>15251</c:v>
                </c:pt>
                <c:pt idx="260">
                  <c:v>15647</c:v>
                </c:pt>
                <c:pt idx="261">
                  <c:v>15647</c:v>
                </c:pt>
                <c:pt idx="262">
                  <c:v>15687</c:v>
                </c:pt>
                <c:pt idx="263">
                  <c:v>15689</c:v>
                </c:pt>
                <c:pt idx="264">
                  <c:v>16102</c:v>
                </c:pt>
                <c:pt idx="265">
                  <c:v>17125</c:v>
                </c:pt>
                <c:pt idx="266">
                  <c:v>17143</c:v>
                </c:pt>
                <c:pt idx="267">
                  <c:v>17178.5</c:v>
                </c:pt>
                <c:pt idx="268">
                  <c:v>17684</c:v>
                </c:pt>
                <c:pt idx="269">
                  <c:v>18071.5</c:v>
                </c:pt>
                <c:pt idx="270">
                  <c:v>19613</c:v>
                </c:pt>
                <c:pt idx="271">
                  <c:v>19613</c:v>
                </c:pt>
                <c:pt idx="272">
                  <c:v>19908</c:v>
                </c:pt>
                <c:pt idx="273">
                  <c:v>19908</c:v>
                </c:pt>
                <c:pt idx="274">
                  <c:v>20290</c:v>
                </c:pt>
                <c:pt idx="275">
                  <c:v>20290</c:v>
                </c:pt>
                <c:pt idx="276">
                  <c:v>20391.5</c:v>
                </c:pt>
                <c:pt idx="277">
                  <c:v>20393</c:v>
                </c:pt>
                <c:pt idx="278">
                  <c:v>20421</c:v>
                </c:pt>
                <c:pt idx="279">
                  <c:v>20883</c:v>
                </c:pt>
                <c:pt idx="280">
                  <c:v>20890.5</c:v>
                </c:pt>
                <c:pt idx="281">
                  <c:v>21346</c:v>
                </c:pt>
                <c:pt idx="282">
                  <c:v>21762</c:v>
                </c:pt>
                <c:pt idx="283">
                  <c:v>21766</c:v>
                </c:pt>
                <c:pt idx="284">
                  <c:v>21768.5</c:v>
                </c:pt>
                <c:pt idx="285">
                  <c:v>21785</c:v>
                </c:pt>
                <c:pt idx="286">
                  <c:v>21786.5</c:v>
                </c:pt>
                <c:pt idx="287">
                  <c:v>21794</c:v>
                </c:pt>
                <c:pt idx="288">
                  <c:v>21794</c:v>
                </c:pt>
                <c:pt idx="289">
                  <c:v>21813</c:v>
                </c:pt>
                <c:pt idx="290">
                  <c:v>21818</c:v>
                </c:pt>
                <c:pt idx="291">
                  <c:v>21888</c:v>
                </c:pt>
                <c:pt idx="292">
                  <c:v>21888</c:v>
                </c:pt>
                <c:pt idx="293">
                  <c:v>22780</c:v>
                </c:pt>
                <c:pt idx="294">
                  <c:v>22780</c:v>
                </c:pt>
                <c:pt idx="295">
                  <c:v>22780</c:v>
                </c:pt>
                <c:pt idx="296">
                  <c:v>23106</c:v>
                </c:pt>
                <c:pt idx="297">
                  <c:v>23594.5</c:v>
                </c:pt>
                <c:pt idx="298">
                  <c:v>24134</c:v>
                </c:pt>
                <c:pt idx="299">
                  <c:v>24142</c:v>
                </c:pt>
                <c:pt idx="300">
                  <c:v>24498</c:v>
                </c:pt>
                <c:pt idx="301">
                  <c:v>26006</c:v>
                </c:pt>
                <c:pt idx="302">
                  <c:v>26398</c:v>
                </c:pt>
                <c:pt idx="303">
                  <c:v>26928.5</c:v>
                </c:pt>
              </c:numCache>
            </c:numRef>
          </c:xVal>
          <c:yVal>
            <c:numRef>
              <c:f>'Active 1'!$K$21:$K$989</c:f>
              <c:numCache>
                <c:formatCode>General</c:formatCode>
                <c:ptCount val="969"/>
                <c:pt idx="261">
                  <c:v>-7.1525899998960085E-2</c:v>
                </c:pt>
                <c:pt idx="268">
                  <c:v>-9.2834800001583062E-2</c:v>
                </c:pt>
                <c:pt idx="269">
                  <c:v>-9.4268549997650553E-2</c:v>
                </c:pt>
                <c:pt idx="270">
                  <c:v>-0.11319609999918612</c:v>
                </c:pt>
                <c:pt idx="271">
                  <c:v>-0.11319609999918612</c:v>
                </c:pt>
                <c:pt idx="272">
                  <c:v>-0.11491759999626083</c:v>
                </c:pt>
                <c:pt idx="273">
                  <c:v>-0.11490760000015143</c:v>
                </c:pt>
                <c:pt idx="274">
                  <c:v>-0.12161299999570474</c:v>
                </c:pt>
                <c:pt idx="275">
                  <c:v>-0.12160299999231938</c:v>
                </c:pt>
                <c:pt idx="280">
                  <c:v>-0.12646284999937052</c:v>
                </c:pt>
                <c:pt idx="281">
                  <c:v>-0.13135619999957271</c:v>
                </c:pt>
                <c:pt idx="282">
                  <c:v>-0.132891400004155</c:v>
                </c:pt>
                <c:pt idx="283">
                  <c:v>-0.13543019999633543</c:v>
                </c:pt>
                <c:pt idx="284">
                  <c:v>-0.13577944999997271</c:v>
                </c:pt>
                <c:pt idx="285">
                  <c:v>-0.14296449999528704</c:v>
                </c:pt>
                <c:pt idx="286">
                  <c:v>-0.13515404999634484</c:v>
                </c:pt>
                <c:pt idx="287">
                  <c:v>-0.13510179999866523</c:v>
                </c:pt>
                <c:pt idx="288">
                  <c:v>-0.13506179999967571</c:v>
                </c:pt>
                <c:pt idx="289">
                  <c:v>-0.14103609999438049</c:v>
                </c:pt>
                <c:pt idx="290">
                  <c:v>-0.13993460000347113</c:v>
                </c:pt>
                <c:pt idx="291">
                  <c:v>-0.13755359999049688</c:v>
                </c:pt>
                <c:pt idx="292">
                  <c:v>-0.13751359999150736</c:v>
                </c:pt>
                <c:pt idx="293">
                  <c:v>-0.14457599999877857</c:v>
                </c:pt>
                <c:pt idx="294">
                  <c:v>-0.14418599999771686</c:v>
                </c:pt>
                <c:pt idx="295">
                  <c:v>-0.14399599999887869</c:v>
                </c:pt>
                <c:pt idx="297">
                  <c:v>-0.15059165000275243</c:v>
                </c:pt>
                <c:pt idx="298">
                  <c:v>-0.16589979999844218</c:v>
                </c:pt>
                <c:pt idx="299">
                  <c:v>-0.1565273999949568</c:v>
                </c:pt>
                <c:pt idx="300">
                  <c:v>-0.15713059999688994</c:v>
                </c:pt>
                <c:pt idx="301">
                  <c:v>-0.16995820018200902</c:v>
                </c:pt>
                <c:pt idx="302">
                  <c:v>-0.17846060000010766</c:v>
                </c:pt>
                <c:pt idx="303">
                  <c:v>-0.18453145007515559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EB-4D14-B95E-FB29F766C630}"/>
            </c:ext>
          </c:extLst>
        </c:ser>
        <c:ser>
          <c:idx val="5"/>
          <c:order val="3"/>
          <c:tx>
            <c:strRef>
              <c:f>'Active 1'!$R$1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'Active 1'!$Q$2:$Q$19</c:f>
              <c:numCache>
                <c:formatCode>General</c:formatCode>
                <c:ptCount val="18"/>
                <c:pt idx="0">
                  <c:v>5000</c:v>
                </c:pt>
                <c:pt idx="1">
                  <c:v>6000</c:v>
                </c:pt>
                <c:pt idx="2">
                  <c:v>7000</c:v>
                </c:pt>
                <c:pt idx="3">
                  <c:v>8000</c:v>
                </c:pt>
                <c:pt idx="4">
                  <c:v>9000</c:v>
                </c:pt>
                <c:pt idx="5">
                  <c:v>10000</c:v>
                </c:pt>
                <c:pt idx="6">
                  <c:v>11000</c:v>
                </c:pt>
                <c:pt idx="7">
                  <c:v>12000</c:v>
                </c:pt>
                <c:pt idx="8">
                  <c:v>13000</c:v>
                </c:pt>
                <c:pt idx="9">
                  <c:v>14000</c:v>
                </c:pt>
                <c:pt idx="10">
                  <c:v>15000</c:v>
                </c:pt>
                <c:pt idx="11">
                  <c:v>16000</c:v>
                </c:pt>
                <c:pt idx="12">
                  <c:v>17000</c:v>
                </c:pt>
                <c:pt idx="13">
                  <c:v>18000</c:v>
                </c:pt>
                <c:pt idx="14">
                  <c:v>19000</c:v>
                </c:pt>
                <c:pt idx="15">
                  <c:v>20000</c:v>
                </c:pt>
                <c:pt idx="16">
                  <c:v>21000</c:v>
                </c:pt>
                <c:pt idx="17">
                  <c:v>22000</c:v>
                </c:pt>
              </c:numCache>
            </c:numRef>
          </c:xVal>
          <c:yVal>
            <c:numRef>
              <c:f>'Active 1'!$R$2:$R$19</c:f>
              <c:numCache>
                <c:formatCode>0.00E+00</c:formatCode>
                <c:ptCount val="18"/>
                <c:pt idx="0">
                  <c:v>4.2700804804935147E-3</c:v>
                </c:pt>
                <c:pt idx="1">
                  <c:v>-3.9267415281637845E-4</c:v>
                </c:pt>
                <c:pt idx="2">
                  <c:v>-5.5347959549470784E-3</c:v>
                </c:pt>
                <c:pt idx="3">
                  <c:v>-1.1156284925898584E-2</c:v>
                </c:pt>
                <c:pt idx="4">
                  <c:v>-1.7257141065670899E-2</c:v>
                </c:pt>
                <c:pt idx="5">
                  <c:v>-2.3837364374264022E-2</c:v>
                </c:pt>
                <c:pt idx="6">
                  <c:v>-3.0896954851677948E-2</c:v>
                </c:pt>
                <c:pt idx="7">
                  <c:v>-3.8435912497912686E-2</c:v>
                </c:pt>
                <c:pt idx="8">
                  <c:v>-4.645423731296823E-2</c:v>
                </c:pt>
                <c:pt idx="9">
                  <c:v>-5.4951929296844573E-2</c:v>
                </c:pt>
                <c:pt idx="10">
                  <c:v>-6.3928988449541729E-2</c:v>
                </c:pt>
                <c:pt idx="11">
                  <c:v>-7.3385414771059698E-2</c:v>
                </c:pt>
                <c:pt idx="12">
                  <c:v>-8.3321208261398466E-2</c:v>
                </c:pt>
                <c:pt idx="13">
                  <c:v>-9.3736368920558033E-2</c:v>
                </c:pt>
                <c:pt idx="14">
                  <c:v>-0.10463089674853843</c:v>
                </c:pt>
                <c:pt idx="15">
                  <c:v>-0.11600479174533962</c:v>
                </c:pt>
                <c:pt idx="16">
                  <c:v>-0.12785805391096161</c:v>
                </c:pt>
                <c:pt idx="17">
                  <c:v>-0.1401906832454044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EB-4D14-B95E-FB29F766C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57584"/>
        <c:axId val="1"/>
      </c:scatterChart>
      <c:valAx>
        <c:axId val="749457584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1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57584"/>
        <c:crosses val="autoZero"/>
        <c:crossBetween val="midCat"/>
        <c:majorUnit val="0.05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7b.  V1073 Cyg -- [38672.5816,  0.7858597]</a:t>
            </a:r>
          </a:p>
        </c:rich>
      </c:tx>
      <c:layout>
        <c:manualLayout>
          <c:xMode val="edge"/>
          <c:yMode val="edge"/>
          <c:x val="0.21174395905138191"/>
          <c:y val="1.50150150150150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34887812506788"/>
          <c:y val="0.12012047238783428"/>
          <c:w val="0.82028541019570367"/>
          <c:h val="0.726728857946397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1'!$F$21:$F$989</c:f>
              <c:numCache>
                <c:formatCode>General</c:formatCode>
                <c:ptCount val="969"/>
                <c:pt idx="0">
                  <c:v>-30375.5</c:v>
                </c:pt>
                <c:pt idx="1">
                  <c:v>-29357.5</c:v>
                </c:pt>
                <c:pt idx="2">
                  <c:v>-29239.5</c:v>
                </c:pt>
                <c:pt idx="3">
                  <c:v>-28813</c:v>
                </c:pt>
                <c:pt idx="4">
                  <c:v>-28808</c:v>
                </c:pt>
                <c:pt idx="5">
                  <c:v>-28430</c:v>
                </c:pt>
                <c:pt idx="6">
                  <c:v>-28324.5</c:v>
                </c:pt>
                <c:pt idx="7">
                  <c:v>-28301.5</c:v>
                </c:pt>
                <c:pt idx="8">
                  <c:v>-28271</c:v>
                </c:pt>
                <c:pt idx="9">
                  <c:v>-27590</c:v>
                </c:pt>
                <c:pt idx="10">
                  <c:v>-27550.5</c:v>
                </c:pt>
                <c:pt idx="11">
                  <c:v>-27393</c:v>
                </c:pt>
                <c:pt idx="12">
                  <c:v>-27027.5</c:v>
                </c:pt>
                <c:pt idx="13">
                  <c:v>-26994.5</c:v>
                </c:pt>
                <c:pt idx="14">
                  <c:v>-26945</c:v>
                </c:pt>
                <c:pt idx="15">
                  <c:v>-25945</c:v>
                </c:pt>
                <c:pt idx="16">
                  <c:v>-25436</c:v>
                </c:pt>
                <c:pt idx="17">
                  <c:v>-24729.5</c:v>
                </c:pt>
                <c:pt idx="18">
                  <c:v>-24640.5</c:v>
                </c:pt>
                <c:pt idx="19">
                  <c:v>-24182.5</c:v>
                </c:pt>
                <c:pt idx="20">
                  <c:v>-23826</c:v>
                </c:pt>
                <c:pt idx="21">
                  <c:v>-23753.5</c:v>
                </c:pt>
                <c:pt idx="22">
                  <c:v>-23744.5</c:v>
                </c:pt>
                <c:pt idx="23">
                  <c:v>-23701.5</c:v>
                </c:pt>
                <c:pt idx="24">
                  <c:v>-23242</c:v>
                </c:pt>
                <c:pt idx="25">
                  <c:v>-23239.5</c:v>
                </c:pt>
                <c:pt idx="26">
                  <c:v>-22911</c:v>
                </c:pt>
                <c:pt idx="27">
                  <c:v>-22789</c:v>
                </c:pt>
                <c:pt idx="28">
                  <c:v>-22781.5</c:v>
                </c:pt>
                <c:pt idx="29">
                  <c:v>-22756</c:v>
                </c:pt>
                <c:pt idx="30">
                  <c:v>-22225.5</c:v>
                </c:pt>
                <c:pt idx="31">
                  <c:v>-22197.5</c:v>
                </c:pt>
                <c:pt idx="32">
                  <c:v>-21949</c:v>
                </c:pt>
                <c:pt idx="33">
                  <c:v>-21875.5</c:v>
                </c:pt>
                <c:pt idx="34">
                  <c:v>-21866.5</c:v>
                </c:pt>
                <c:pt idx="35">
                  <c:v>-21798</c:v>
                </c:pt>
                <c:pt idx="36">
                  <c:v>-21795.5</c:v>
                </c:pt>
                <c:pt idx="37">
                  <c:v>-21777.5</c:v>
                </c:pt>
                <c:pt idx="38">
                  <c:v>-21557</c:v>
                </c:pt>
                <c:pt idx="39">
                  <c:v>-21510</c:v>
                </c:pt>
                <c:pt idx="40">
                  <c:v>-21437.5</c:v>
                </c:pt>
                <c:pt idx="41">
                  <c:v>-21413.5</c:v>
                </c:pt>
                <c:pt idx="42">
                  <c:v>-21394.5</c:v>
                </c:pt>
                <c:pt idx="43">
                  <c:v>-21385.5</c:v>
                </c:pt>
                <c:pt idx="44">
                  <c:v>-20912</c:v>
                </c:pt>
                <c:pt idx="45">
                  <c:v>-20564.5</c:v>
                </c:pt>
                <c:pt idx="46">
                  <c:v>-20357.5</c:v>
                </c:pt>
                <c:pt idx="47">
                  <c:v>-20172.5</c:v>
                </c:pt>
                <c:pt idx="48">
                  <c:v>-20153.5</c:v>
                </c:pt>
                <c:pt idx="49">
                  <c:v>-20039</c:v>
                </c:pt>
                <c:pt idx="50">
                  <c:v>-19550.5</c:v>
                </c:pt>
                <c:pt idx="51">
                  <c:v>-19163.5</c:v>
                </c:pt>
                <c:pt idx="52">
                  <c:v>-19130.5</c:v>
                </c:pt>
                <c:pt idx="53">
                  <c:v>-19126.5</c:v>
                </c:pt>
                <c:pt idx="54">
                  <c:v>-19020</c:v>
                </c:pt>
                <c:pt idx="55">
                  <c:v>-18959</c:v>
                </c:pt>
                <c:pt idx="56">
                  <c:v>-18729.5</c:v>
                </c:pt>
                <c:pt idx="57">
                  <c:v>-18694</c:v>
                </c:pt>
                <c:pt idx="58">
                  <c:v>-18666</c:v>
                </c:pt>
                <c:pt idx="59">
                  <c:v>-18649.5</c:v>
                </c:pt>
                <c:pt idx="60">
                  <c:v>-18133</c:v>
                </c:pt>
                <c:pt idx="61">
                  <c:v>-18086</c:v>
                </c:pt>
                <c:pt idx="62">
                  <c:v>-18086</c:v>
                </c:pt>
                <c:pt idx="63">
                  <c:v>-17539</c:v>
                </c:pt>
                <c:pt idx="64">
                  <c:v>-17267.5</c:v>
                </c:pt>
                <c:pt idx="65">
                  <c:v>-17229.5</c:v>
                </c:pt>
                <c:pt idx="66">
                  <c:v>-17220.5</c:v>
                </c:pt>
                <c:pt idx="67">
                  <c:v>-16668.5</c:v>
                </c:pt>
                <c:pt idx="68">
                  <c:v>-16445.5</c:v>
                </c:pt>
                <c:pt idx="69">
                  <c:v>-16406</c:v>
                </c:pt>
                <c:pt idx="70">
                  <c:v>-16375.5</c:v>
                </c:pt>
                <c:pt idx="71">
                  <c:v>-16265</c:v>
                </c:pt>
                <c:pt idx="72">
                  <c:v>-16220.5</c:v>
                </c:pt>
                <c:pt idx="73">
                  <c:v>-16088</c:v>
                </c:pt>
                <c:pt idx="74">
                  <c:v>-15963.5</c:v>
                </c:pt>
                <c:pt idx="75">
                  <c:v>-15677.5</c:v>
                </c:pt>
                <c:pt idx="76">
                  <c:v>-15677.5</c:v>
                </c:pt>
                <c:pt idx="77">
                  <c:v>-15677.5</c:v>
                </c:pt>
                <c:pt idx="78">
                  <c:v>-15560</c:v>
                </c:pt>
                <c:pt idx="79">
                  <c:v>-15429</c:v>
                </c:pt>
                <c:pt idx="80">
                  <c:v>-15429</c:v>
                </c:pt>
                <c:pt idx="81">
                  <c:v>-15429</c:v>
                </c:pt>
                <c:pt idx="82">
                  <c:v>-15429</c:v>
                </c:pt>
                <c:pt idx="83">
                  <c:v>-15429</c:v>
                </c:pt>
                <c:pt idx="84">
                  <c:v>-15429</c:v>
                </c:pt>
                <c:pt idx="85">
                  <c:v>-15429</c:v>
                </c:pt>
                <c:pt idx="86">
                  <c:v>-15337.5</c:v>
                </c:pt>
                <c:pt idx="87">
                  <c:v>-15332.5</c:v>
                </c:pt>
                <c:pt idx="88">
                  <c:v>-15332.5</c:v>
                </c:pt>
                <c:pt idx="89">
                  <c:v>-15332.5</c:v>
                </c:pt>
                <c:pt idx="90">
                  <c:v>-15332.5</c:v>
                </c:pt>
                <c:pt idx="91">
                  <c:v>-15332.5</c:v>
                </c:pt>
                <c:pt idx="92">
                  <c:v>-15331</c:v>
                </c:pt>
                <c:pt idx="93">
                  <c:v>-15266.5</c:v>
                </c:pt>
                <c:pt idx="94">
                  <c:v>-15220.5</c:v>
                </c:pt>
                <c:pt idx="95">
                  <c:v>-15029.5</c:v>
                </c:pt>
                <c:pt idx="96">
                  <c:v>-14963</c:v>
                </c:pt>
                <c:pt idx="97">
                  <c:v>-14961</c:v>
                </c:pt>
                <c:pt idx="98">
                  <c:v>-14946.5</c:v>
                </c:pt>
                <c:pt idx="99">
                  <c:v>-14943</c:v>
                </c:pt>
                <c:pt idx="100">
                  <c:v>-14879.5</c:v>
                </c:pt>
                <c:pt idx="101">
                  <c:v>-14853</c:v>
                </c:pt>
                <c:pt idx="102">
                  <c:v>-14850</c:v>
                </c:pt>
                <c:pt idx="103">
                  <c:v>-14819.5</c:v>
                </c:pt>
                <c:pt idx="104">
                  <c:v>-14807</c:v>
                </c:pt>
                <c:pt idx="105">
                  <c:v>-14545.5</c:v>
                </c:pt>
                <c:pt idx="106">
                  <c:v>-14512.5</c:v>
                </c:pt>
                <c:pt idx="107">
                  <c:v>-14506.5</c:v>
                </c:pt>
                <c:pt idx="108">
                  <c:v>-14454.5</c:v>
                </c:pt>
                <c:pt idx="109">
                  <c:v>-14429</c:v>
                </c:pt>
                <c:pt idx="110">
                  <c:v>-14402</c:v>
                </c:pt>
                <c:pt idx="111">
                  <c:v>-14048</c:v>
                </c:pt>
                <c:pt idx="112">
                  <c:v>-13545.5</c:v>
                </c:pt>
                <c:pt idx="113">
                  <c:v>-13539</c:v>
                </c:pt>
                <c:pt idx="114">
                  <c:v>-13501</c:v>
                </c:pt>
                <c:pt idx="115">
                  <c:v>-13498.5</c:v>
                </c:pt>
                <c:pt idx="116">
                  <c:v>-13465.5</c:v>
                </c:pt>
                <c:pt idx="117">
                  <c:v>-13420</c:v>
                </c:pt>
                <c:pt idx="118">
                  <c:v>-13034</c:v>
                </c:pt>
                <c:pt idx="119">
                  <c:v>-12730</c:v>
                </c:pt>
                <c:pt idx="120">
                  <c:v>-12697</c:v>
                </c:pt>
                <c:pt idx="121">
                  <c:v>-12652.5</c:v>
                </c:pt>
                <c:pt idx="122">
                  <c:v>-12622</c:v>
                </c:pt>
                <c:pt idx="123">
                  <c:v>-12506</c:v>
                </c:pt>
                <c:pt idx="124">
                  <c:v>-12166.5</c:v>
                </c:pt>
                <c:pt idx="125">
                  <c:v>-12162.5</c:v>
                </c:pt>
                <c:pt idx="126">
                  <c:v>-12105.5</c:v>
                </c:pt>
                <c:pt idx="127">
                  <c:v>-12103</c:v>
                </c:pt>
                <c:pt idx="128">
                  <c:v>-12038</c:v>
                </c:pt>
                <c:pt idx="129">
                  <c:v>-11997.5</c:v>
                </c:pt>
                <c:pt idx="130">
                  <c:v>-11716</c:v>
                </c:pt>
                <c:pt idx="131">
                  <c:v>-11683</c:v>
                </c:pt>
                <c:pt idx="132">
                  <c:v>-11651</c:v>
                </c:pt>
                <c:pt idx="133">
                  <c:v>-11217</c:v>
                </c:pt>
                <c:pt idx="134">
                  <c:v>-10804.5</c:v>
                </c:pt>
                <c:pt idx="135">
                  <c:v>-10746</c:v>
                </c:pt>
                <c:pt idx="136">
                  <c:v>-10715.5</c:v>
                </c:pt>
                <c:pt idx="137">
                  <c:v>-10705.5</c:v>
                </c:pt>
                <c:pt idx="138">
                  <c:v>-10673.5</c:v>
                </c:pt>
                <c:pt idx="139">
                  <c:v>-10357</c:v>
                </c:pt>
                <c:pt idx="140">
                  <c:v>-10302</c:v>
                </c:pt>
                <c:pt idx="141">
                  <c:v>-10293</c:v>
                </c:pt>
                <c:pt idx="142">
                  <c:v>-10210.5</c:v>
                </c:pt>
                <c:pt idx="143">
                  <c:v>-10191.5</c:v>
                </c:pt>
                <c:pt idx="144">
                  <c:v>-9807</c:v>
                </c:pt>
                <c:pt idx="145">
                  <c:v>-9784</c:v>
                </c:pt>
                <c:pt idx="146">
                  <c:v>-9757.5</c:v>
                </c:pt>
                <c:pt idx="147">
                  <c:v>-9448</c:v>
                </c:pt>
                <c:pt idx="148">
                  <c:v>-9356.5</c:v>
                </c:pt>
                <c:pt idx="149">
                  <c:v>-9351.5</c:v>
                </c:pt>
                <c:pt idx="150">
                  <c:v>-9345</c:v>
                </c:pt>
                <c:pt idx="151">
                  <c:v>-9328.5</c:v>
                </c:pt>
                <c:pt idx="152">
                  <c:v>-8906</c:v>
                </c:pt>
                <c:pt idx="153">
                  <c:v>-8422.5</c:v>
                </c:pt>
                <c:pt idx="154">
                  <c:v>-8005</c:v>
                </c:pt>
                <c:pt idx="155">
                  <c:v>-6486</c:v>
                </c:pt>
                <c:pt idx="156">
                  <c:v>-5136</c:v>
                </c:pt>
                <c:pt idx="157">
                  <c:v>-5117</c:v>
                </c:pt>
                <c:pt idx="158">
                  <c:v>-5114.5</c:v>
                </c:pt>
                <c:pt idx="159">
                  <c:v>-2397.5</c:v>
                </c:pt>
                <c:pt idx="160">
                  <c:v>-2397.5</c:v>
                </c:pt>
                <c:pt idx="161">
                  <c:v>-2397.5</c:v>
                </c:pt>
                <c:pt idx="162">
                  <c:v>-2395</c:v>
                </c:pt>
                <c:pt idx="163">
                  <c:v>-2364.5</c:v>
                </c:pt>
                <c:pt idx="164">
                  <c:v>-2331.5</c:v>
                </c:pt>
                <c:pt idx="165">
                  <c:v>-2296</c:v>
                </c:pt>
                <c:pt idx="166">
                  <c:v>-1010.5</c:v>
                </c:pt>
                <c:pt idx="167">
                  <c:v>-947</c:v>
                </c:pt>
                <c:pt idx="168">
                  <c:v>-938</c:v>
                </c:pt>
                <c:pt idx="169">
                  <c:v>-933</c:v>
                </c:pt>
                <c:pt idx="170">
                  <c:v>-933</c:v>
                </c:pt>
                <c:pt idx="171">
                  <c:v>-930.5</c:v>
                </c:pt>
                <c:pt idx="172">
                  <c:v>-930.5</c:v>
                </c:pt>
                <c:pt idx="173">
                  <c:v>-439</c:v>
                </c:pt>
                <c:pt idx="174">
                  <c:v>-406</c:v>
                </c:pt>
                <c:pt idx="175">
                  <c:v>-13</c:v>
                </c:pt>
                <c:pt idx="176">
                  <c:v>-4</c:v>
                </c:pt>
                <c:pt idx="177">
                  <c:v>0</c:v>
                </c:pt>
                <c:pt idx="178">
                  <c:v>0</c:v>
                </c:pt>
                <c:pt idx="179">
                  <c:v>25.5</c:v>
                </c:pt>
                <c:pt idx="180">
                  <c:v>44.5</c:v>
                </c:pt>
                <c:pt idx="181">
                  <c:v>75</c:v>
                </c:pt>
                <c:pt idx="182">
                  <c:v>468</c:v>
                </c:pt>
                <c:pt idx="183">
                  <c:v>515</c:v>
                </c:pt>
                <c:pt idx="184">
                  <c:v>847.5</c:v>
                </c:pt>
                <c:pt idx="185">
                  <c:v>847.5</c:v>
                </c:pt>
                <c:pt idx="186">
                  <c:v>850</c:v>
                </c:pt>
                <c:pt idx="187">
                  <c:v>850</c:v>
                </c:pt>
                <c:pt idx="188">
                  <c:v>852.5</c:v>
                </c:pt>
                <c:pt idx="189">
                  <c:v>852.5</c:v>
                </c:pt>
                <c:pt idx="190">
                  <c:v>869</c:v>
                </c:pt>
                <c:pt idx="191">
                  <c:v>869</c:v>
                </c:pt>
                <c:pt idx="192">
                  <c:v>5018.5</c:v>
                </c:pt>
                <c:pt idx="193">
                  <c:v>5074.5</c:v>
                </c:pt>
                <c:pt idx="194">
                  <c:v>5077</c:v>
                </c:pt>
                <c:pt idx="195">
                  <c:v>5088.5</c:v>
                </c:pt>
                <c:pt idx="196">
                  <c:v>5513.5</c:v>
                </c:pt>
                <c:pt idx="197">
                  <c:v>5522.5</c:v>
                </c:pt>
                <c:pt idx="198">
                  <c:v>5525</c:v>
                </c:pt>
                <c:pt idx="199">
                  <c:v>5527.5</c:v>
                </c:pt>
                <c:pt idx="200">
                  <c:v>6417</c:v>
                </c:pt>
                <c:pt idx="201">
                  <c:v>6426</c:v>
                </c:pt>
                <c:pt idx="202">
                  <c:v>6437.5</c:v>
                </c:pt>
                <c:pt idx="203">
                  <c:v>6454</c:v>
                </c:pt>
                <c:pt idx="204">
                  <c:v>7417.5</c:v>
                </c:pt>
                <c:pt idx="205">
                  <c:v>7419</c:v>
                </c:pt>
                <c:pt idx="206">
                  <c:v>7424</c:v>
                </c:pt>
                <c:pt idx="207">
                  <c:v>7776</c:v>
                </c:pt>
                <c:pt idx="208">
                  <c:v>7785</c:v>
                </c:pt>
                <c:pt idx="209">
                  <c:v>7785</c:v>
                </c:pt>
                <c:pt idx="210">
                  <c:v>7818</c:v>
                </c:pt>
                <c:pt idx="211">
                  <c:v>8327</c:v>
                </c:pt>
                <c:pt idx="212">
                  <c:v>8402</c:v>
                </c:pt>
                <c:pt idx="213">
                  <c:v>8775.5</c:v>
                </c:pt>
                <c:pt idx="214">
                  <c:v>9695</c:v>
                </c:pt>
                <c:pt idx="215">
                  <c:v>10106</c:v>
                </c:pt>
                <c:pt idx="216">
                  <c:v>11012</c:v>
                </c:pt>
                <c:pt idx="217">
                  <c:v>11040</c:v>
                </c:pt>
                <c:pt idx="218">
                  <c:v>11042.5</c:v>
                </c:pt>
                <c:pt idx="219">
                  <c:v>11051.5</c:v>
                </c:pt>
                <c:pt idx="220">
                  <c:v>11077</c:v>
                </c:pt>
                <c:pt idx="221">
                  <c:v>11546.5</c:v>
                </c:pt>
                <c:pt idx="222">
                  <c:v>11549</c:v>
                </c:pt>
                <c:pt idx="223">
                  <c:v>11565.5</c:v>
                </c:pt>
                <c:pt idx="224">
                  <c:v>11568</c:v>
                </c:pt>
                <c:pt idx="225">
                  <c:v>11573</c:v>
                </c:pt>
                <c:pt idx="226">
                  <c:v>11584.5</c:v>
                </c:pt>
                <c:pt idx="227">
                  <c:v>11643</c:v>
                </c:pt>
                <c:pt idx="228">
                  <c:v>11643</c:v>
                </c:pt>
                <c:pt idx="229">
                  <c:v>11643</c:v>
                </c:pt>
                <c:pt idx="230">
                  <c:v>11666</c:v>
                </c:pt>
                <c:pt idx="231">
                  <c:v>11666</c:v>
                </c:pt>
                <c:pt idx="232">
                  <c:v>11666</c:v>
                </c:pt>
                <c:pt idx="233">
                  <c:v>12004.5</c:v>
                </c:pt>
                <c:pt idx="234">
                  <c:v>12004.5</c:v>
                </c:pt>
                <c:pt idx="235">
                  <c:v>12016</c:v>
                </c:pt>
                <c:pt idx="236">
                  <c:v>12037.5</c:v>
                </c:pt>
                <c:pt idx="237">
                  <c:v>12039</c:v>
                </c:pt>
                <c:pt idx="238">
                  <c:v>12039</c:v>
                </c:pt>
                <c:pt idx="239">
                  <c:v>12039</c:v>
                </c:pt>
                <c:pt idx="240">
                  <c:v>12054</c:v>
                </c:pt>
                <c:pt idx="241">
                  <c:v>12483</c:v>
                </c:pt>
                <c:pt idx="242">
                  <c:v>12483</c:v>
                </c:pt>
                <c:pt idx="243">
                  <c:v>12483</c:v>
                </c:pt>
                <c:pt idx="244">
                  <c:v>12485.5</c:v>
                </c:pt>
                <c:pt idx="245">
                  <c:v>12485.5</c:v>
                </c:pt>
                <c:pt idx="246">
                  <c:v>12490.5</c:v>
                </c:pt>
                <c:pt idx="247">
                  <c:v>12492</c:v>
                </c:pt>
                <c:pt idx="248">
                  <c:v>12506</c:v>
                </c:pt>
                <c:pt idx="249">
                  <c:v>12511</c:v>
                </c:pt>
                <c:pt idx="250">
                  <c:v>12546.5</c:v>
                </c:pt>
                <c:pt idx="251">
                  <c:v>12546.5</c:v>
                </c:pt>
                <c:pt idx="252">
                  <c:v>12581</c:v>
                </c:pt>
                <c:pt idx="253">
                  <c:v>12581</c:v>
                </c:pt>
                <c:pt idx="254">
                  <c:v>12630.5</c:v>
                </c:pt>
                <c:pt idx="255">
                  <c:v>12917</c:v>
                </c:pt>
                <c:pt idx="256">
                  <c:v>12969</c:v>
                </c:pt>
                <c:pt idx="257">
                  <c:v>12970.5</c:v>
                </c:pt>
                <c:pt idx="258">
                  <c:v>13442.5</c:v>
                </c:pt>
                <c:pt idx="259">
                  <c:v>15251</c:v>
                </c:pt>
                <c:pt idx="260">
                  <c:v>15647</c:v>
                </c:pt>
                <c:pt idx="261">
                  <c:v>15647</c:v>
                </c:pt>
                <c:pt idx="262">
                  <c:v>15687</c:v>
                </c:pt>
                <c:pt idx="263">
                  <c:v>15689</c:v>
                </c:pt>
                <c:pt idx="264">
                  <c:v>16102</c:v>
                </c:pt>
                <c:pt idx="265">
                  <c:v>17125</c:v>
                </c:pt>
                <c:pt idx="266">
                  <c:v>17143</c:v>
                </c:pt>
                <c:pt idx="267">
                  <c:v>17178.5</c:v>
                </c:pt>
                <c:pt idx="268">
                  <c:v>17684</c:v>
                </c:pt>
                <c:pt idx="269">
                  <c:v>18071.5</c:v>
                </c:pt>
                <c:pt idx="270">
                  <c:v>19613</c:v>
                </c:pt>
                <c:pt idx="271">
                  <c:v>19613</c:v>
                </c:pt>
                <c:pt idx="272">
                  <c:v>19908</c:v>
                </c:pt>
                <c:pt idx="273">
                  <c:v>19908</c:v>
                </c:pt>
                <c:pt idx="274">
                  <c:v>20290</c:v>
                </c:pt>
                <c:pt idx="275">
                  <c:v>20290</c:v>
                </c:pt>
                <c:pt idx="276">
                  <c:v>20391.5</c:v>
                </c:pt>
                <c:pt idx="277">
                  <c:v>20393</c:v>
                </c:pt>
                <c:pt idx="278">
                  <c:v>20421</c:v>
                </c:pt>
                <c:pt idx="279">
                  <c:v>20883</c:v>
                </c:pt>
                <c:pt idx="280">
                  <c:v>20890.5</c:v>
                </c:pt>
                <c:pt idx="281">
                  <c:v>21346</c:v>
                </c:pt>
                <c:pt idx="282">
                  <c:v>21762</c:v>
                </c:pt>
                <c:pt idx="283">
                  <c:v>21766</c:v>
                </c:pt>
                <c:pt idx="284">
                  <c:v>21768.5</c:v>
                </c:pt>
                <c:pt idx="285">
                  <c:v>21785</c:v>
                </c:pt>
                <c:pt idx="286">
                  <c:v>21786.5</c:v>
                </c:pt>
                <c:pt idx="287">
                  <c:v>21794</c:v>
                </c:pt>
                <c:pt idx="288">
                  <c:v>21794</c:v>
                </c:pt>
                <c:pt idx="289">
                  <c:v>21813</c:v>
                </c:pt>
                <c:pt idx="290">
                  <c:v>21818</c:v>
                </c:pt>
                <c:pt idx="291">
                  <c:v>21888</c:v>
                </c:pt>
                <c:pt idx="292">
                  <c:v>21888</c:v>
                </c:pt>
                <c:pt idx="293">
                  <c:v>22780</c:v>
                </c:pt>
                <c:pt idx="294">
                  <c:v>22780</c:v>
                </c:pt>
                <c:pt idx="295">
                  <c:v>22780</c:v>
                </c:pt>
                <c:pt idx="296">
                  <c:v>23106</c:v>
                </c:pt>
                <c:pt idx="297">
                  <c:v>23594.5</c:v>
                </c:pt>
                <c:pt idx="298">
                  <c:v>24134</c:v>
                </c:pt>
                <c:pt idx="299">
                  <c:v>24142</c:v>
                </c:pt>
                <c:pt idx="300">
                  <c:v>24498</c:v>
                </c:pt>
                <c:pt idx="301">
                  <c:v>26006</c:v>
                </c:pt>
                <c:pt idx="302">
                  <c:v>26398</c:v>
                </c:pt>
                <c:pt idx="303">
                  <c:v>26928.5</c:v>
                </c:pt>
              </c:numCache>
            </c:numRef>
          </c:xVal>
          <c:yVal>
            <c:numRef>
              <c:f>'Active 1'!$H$21:$H$989</c:f>
              <c:numCache>
                <c:formatCode>General</c:formatCode>
                <c:ptCount val="969"/>
                <c:pt idx="0">
                  <c:v>0.10671735000505578</c:v>
                </c:pt>
                <c:pt idx="1">
                  <c:v>7.0542750005188282E-2</c:v>
                </c:pt>
                <c:pt idx="2">
                  <c:v>0.12009815000419621</c:v>
                </c:pt>
                <c:pt idx="3">
                  <c:v>5.6936100005259505E-2</c:v>
                </c:pt>
                <c:pt idx="4">
                  <c:v>9.3637600006331922E-2</c:v>
                </c:pt>
                <c:pt idx="5">
                  <c:v>8.6671000004571397E-2</c:v>
                </c:pt>
                <c:pt idx="6">
                  <c:v>0.10047265000321204</c:v>
                </c:pt>
                <c:pt idx="7">
                  <c:v>-1.1300449994450901E-2</c:v>
                </c:pt>
                <c:pt idx="8">
                  <c:v>-2.3021299995889422E-2</c:v>
                </c:pt>
                <c:pt idx="9">
                  <c:v>9.7523000004002824E-2</c:v>
                </c:pt>
                <c:pt idx="10">
                  <c:v>1.9064850002905587E-2</c:v>
                </c:pt>
                <c:pt idx="11">
                  <c:v>5.116210000414867E-2</c:v>
                </c:pt>
                <c:pt idx="12">
                  <c:v>9.5441750003374182E-2</c:v>
                </c:pt>
                <c:pt idx="13">
                  <c:v>3.9071650004188996E-2</c:v>
                </c:pt>
                <c:pt idx="14">
                  <c:v>7.8016500003286637E-2</c:v>
                </c:pt>
                <c:pt idx="15">
                  <c:v>3.7316500005545095E-2</c:v>
                </c:pt>
                <c:pt idx="16">
                  <c:v>1.6729200004192535E-2</c:v>
                </c:pt>
                <c:pt idx="17">
                  <c:v>8.585115000460064E-2</c:v>
                </c:pt>
                <c:pt idx="18">
                  <c:v>6.7337850003241329E-2</c:v>
                </c:pt>
                <c:pt idx="19">
                  <c:v>8.3595250005600974E-2</c:v>
                </c:pt>
                <c:pt idx="20">
                  <c:v>0.13261220000276808</c:v>
                </c:pt>
                <c:pt idx="21">
                  <c:v>5.9783950004202779E-2</c:v>
                </c:pt>
                <c:pt idx="22">
                  <c:v>5.6046650006464915E-2</c:v>
                </c:pt>
                <c:pt idx="23">
                  <c:v>8.4079550004389603E-2</c:v>
                </c:pt>
                <c:pt idx="24">
                  <c:v>2.5474000067333691E-3</c:v>
                </c:pt>
                <c:pt idx="25">
                  <c:v>1.8898150003224146E-2</c:v>
                </c:pt>
                <c:pt idx="26">
                  <c:v>2.5986700005887542E-2</c:v>
                </c:pt>
                <c:pt idx="27">
                  <c:v>-2.8966999961994588E-3</c:v>
                </c:pt>
                <c:pt idx="28">
                  <c:v>9.1155550002440577E-2</c:v>
                </c:pt>
                <c:pt idx="29">
                  <c:v>7.9733200003829552E-2</c:v>
                </c:pt>
                <c:pt idx="30">
                  <c:v>6.5162350005266489E-2</c:v>
                </c:pt>
                <c:pt idx="31">
                  <c:v>5.2090750003117137E-2</c:v>
                </c:pt>
                <c:pt idx="32">
                  <c:v>1.3955300000816351E-2</c:v>
                </c:pt>
                <c:pt idx="33">
                  <c:v>0.12326735000533517</c:v>
                </c:pt>
                <c:pt idx="34">
                  <c:v>3.5530050005036173E-2</c:v>
                </c:pt>
                <c:pt idx="35">
                  <c:v>9.4140600005630404E-2</c:v>
                </c:pt>
                <c:pt idx="36">
                  <c:v>8.7491350004711421E-2</c:v>
                </c:pt>
                <c:pt idx="37">
                  <c:v>-7.1983249996264931E-2</c:v>
                </c:pt>
                <c:pt idx="38">
                  <c:v>-2.0047099995281314E-2</c:v>
                </c:pt>
                <c:pt idx="39">
                  <c:v>6.6547000002174173E-2</c:v>
                </c:pt>
                <c:pt idx="40">
                  <c:v>3.1718750004074536E-2</c:v>
                </c:pt>
                <c:pt idx="41">
                  <c:v>5.7085950003965991E-2</c:v>
                </c:pt>
                <c:pt idx="42">
                  <c:v>9.6751650002261158E-2</c:v>
                </c:pt>
                <c:pt idx="43">
                  <c:v>1.8014350003795698E-2</c:v>
                </c:pt>
                <c:pt idx="44">
                  <c:v>2.3446400002285372E-2</c:v>
                </c:pt>
                <c:pt idx="45">
                  <c:v>2.4200650004786439E-2</c:v>
                </c:pt>
                <c:pt idx="46">
                  <c:v>8.424274999924819E-2</c:v>
                </c:pt>
                <c:pt idx="47">
                  <c:v>8.198250005079899E-3</c:v>
                </c:pt>
                <c:pt idx="48">
                  <c:v>1.8863950001104968E-2</c:v>
                </c:pt>
                <c:pt idx="49">
                  <c:v>3.2928300006460631E-2</c:v>
                </c:pt>
                <c:pt idx="50">
                  <c:v>2.4464850004733307E-2</c:v>
                </c:pt>
                <c:pt idx="51">
                  <c:v>2.7760950000811135E-2</c:v>
                </c:pt>
                <c:pt idx="52">
                  <c:v>1.8390850000287173E-2</c:v>
                </c:pt>
                <c:pt idx="53">
                  <c:v>-3.1047949996718671E-2</c:v>
                </c:pt>
                <c:pt idx="54">
                  <c:v>0.10489400000005844</c:v>
                </c:pt>
                <c:pt idx="55">
                  <c:v>4.3452300000353716E-2</c:v>
                </c:pt>
                <c:pt idx="56">
                  <c:v>-3.1348849995993078E-2</c:v>
                </c:pt>
                <c:pt idx="57">
                  <c:v>7.8631800002767704E-2</c:v>
                </c:pt>
                <c:pt idx="58">
                  <c:v>-2.2439799995481735E-2</c:v>
                </c:pt>
                <c:pt idx="59">
                  <c:v>3.8875150003150338E-2</c:v>
                </c:pt>
                <c:pt idx="60">
                  <c:v>1.2340100001893006E-2</c:v>
                </c:pt>
                <c:pt idx="61">
                  <c:v>9.3420000484911725E-4</c:v>
                </c:pt>
                <c:pt idx="62">
                  <c:v>4.9934200003917795E-2</c:v>
                </c:pt>
                <c:pt idx="63">
                  <c:v>8.9678300002560718E-2</c:v>
                </c:pt>
                <c:pt idx="64">
                  <c:v>-5.2302499971119687E-3</c:v>
                </c:pt>
                <c:pt idx="65">
                  <c:v>7.8101150003931252E-2</c:v>
                </c:pt>
                <c:pt idx="66">
                  <c:v>2.8363850000459934E-2</c:v>
                </c:pt>
                <c:pt idx="67">
                  <c:v>7.7809450005588587E-2</c:v>
                </c:pt>
                <c:pt idx="68">
                  <c:v>9.7096350003994303E-2</c:v>
                </c:pt>
                <c:pt idx="69">
                  <c:v>2.0638200003304519E-2</c:v>
                </c:pt>
                <c:pt idx="70">
                  <c:v>7.7917350001371233E-2</c:v>
                </c:pt>
                <c:pt idx="71">
                  <c:v>4.2050000411109067E-4</c:v>
                </c:pt>
                <c:pt idx="72">
                  <c:v>-1.9336149995069718E-2</c:v>
                </c:pt>
                <c:pt idx="73">
                  <c:v>-3.7463999979081564E-3</c:v>
                </c:pt>
                <c:pt idx="74">
                  <c:v>-3.2790499935799744E-3</c:v>
                </c:pt>
                <c:pt idx="75">
                  <c:v>-3.1532499997410923E-3</c:v>
                </c:pt>
                <c:pt idx="76">
                  <c:v>2.8467500014812686E-3</c:v>
                </c:pt>
                <c:pt idx="77">
                  <c:v>8.8467500027036294E-3</c:v>
                </c:pt>
                <c:pt idx="78">
                  <c:v>5.3320000042731408E-3</c:v>
                </c:pt>
                <c:pt idx="79">
                  <c:v>-2.6288699995347997E-2</c:v>
                </c:pt>
                <c:pt idx="80">
                  <c:v>-1.9288699997559888E-2</c:v>
                </c:pt>
                <c:pt idx="81">
                  <c:v>-1.1288699995930074E-2</c:v>
                </c:pt>
                <c:pt idx="82">
                  <c:v>-7.2886999987531453E-3</c:v>
                </c:pt>
                <c:pt idx="83">
                  <c:v>-3.2886999979382381E-3</c:v>
                </c:pt>
                <c:pt idx="84">
                  <c:v>3.7113000034878496E-3</c:v>
                </c:pt>
                <c:pt idx="85">
                  <c:v>1.1711300001479685E-2</c:v>
                </c:pt>
                <c:pt idx="86">
                  <c:v>-2.9451249996782281E-2</c:v>
                </c:pt>
                <c:pt idx="87">
                  <c:v>-4.6749749995797174E-2</c:v>
                </c:pt>
                <c:pt idx="88">
                  <c:v>-2.574974999515689E-2</c:v>
                </c:pt>
                <c:pt idx="89">
                  <c:v>-1.4749749996553874E-2</c:v>
                </c:pt>
                <c:pt idx="90">
                  <c:v>-3.7497499979508575E-3</c:v>
                </c:pt>
                <c:pt idx="91">
                  <c:v>1.8250250002893154E-2</c:v>
                </c:pt>
                <c:pt idx="92">
                  <c:v>-8.5392999935720582E-3</c:v>
                </c:pt>
                <c:pt idx="93">
                  <c:v>-3.6489949998212978E-2</c:v>
                </c:pt>
                <c:pt idx="94">
                  <c:v>6.9963850000931416E-2</c:v>
                </c:pt>
                <c:pt idx="95">
                  <c:v>-1.2388499962980859E-3</c:v>
                </c:pt>
                <c:pt idx="96">
                  <c:v>2.6091100004123291E-2</c:v>
                </c:pt>
                <c:pt idx="97">
                  <c:v>-2.6628299998264993E-2</c:v>
                </c:pt>
                <c:pt idx="98">
                  <c:v>5.4060500042396598E-3</c:v>
                </c:pt>
                <c:pt idx="99">
                  <c:v>2.2897100003319792E-2</c:v>
                </c:pt>
                <c:pt idx="100">
                  <c:v>-6.1938499966345262E-3</c:v>
                </c:pt>
                <c:pt idx="101">
                  <c:v>3.4524100003181957E-2</c:v>
                </c:pt>
                <c:pt idx="102">
                  <c:v>-1.0550000006332994E-3</c:v>
                </c:pt>
                <c:pt idx="103">
                  <c:v>-2.977584999462124E-2</c:v>
                </c:pt>
                <c:pt idx="104">
                  <c:v>-1.602209999691695E-2</c:v>
                </c:pt>
                <c:pt idx="105">
                  <c:v>-4.9333649996697204E-2</c:v>
                </c:pt>
                <c:pt idx="106">
                  <c:v>3.0296250002720626E-2</c:v>
                </c:pt>
                <c:pt idx="107">
                  <c:v>-8.861949998390628E-3</c:v>
                </c:pt>
                <c:pt idx="108">
                  <c:v>-1.0566349996224744E-2</c:v>
                </c:pt>
                <c:pt idx="109">
                  <c:v>-1.198869999643648E-2</c:v>
                </c:pt>
                <c:pt idx="110">
                  <c:v>-3.1200599998555845E-2</c:v>
                </c:pt>
                <c:pt idx="111">
                  <c:v>-3.5343999952601735E-3</c:v>
                </c:pt>
                <c:pt idx="112">
                  <c:v>-3.9033649998600595E-2</c:v>
                </c:pt>
                <c:pt idx="113">
                  <c:v>-3.9121699996030657E-2</c:v>
                </c:pt>
                <c:pt idx="114">
                  <c:v>3.7209699999948498E-2</c:v>
                </c:pt>
                <c:pt idx="115">
                  <c:v>-7.4395499941601884E-3</c:v>
                </c:pt>
                <c:pt idx="116">
                  <c:v>1.519035000455915E-2</c:v>
                </c:pt>
                <c:pt idx="117">
                  <c:v>-2.5425999996514292E-2</c:v>
                </c:pt>
                <c:pt idx="118">
                  <c:v>-3.9270199995371513E-2</c:v>
                </c:pt>
                <c:pt idx="119">
                  <c:v>-2.7618999996775528E-2</c:v>
                </c:pt>
                <c:pt idx="120">
                  <c:v>-1.3989099996251753E-2</c:v>
                </c:pt>
                <c:pt idx="121">
                  <c:v>1.2254250003024936E-2</c:v>
                </c:pt>
                <c:pt idx="122">
                  <c:v>2.6533400003245333E-2</c:v>
                </c:pt>
                <c:pt idx="123">
                  <c:v>-7.2191799998108763E-2</c:v>
                </c:pt>
                <c:pt idx="124">
                  <c:v>3.1440050006494857E-2</c:v>
                </c:pt>
                <c:pt idx="125">
                  <c:v>-2.2998749998805579E-2</c:v>
                </c:pt>
                <c:pt idx="126">
                  <c:v>3.0998350001027575E-2</c:v>
                </c:pt>
                <c:pt idx="127">
                  <c:v>0.13334910000412492</c:v>
                </c:pt>
                <c:pt idx="128">
                  <c:v>9.1468600003281608E-2</c:v>
                </c:pt>
                <c:pt idx="129">
                  <c:v>3.1507500025327317E-3</c:v>
                </c:pt>
                <c:pt idx="130">
                  <c:v>2.9645200003869832E-2</c:v>
                </c:pt>
                <c:pt idx="131">
                  <c:v>4.0275100003782427E-2</c:v>
                </c:pt>
                <c:pt idx="132">
                  <c:v>9.7647000038705301E-3</c:v>
                </c:pt>
                <c:pt idx="133">
                  <c:v>4.1654900003777584E-2</c:v>
                </c:pt>
                <c:pt idx="134">
                  <c:v>3.9528650002466748E-2</c:v>
                </c:pt>
                <c:pt idx="135">
                  <c:v>-0.10026379999544588</c:v>
                </c:pt>
                <c:pt idx="136">
                  <c:v>-7.1984649996011285E-2</c:v>
                </c:pt>
                <c:pt idx="137">
                  <c:v>5.5418350006220862E-2</c:v>
                </c:pt>
                <c:pt idx="138">
                  <c:v>-0.18309204999604844</c:v>
                </c:pt>
                <c:pt idx="139">
                  <c:v>3.2312900002580136E-2</c:v>
                </c:pt>
                <c:pt idx="140">
                  <c:v>2.9029400004219497E-2</c:v>
                </c:pt>
                <c:pt idx="141">
                  <c:v>2.9292100003658561E-2</c:v>
                </c:pt>
                <c:pt idx="142">
                  <c:v>-2.6133149996894645E-2</c:v>
                </c:pt>
                <c:pt idx="143">
                  <c:v>2.5325500027975067E-3</c:v>
                </c:pt>
                <c:pt idx="144">
                  <c:v>1.1477900003228569E-2</c:v>
                </c:pt>
                <c:pt idx="145">
                  <c:v>-1.2951999960932881E-3</c:v>
                </c:pt>
                <c:pt idx="146">
                  <c:v>-4.5772499979648273E-3</c:v>
                </c:pt>
                <c:pt idx="147">
                  <c:v>9.8456000014266465E-3</c:v>
                </c:pt>
                <c:pt idx="148">
                  <c:v>2.7683050004270626E-2</c:v>
                </c:pt>
                <c:pt idx="149">
                  <c:v>-1.7615449996810639E-2</c:v>
                </c:pt>
                <c:pt idx="150">
                  <c:v>7.2965000035765115E-3</c:v>
                </c:pt>
                <c:pt idx="151">
                  <c:v>-3.3885499942698516E-3</c:v>
                </c:pt>
                <c:pt idx="152">
                  <c:v>1.9888200004061218E-2</c:v>
                </c:pt>
                <c:pt idx="153">
                  <c:v>-7.2767499987094197E-3</c:v>
                </c:pt>
                <c:pt idx="154">
                  <c:v>2.6298500000848435E-2</c:v>
                </c:pt>
                <c:pt idx="155">
                  <c:v>1.4414200006285682E-2</c:v>
                </c:pt>
                <c:pt idx="156">
                  <c:v>8.8192000039271079E-3</c:v>
                </c:pt>
                <c:pt idx="157">
                  <c:v>-1.5150999970501289E-3</c:v>
                </c:pt>
                <c:pt idx="158">
                  <c:v>-6.164349993923679E-3</c:v>
                </c:pt>
                <c:pt idx="159">
                  <c:v>-1.7969250002352055E-2</c:v>
                </c:pt>
                <c:pt idx="160">
                  <c:v>5.0307499986956827E-3</c:v>
                </c:pt>
                <c:pt idx="161">
                  <c:v>2.7030750003177673E-2</c:v>
                </c:pt>
                <c:pt idx="162">
                  <c:v>1.2381500004266854E-2</c:v>
                </c:pt>
                <c:pt idx="163">
                  <c:v>1.6606499993940815E-3</c:v>
                </c:pt>
                <c:pt idx="164">
                  <c:v>-5.7094500007224269E-3</c:v>
                </c:pt>
                <c:pt idx="165">
                  <c:v>1.3271199997689109E-2</c:v>
                </c:pt>
                <c:pt idx="173">
                  <c:v>-1.9169999723089859E-4</c:v>
                </c:pt>
                <c:pt idx="174">
                  <c:v>-6.6179999703308567E-4</c:v>
                </c:pt>
                <c:pt idx="178">
                  <c:v>4.0000000444706529E-4</c:v>
                </c:pt>
                <c:pt idx="179">
                  <c:v>-2.2234999778447673E-4</c:v>
                </c:pt>
                <c:pt idx="180">
                  <c:v>-3.5664999450091273E-4</c:v>
                </c:pt>
                <c:pt idx="181">
                  <c:v>-6.7749999288935214E-4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5C-48B6-9136-C0C8E6A7CA1F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1'!$D$22:$D$47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-30375.5</c:v>
                </c:pt>
                <c:pt idx="1">
                  <c:v>-29357.5</c:v>
                </c:pt>
                <c:pt idx="2">
                  <c:v>-29239.5</c:v>
                </c:pt>
                <c:pt idx="3">
                  <c:v>-28813</c:v>
                </c:pt>
                <c:pt idx="4">
                  <c:v>-28808</c:v>
                </c:pt>
                <c:pt idx="5">
                  <c:v>-28430</c:v>
                </c:pt>
                <c:pt idx="6">
                  <c:v>-28324.5</c:v>
                </c:pt>
                <c:pt idx="7">
                  <c:v>-28301.5</c:v>
                </c:pt>
                <c:pt idx="8">
                  <c:v>-28271</c:v>
                </c:pt>
                <c:pt idx="9">
                  <c:v>-27590</c:v>
                </c:pt>
                <c:pt idx="10">
                  <c:v>-27550.5</c:v>
                </c:pt>
                <c:pt idx="11">
                  <c:v>-27393</c:v>
                </c:pt>
                <c:pt idx="12">
                  <c:v>-27027.5</c:v>
                </c:pt>
                <c:pt idx="13">
                  <c:v>-26994.5</c:v>
                </c:pt>
                <c:pt idx="14">
                  <c:v>-26945</c:v>
                </c:pt>
                <c:pt idx="15">
                  <c:v>-25945</c:v>
                </c:pt>
                <c:pt idx="16">
                  <c:v>-25436</c:v>
                </c:pt>
                <c:pt idx="17">
                  <c:v>-24729.5</c:v>
                </c:pt>
                <c:pt idx="18">
                  <c:v>-24640.5</c:v>
                </c:pt>
                <c:pt idx="19">
                  <c:v>-24182.5</c:v>
                </c:pt>
                <c:pt idx="20">
                  <c:v>-23826</c:v>
                </c:pt>
                <c:pt idx="21">
                  <c:v>-23753.5</c:v>
                </c:pt>
                <c:pt idx="22">
                  <c:v>-23744.5</c:v>
                </c:pt>
                <c:pt idx="23">
                  <c:v>-23701.5</c:v>
                </c:pt>
                <c:pt idx="24">
                  <c:v>-23242</c:v>
                </c:pt>
                <c:pt idx="25">
                  <c:v>-23239.5</c:v>
                </c:pt>
                <c:pt idx="26">
                  <c:v>-22911</c:v>
                </c:pt>
                <c:pt idx="27">
                  <c:v>-22789</c:v>
                </c:pt>
                <c:pt idx="28">
                  <c:v>-22781.5</c:v>
                </c:pt>
                <c:pt idx="29">
                  <c:v>-22756</c:v>
                </c:pt>
                <c:pt idx="30">
                  <c:v>-22225.5</c:v>
                </c:pt>
                <c:pt idx="31">
                  <c:v>-22197.5</c:v>
                </c:pt>
                <c:pt idx="32">
                  <c:v>-21949</c:v>
                </c:pt>
                <c:pt idx="33">
                  <c:v>-21875.5</c:v>
                </c:pt>
                <c:pt idx="34">
                  <c:v>-21866.5</c:v>
                </c:pt>
                <c:pt idx="35">
                  <c:v>-21798</c:v>
                </c:pt>
                <c:pt idx="36">
                  <c:v>-21795.5</c:v>
                </c:pt>
                <c:pt idx="37">
                  <c:v>-21777.5</c:v>
                </c:pt>
                <c:pt idx="38">
                  <c:v>-21557</c:v>
                </c:pt>
                <c:pt idx="39">
                  <c:v>-21510</c:v>
                </c:pt>
                <c:pt idx="40">
                  <c:v>-21437.5</c:v>
                </c:pt>
                <c:pt idx="41">
                  <c:v>-21413.5</c:v>
                </c:pt>
                <c:pt idx="42">
                  <c:v>-21394.5</c:v>
                </c:pt>
                <c:pt idx="43">
                  <c:v>-21385.5</c:v>
                </c:pt>
                <c:pt idx="44">
                  <c:v>-20912</c:v>
                </c:pt>
                <c:pt idx="45">
                  <c:v>-20564.5</c:v>
                </c:pt>
                <c:pt idx="46">
                  <c:v>-20357.5</c:v>
                </c:pt>
                <c:pt idx="47">
                  <c:v>-20172.5</c:v>
                </c:pt>
                <c:pt idx="48">
                  <c:v>-20153.5</c:v>
                </c:pt>
                <c:pt idx="49">
                  <c:v>-20039</c:v>
                </c:pt>
                <c:pt idx="50">
                  <c:v>-19550.5</c:v>
                </c:pt>
                <c:pt idx="51">
                  <c:v>-19163.5</c:v>
                </c:pt>
                <c:pt idx="52">
                  <c:v>-19130.5</c:v>
                </c:pt>
                <c:pt idx="53">
                  <c:v>-19126.5</c:v>
                </c:pt>
                <c:pt idx="54">
                  <c:v>-19020</c:v>
                </c:pt>
                <c:pt idx="55">
                  <c:v>-18959</c:v>
                </c:pt>
                <c:pt idx="56">
                  <c:v>-18729.5</c:v>
                </c:pt>
                <c:pt idx="57">
                  <c:v>-18694</c:v>
                </c:pt>
                <c:pt idx="58">
                  <c:v>-18666</c:v>
                </c:pt>
                <c:pt idx="59">
                  <c:v>-18649.5</c:v>
                </c:pt>
                <c:pt idx="60">
                  <c:v>-18133</c:v>
                </c:pt>
                <c:pt idx="61">
                  <c:v>-18086</c:v>
                </c:pt>
                <c:pt idx="62">
                  <c:v>-18086</c:v>
                </c:pt>
                <c:pt idx="63">
                  <c:v>-17539</c:v>
                </c:pt>
                <c:pt idx="64">
                  <c:v>-17267.5</c:v>
                </c:pt>
                <c:pt idx="65">
                  <c:v>-17229.5</c:v>
                </c:pt>
                <c:pt idx="66">
                  <c:v>-17220.5</c:v>
                </c:pt>
                <c:pt idx="67">
                  <c:v>-16668.5</c:v>
                </c:pt>
                <c:pt idx="68">
                  <c:v>-16445.5</c:v>
                </c:pt>
                <c:pt idx="69">
                  <c:v>-16406</c:v>
                </c:pt>
                <c:pt idx="70">
                  <c:v>-16375.5</c:v>
                </c:pt>
                <c:pt idx="71">
                  <c:v>-16265</c:v>
                </c:pt>
                <c:pt idx="72">
                  <c:v>-16220.5</c:v>
                </c:pt>
                <c:pt idx="73">
                  <c:v>-16088</c:v>
                </c:pt>
                <c:pt idx="74">
                  <c:v>-15963.5</c:v>
                </c:pt>
                <c:pt idx="75">
                  <c:v>-15677.5</c:v>
                </c:pt>
                <c:pt idx="76">
                  <c:v>-15677.5</c:v>
                </c:pt>
                <c:pt idx="77">
                  <c:v>-15677.5</c:v>
                </c:pt>
                <c:pt idx="78">
                  <c:v>-15560</c:v>
                </c:pt>
                <c:pt idx="79">
                  <c:v>-15429</c:v>
                </c:pt>
                <c:pt idx="80">
                  <c:v>-15429</c:v>
                </c:pt>
                <c:pt idx="81">
                  <c:v>-15429</c:v>
                </c:pt>
                <c:pt idx="82">
                  <c:v>-15429</c:v>
                </c:pt>
                <c:pt idx="83">
                  <c:v>-15429</c:v>
                </c:pt>
                <c:pt idx="84">
                  <c:v>-15429</c:v>
                </c:pt>
                <c:pt idx="85">
                  <c:v>-15429</c:v>
                </c:pt>
                <c:pt idx="86">
                  <c:v>-15337.5</c:v>
                </c:pt>
                <c:pt idx="87">
                  <c:v>-15332.5</c:v>
                </c:pt>
                <c:pt idx="88">
                  <c:v>-15332.5</c:v>
                </c:pt>
                <c:pt idx="89">
                  <c:v>-15332.5</c:v>
                </c:pt>
                <c:pt idx="90">
                  <c:v>-15332.5</c:v>
                </c:pt>
                <c:pt idx="91">
                  <c:v>-15332.5</c:v>
                </c:pt>
                <c:pt idx="92">
                  <c:v>-15331</c:v>
                </c:pt>
                <c:pt idx="93">
                  <c:v>-15266.5</c:v>
                </c:pt>
                <c:pt idx="94">
                  <c:v>-15220.5</c:v>
                </c:pt>
                <c:pt idx="95">
                  <c:v>-15029.5</c:v>
                </c:pt>
                <c:pt idx="96">
                  <c:v>-14963</c:v>
                </c:pt>
                <c:pt idx="97">
                  <c:v>-14961</c:v>
                </c:pt>
                <c:pt idx="98">
                  <c:v>-14946.5</c:v>
                </c:pt>
                <c:pt idx="99">
                  <c:v>-14943</c:v>
                </c:pt>
                <c:pt idx="100">
                  <c:v>-14879.5</c:v>
                </c:pt>
                <c:pt idx="101">
                  <c:v>-14853</c:v>
                </c:pt>
                <c:pt idx="102">
                  <c:v>-14850</c:v>
                </c:pt>
                <c:pt idx="103">
                  <c:v>-14819.5</c:v>
                </c:pt>
                <c:pt idx="104">
                  <c:v>-14807</c:v>
                </c:pt>
                <c:pt idx="105">
                  <c:v>-14545.5</c:v>
                </c:pt>
                <c:pt idx="106">
                  <c:v>-14512.5</c:v>
                </c:pt>
                <c:pt idx="107">
                  <c:v>-14506.5</c:v>
                </c:pt>
                <c:pt idx="108">
                  <c:v>-14454.5</c:v>
                </c:pt>
                <c:pt idx="109">
                  <c:v>-14429</c:v>
                </c:pt>
                <c:pt idx="110">
                  <c:v>-14402</c:v>
                </c:pt>
                <c:pt idx="111">
                  <c:v>-14048</c:v>
                </c:pt>
                <c:pt idx="112">
                  <c:v>-13545.5</c:v>
                </c:pt>
                <c:pt idx="113">
                  <c:v>-13539</c:v>
                </c:pt>
                <c:pt idx="114">
                  <c:v>-13501</c:v>
                </c:pt>
                <c:pt idx="115">
                  <c:v>-13498.5</c:v>
                </c:pt>
                <c:pt idx="116">
                  <c:v>-13465.5</c:v>
                </c:pt>
                <c:pt idx="117">
                  <c:v>-13420</c:v>
                </c:pt>
                <c:pt idx="118">
                  <c:v>-13034</c:v>
                </c:pt>
                <c:pt idx="119">
                  <c:v>-12730</c:v>
                </c:pt>
                <c:pt idx="120">
                  <c:v>-12697</c:v>
                </c:pt>
                <c:pt idx="121">
                  <c:v>-12652.5</c:v>
                </c:pt>
                <c:pt idx="122">
                  <c:v>-12622</c:v>
                </c:pt>
                <c:pt idx="123">
                  <c:v>-12506</c:v>
                </c:pt>
                <c:pt idx="124">
                  <c:v>-12166.5</c:v>
                </c:pt>
                <c:pt idx="125">
                  <c:v>-12162.5</c:v>
                </c:pt>
                <c:pt idx="126">
                  <c:v>-12105.5</c:v>
                </c:pt>
                <c:pt idx="127">
                  <c:v>-12103</c:v>
                </c:pt>
                <c:pt idx="128">
                  <c:v>-12038</c:v>
                </c:pt>
                <c:pt idx="129">
                  <c:v>-11997.5</c:v>
                </c:pt>
                <c:pt idx="130">
                  <c:v>-11716</c:v>
                </c:pt>
                <c:pt idx="131">
                  <c:v>-11683</c:v>
                </c:pt>
                <c:pt idx="132">
                  <c:v>-11651</c:v>
                </c:pt>
                <c:pt idx="133">
                  <c:v>-11217</c:v>
                </c:pt>
                <c:pt idx="134">
                  <c:v>-10804.5</c:v>
                </c:pt>
                <c:pt idx="135">
                  <c:v>-10746</c:v>
                </c:pt>
                <c:pt idx="136">
                  <c:v>-10715.5</c:v>
                </c:pt>
                <c:pt idx="137">
                  <c:v>-10705.5</c:v>
                </c:pt>
                <c:pt idx="138">
                  <c:v>-10673.5</c:v>
                </c:pt>
                <c:pt idx="139">
                  <c:v>-10357</c:v>
                </c:pt>
                <c:pt idx="140">
                  <c:v>-10302</c:v>
                </c:pt>
                <c:pt idx="141">
                  <c:v>-10293</c:v>
                </c:pt>
                <c:pt idx="142">
                  <c:v>-10210.5</c:v>
                </c:pt>
                <c:pt idx="143">
                  <c:v>-10191.5</c:v>
                </c:pt>
                <c:pt idx="144">
                  <c:v>-9807</c:v>
                </c:pt>
                <c:pt idx="145">
                  <c:v>-9784</c:v>
                </c:pt>
                <c:pt idx="146">
                  <c:v>-9757.5</c:v>
                </c:pt>
                <c:pt idx="147">
                  <c:v>-9448</c:v>
                </c:pt>
                <c:pt idx="148">
                  <c:v>-9356.5</c:v>
                </c:pt>
                <c:pt idx="149">
                  <c:v>-9351.5</c:v>
                </c:pt>
                <c:pt idx="150">
                  <c:v>-9345</c:v>
                </c:pt>
                <c:pt idx="151">
                  <c:v>-9328.5</c:v>
                </c:pt>
                <c:pt idx="152">
                  <c:v>-8906</c:v>
                </c:pt>
                <c:pt idx="153">
                  <c:v>-8422.5</c:v>
                </c:pt>
                <c:pt idx="154">
                  <c:v>-8005</c:v>
                </c:pt>
                <c:pt idx="155">
                  <c:v>-6486</c:v>
                </c:pt>
                <c:pt idx="156">
                  <c:v>-5136</c:v>
                </c:pt>
                <c:pt idx="157">
                  <c:v>-5117</c:v>
                </c:pt>
                <c:pt idx="158">
                  <c:v>-5114.5</c:v>
                </c:pt>
                <c:pt idx="159">
                  <c:v>-2397.5</c:v>
                </c:pt>
                <c:pt idx="160">
                  <c:v>-2397.5</c:v>
                </c:pt>
                <c:pt idx="161">
                  <c:v>-2397.5</c:v>
                </c:pt>
                <c:pt idx="162">
                  <c:v>-2395</c:v>
                </c:pt>
                <c:pt idx="163">
                  <c:v>-2364.5</c:v>
                </c:pt>
                <c:pt idx="164">
                  <c:v>-2331.5</c:v>
                </c:pt>
                <c:pt idx="165">
                  <c:v>-2296</c:v>
                </c:pt>
                <c:pt idx="166">
                  <c:v>-1010.5</c:v>
                </c:pt>
                <c:pt idx="167">
                  <c:v>-947</c:v>
                </c:pt>
                <c:pt idx="168">
                  <c:v>-938</c:v>
                </c:pt>
                <c:pt idx="169">
                  <c:v>-933</c:v>
                </c:pt>
                <c:pt idx="170">
                  <c:v>-933</c:v>
                </c:pt>
                <c:pt idx="171">
                  <c:v>-930.5</c:v>
                </c:pt>
                <c:pt idx="172">
                  <c:v>-930.5</c:v>
                </c:pt>
                <c:pt idx="173">
                  <c:v>-439</c:v>
                </c:pt>
                <c:pt idx="174">
                  <c:v>-406</c:v>
                </c:pt>
                <c:pt idx="175">
                  <c:v>-13</c:v>
                </c:pt>
                <c:pt idx="176">
                  <c:v>-4</c:v>
                </c:pt>
                <c:pt idx="177">
                  <c:v>0</c:v>
                </c:pt>
                <c:pt idx="178">
                  <c:v>0</c:v>
                </c:pt>
                <c:pt idx="179">
                  <c:v>25.5</c:v>
                </c:pt>
                <c:pt idx="180">
                  <c:v>44.5</c:v>
                </c:pt>
                <c:pt idx="181">
                  <c:v>75</c:v>
                </c:pt>
                <c:pt idx="182">
                  <c:v>468</c:v>
                </c:pt>
                <c:pt idx="183">
                  <c:v>515</c:v>
                </c:pt>
                <c:pt idx="184">
                  <c:v>847.5</c:v>
                </c:pt>
                <c:pt idx="185">
                  <c:v>847.5</c:v>
                </c:pt>
                <c:pt idx="186">
                  <c:v>850</c:v>
                </c:pt>
                <c:pt idx="187">
                  <c:v>850</c:v>
                </c:pt>
                <c:pt idx="188">
                  <c:v>852.5</c:v>
                </c:pt>
                <c:pt idx="189">
                  <c:v>852.5</c:v>
                </c:pt>
                <c:pt idx="190">
                  <c:v>869</c:v>
                </c:pt>
                <c:pt idx="191">
                  <c:v>869</c:v>
                </c:pt>
                <c:pt idx="192">
                  <c:v>5018.5</c:v>
                </c:pt>
                <c:pt idx="193">
                  <c:v>5074.5</c:v>
                </c:pt>
                <c:pt idx="194">
                  <c:v>5077</c:v>
                </c:pt>
                <c:pt idx="195">
                  <c:v>5088.5</c:v>
                </c:pt>
                <c:pt idx="196">
                  <c:v>5513.5</c:v>
                </c:pt>
                <c:pt idx="197">
                  <c:v>5522.5</c:v>
                </c:pt>
                <c:pt idx="198">
                  <c:v>5525</c:v>
                </c:pt>
                <c:pt idx="199">
                  <c:v>5527.5</c:v>
                </c:pt>
                <c:pt idx="200">
                  <c:v>6417</c:v>
                </c:pt>
                <c:pt idx="201">
                  <c:v>6426</c:v>
                </c:pt>
                <c:pt idx="202">
                  <c:v>6437.5</c:v>
                </c:pt>
                <c:pt idx="203">
                  <c:v>6454</c:v>
                </c:pt>
                <c:pt idx="204">
                  <c:v>7417.5</c:v>
                </c:pt>
                <c:pt idx="205">
                  <c:v>7419</c:v>
                </c:pt>
                <c:pt idx="206">
                  <c:v>7424</c:v>
                </c:pt>
                <c:pt idx="207">
                  <c:v>7776</c:v>
                </c:pt>
                <c:pt idx="208">
                  <c:v>7785</c:v>
                </c:pt>
                <c:pt idx="209">
                  <c:v>7785</c:v>
                </c:pt>
                <c:pt idx="210">
                  <c:v>7818</c:v>
                </c:pt>
                <c:pt idx="211">
                  <c:v>8327</c:v>
                </c:pt>
                <c:pt idx="212">
                  <c:v>8402</c:v>
                </c:pt>
                <c:pt idx="213">
                  <c:v>8775.5</c:v>
                </c:pt>
                <c:pt idx="214">
                  <c:v>9695</c:v>
                </c:pt>
                <c:pt idx="215">
                  <c:v>10106</c:v>
                </c:pt>
                <c:pt idx="216">
                  <c:v>11012</c:v>
                </c:pt>
                <c:pt idx="217">
                  <c:v>11040</c:v>
                </c:pt>
                <c:pt idx="218">
                  <c:v>11042.5</c:v>
                </c:pt>
                <c:pt idx="219">
                  <c:v>11051.5</c:v>
                </c:pt>
                <c:pt idx="220">
                  <c:v>11077</c:v>
                </c:pt>
                <c:pt idx="221">
                  <c:v>11546.5</c:v>
                </c:pt>
                <c:pt idx="222">
                  <c:v>11549</c:v>
                </c:pt>
                <c:pt idx="223">
                  <c:v>11565.5</c:v>
                </c:pt>
                <c:pt idx="224">
                  <c:v>11568</c:v>
                </c:pt>
                <c:pt idx="225">
                  <c:v>11573</c:v>
                </c:pt>
                <c:pt idx="226">
                  <c:v>11584.5</c:v>
                </c:pt>
                <c:pt idx="227">
                  <c:v>11643</c:v>
                </c:pt>
                <c:pt idx="228">
                  <c:v>11643</c:v>
                </c:pt>
                <c:pt idx="229">
                  <c:v>11643</c:v>
                </c:pt>
                <c:pt idx="230">
                  <c:v>11666</c:v>
                </c:pt>
                <c:pt idx="231">
                  <c:v>11666</c:v>
                </c:pt>
                <c:pt idx="232">
                  <c:v>11666</c:v>
                </c:pt>
                <c:pt idx="233">
                  <c:v>12004.5</c:v>
                </c:pt>
                <c:pt idx="234">
                  <c:v>12004.5</c:v>
                </c:pt>
                <c:pt idx="235">
                  <c:v>12016</c:v>
                </c:pt>
                <c:pt idx="236">
                  <c:v>12037.5</c:v>
                </c:pt>
                <c:pt idx="237">
                  <c:v>12039</c:v>
                </c:pt>
                <c:pt idx="238">
                  <c:v>12039</c:v>
                </c:pt>
                <c:pt idx="239">
                  <c:v>12039</c:v>
                </c:pt>
                <c:pt idx="240">
                  <c:v>12054</c:v>
                </c:pt>
                <c:pt idx="241">
                  <c:v>12483</c:v>
                </c:pt>
                <c:pt idx="242">
                  <c:v>12483</c:v>
                </c:pt>
                <c:pt idx="243">
                  <c:v>12483</c:v>
                </c:pt>
                <c:pt idx="244">
                  <c:v>12485.5</c:v>
                </c:pt>
                <c:pt idx="245">
                  <c:v>12485.5</c:v>
                </c:pt>
                <c:pt idx="246">
                  <c:v>12490.5</c:v>
                </c:pt>
                <c:pt idx="247">
                  <c:v>12492</c:v>
                </c:pt>
                <c:pt idx="248">
                  <c:v>12506</c:v>
                </c:pt>
                <c:pt idx="249">
                  <c:v>12511</c:v>
                </c:pt>
                <c:pt idx="250">
                  <c:v>12546.5</c:v>
                </c:pt>
                <c:pt idx="251">
                  <c:v>12546.5</c:v>
                </c:pt>
                <c:pt idx="252">
                  <c:v>12581</c:v>
                </c:pt>
                <c:pt idx="253">
                  <c:v>12581</c:v>
                </c:pt>
                <c:pt idx="254">
                  <c:v>12630.5</c:v>
                </c:pt>
                <c:pt idx="255">
                  <c:v>12917</c:v>
                </c:pt>
                <c:pt idx="256">
                  <c:v>12969</c:v>
                </c:pt>
                <c:pt idx="257">
                  <c:v>12970.5</c:v>
                </c:pt>
                <c:pt idx="258">
                  <c:v>13442.5</c:v>
                </c:pt>
                <c:pt idx="259">
                  <c:v>15251</c:v>
                </c:pt>
                <c:pt idx="260">
                  <c:v>15647</c:v>
                </c:pt>
                <c:pt idx="261">
                  <c:v>15647</c:v>
                </c:pt>
                <c:pt idx="262">
                  <c:v>15687</c:v>
                </c:pt>
                <c:pt idx="263">
                  <c:v>15689</c:v>
                </c:pt>
                <c:pt idx="264">
                  <c:v>16102</c:v>
                </c:pt>
                <c:pt idx="265">
                  <c:v>17125</c:v>
                </c:pt>
                <c:pt idx="266">
                  <c:v>17143</c:v>
                </c:pt>
                <c:pt idx="267">
                  <c:v>17178.5</c:v>
                </c:pt>
                <c:pt idx="268">
                  <c:v>17684</c:v>
                </c:pt>
                <c:pt idx="269">
                  <c:v>18071.5</c:v>
                </c:pt>
                <c:pt idx="270">
                  <c:v>19613</c:v>
                </c:pt>
                <c:pt idx="271">
                  <c:v>19613</c:v>
                </c:pt>
                <c:pt idx="272">
                  <c:v>19908</c:v>
                </c:pt>
                <c:pt idx="273">
                  <c:v>19908</c:v>
                </c:pt>
                <c:pt idx="274">
                  <c:v>20290</c:v>
                </c:pt>
                <c:pt idx="275">
                  <c:v>20290</c:v>
                </c:pt>
                <c:pt idx="276">
                  <c:v>20391.5</c:v>
                </c:pt>
                <c:pt idx="277">
                  <c:v>20393</c:v>
                </c:pt>
                <c:pt idx="278">
                  <c:v>20421</c:v>
                </c:pt>
                <c:pt idx="279">
                  <c:v>20883</c:v>
                </c:pt>
                <c:pt idx="280">
                  <c:v>20890.5</c:v>
                </c:pt>
                <c:pt idx="281">
                  <c:v>21346</c:v>
                </c:pt>
                <c:pt idx="282">
                  <c:v>21762</c:v>
                </c:pt>
                <c:pt idx="283">
                  <c:v>21766</c:v>
                </c:pt>
                <c:pt idx="284">
                  <c:v>21768.5</c:v>
                </c:pt>
                <c:pt idx="285">
                  <c:v>21785</c:v>
                </c:pt>
                <c:pt idx="286">
                  <c:v>21786.5</c:v>
                </c:pt>
                <c:pt idx="287">
                  <c:v>21794</c:v>
                </c:pt>
                <c:pt idx="288">
                  <c:v>21794</c:v>
                </c:pt>
                <c:pt idx="289">
                  <c:v>21813</c:v>
                </c:pt>
                <c:pt idx="290">
                  <c:v>21818</c:v>
                </c:pt>
                <c:pt idx="291">
                  <c:v>21888</c:v>
                </c:pt>
                <c:pt idx="292">
                  <c:v>21888</c:v>
                </c:pt>
                <c:pt idx="293">
                  <c:v>22780</c:v>
                </c:pt>
                <c:pt idx="294">
                  <c:v>22780</c:v>
                </c:pt>
                <c:pt idx="295">
                  <c:v>22780</c:v>
                </c:pt>
                <c:pt idx="296">
                  <c:v>23106</c:v>
                </c:pt>
                <c:pt idx="297">
                  <c:v>23594.5</c:v>
                </c:pt>
                <c:pt idx="298">
                  <c:v>24134</c:v>
                </c:pt>
                <c:pt idx="299">
                  <c:v>24142</c:v>
                </c:pt>
                <c:pt idx="300">
                  <c:v>24498</c:v>
                </c:pt>
                <c:pt idx="301">
                  <c:v>26006</c:v>
                </c:pt>
                <c:pt idx="302">
                  <c:v>26398</c:v>
                </c:pt>
                <c:pt idx="303">
                  <c:v>26928.5</c:v>
                </c:pt>
              </c:numCache>
            </c:numRef>
          </c:xVal>
          <c:yVal>
            <c:numRef>
              <c:f>'Active 1'!$I$21:$I$989</c:f>
              <c:numCache>
                <c:formatCode>General</c:formatCode>
                <c:ptCount val="969"/>
                <c:pt idx="192">
                  <c:v>-2.1504450000065845E-2</c:v>
                </c:pt>
                <c:pt idx="196">
                  <c:v>-4.0559499975643121E-3</c:v>
                </c:pt>
                <c:pt idx="197">
                  <c:v>1.4206750005541835E-2</c:v>
                </c:pt>
                <c:pt idx="198">
                  <c:v>-2.4425000010523945E-3</c:v>
                </c:pt>
                <c:pt idx="199">
                  <c:v>-2.0917499932693318E-3</c:v>
                </c:pt>
                <c:pt idx="200">
                  <c:v>4.7051000001374632E-3</c:v>
                </c:pt>
                <c:pt idx="201">
                  <c:v>4.9677999995765276E-3</c:v>
                </c:pt>
                <c:pt idx="202">
                  <c:v>-1.141875000030268E-2</c:v>
                </c:pt>
                <c:pt idx="203">
                  <c:v>-3.1037999942782335E-3</c:v>
                </c:pt>
                <c:pt idx="210">
                  <c:v>2.6539999817032367E-4</c:v>
                </c:pt>
                <c:pt idx="211">
                  <c:v>4.678100005548913E-3</c:v>
                </c:pt>
                <c:pt idx="212">
                  <c:v>2.0059999951627105E-4</c:v>
                </c:pt>
                <c:pt idx="215">
                  <c:v>-1.9728200000827201E-2</c:v>
                </c:pt>
                <c:pt idx="234">
                  <c:v>-3.3368650001648348E-2</c:v>
                </c:pt>
                <c:pt idx="248">
                  <c:v>-4.0008199997828342E-2</c:v>
                </c:pt>
                <c:pt idx="254">
                  <c:v>-4.6540849994926248E-2</c:v>
                </c:pt>
                <c:pt idx="264">
                  <c:v>-7.9489399999147281E-2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5C-48B6-9136-C0C8E6A7CA1F}"/>
            </c:ext>
          </c:extLst>
        </c:ser>
        <c:ser>
          <c:idx val="4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1'!$F$21:$F$989</c:f>
              <c:numCache>
                <c:formatCode>General</c:formatCode>
                <c:ptCount val="969"/>
                <c:pt idx="0">
                  <c:v>-30375.5</c:v>
                </c:pt>
                <c:pt idx="1">
                  <c:v>-29357.5</c:v>
                </c:pt>
                <c:pt idx="2">
                  <c:v>-29239.5</c:v>
                </c:pt>
                <c:pt idx="3">
                  <c:v>-28813</c:v>
                </c:pt>
                <c:pt idx="4">
                  <c:v>-28808</c:v>
                </c:pt>
                <c:pt idx="5">
                  <c:v>-28430</c:v>
                </c:pt>
                <c:pt idx="6">
                  <c:v>-28324.5</c:v>
                </c:pt>
                <c:pt idx="7">
                  <c:v>-28301.5</c:v>
                </c:pt>
                <c:pt idx="8">
                  <c:v>-28271</c:v>
                </c:pt>
                <c:pt idx="9">
                  <c:v>-27590</c:v>
                </c:pt>
                <c:pt idx="10">
                  <c:v>-27550.5</c:v>
                </c:pt>
                <c:pt idx="11">
                  <c:v>-27393</c:v>
                </c:pt>
                <c:pt idx="12">
                  <c:v>-27027.5</c:v>
                </c:pt>
                <c:pt idx="13">
                  <c:v>-26994.5</c:v>
                </c:pt>
                <c:pt idx="14">
                  <c:v>-26945</c:v>
                </c:pt>
                <c:pt idx="15">
                  <c:v>-25945</c:v>
                </c:pt>
                <c:pt idx="16">
                  <c:v>-25436</c:v>
                </c:pt>
                <c:pt idx="17">
                  <c:v>-24729.5</c:v>
                </c:pt>
                <c:pt idx="18">
                  <c:v>-24640.5</c:v>
                </c:pt>
                <c:pt idx="19">
                  <c:v>-24182.5</c:v>
                </c:pt>
                <c:pt idx="20">
                  <c:v>-23826</c:v>
                </c:pt>
                <c:pt idx="21">
                  <c:v>-23753.5</c:v>
                </c:pt>
                <c:pt idx="22">
                  <c:v>-23744.5</c:v>
                </c:pt>
                <c:pt idx="23">
                  <c:v>-23701.5</c:v>
                </c:pt>
                <c:pt idx="24">
                  <c:v>-23242</c:v>
                </c:pt>
                <c:pt idx="25">
                  <c:v>-23239.5</c:v>
                </c:pt>
                <c:pt idx="26">
                  <c:v>-22911</c:v>
                </c:pt>
                <c:pt idx="27">
                  <c:v>-22789</c:v>
                </c:pt>
                <c:pt idx="28">
                  <c:v>-22781.5</c:v>
                </c:pt>
                <c:pt idx="29">
                  <c:v>-22756</c:v>
                </c:pt>
                <c:pt idx="30">
                  <c:v>-22225.5</c:v>
                </c:pt>
                <c:pt idx="31">
                  <c:v>-22197.5</c:v>
                </c:pt>
                <c:pt idx="32">
                  <c:v>-21949</c:v>
                </c:pt>
                <c:pt idx="33">
                  <c:v>-21875.5</c:v>
                </c:pt>
                <c:pt idx="34">
                  <c:v>-21866.5</c:v>
                </c:pt>
                <c:pt idx="35">
                  <c:v>-21798</c:v>
                </c:pt>
                <c:pt idx="36">
                  <c:v>-21795.5</c:v>
                </c:pt>
                <c:pt idx="37">
                  <c:v>-21777.5</c:v>
                </c:pt>
                <c:pt idx="38">
                  <c:v>-21557</c:v>
                </c:pt>
                <c:pt idx="39">
                  <c:v>-21510</c:v>
                </c:pt>
                <c:pt idx="40">
                  <c:v>-21437.5</c:v>
                </c:pt>
                <c:pt idx="41">
                  <c:v>-21413.5</c:v>
                </c:pt>
                <c:pt idx="42">
                  <c:v>-21394.5</c:v>
                </c:pt>
                <c:pt idx="43">
                  <c:v>-21385.5</c:v>
                </c:pt>
                <c:pt idx="44">
                  <c:v>-20912</c:v>
                </c:pt>
                <c:pt idx="45">
                  <c:v>-20564.5</c:v>
                </c:pt>
                <c:pt idx="46">
                  <c:v>-20357.5</c:v>
                </c:pt>
                <c:pt idx="47">
                  <c:v>-20172.5</c:v>
                </c:pt>
                <c:pt idx="48">
                  <c:v>-20153.5</c:v>
                </c:pt>
                <c:pt idx="49">
                  <c:v>-20039</c:v>
                </c:pt>
                <c:pt idx="50">
                  <c:v>-19550.5</c:v>
                </c:pt>
                <c:pt idx="51">
                  <c:v>-19163.5</c:v>
                </c:pt>
                <c:pt idx="52">
                  <c:v>-19130.5</c:v>
                </c:pt>
                <c:pt idx="53">
                  <c:v>-19126.5</c:v>
                </c:pt>
                <c:pt idx="54">
                  <c:v>-19020</c:v>
                </c:pt>
                <c:pt idx="55">
                  <c:v>-18959</c:v>
                </c:pt>
                <c:pt idx="56">
                  <c:v>-18729.5</c:v>
                </c:pt>
                <c:pt idx="57">
                  <c:v>-18694</c:v>
                </c:pt>
                <c:pt idx="58">
                  <c:v>-18666</c:v>
                </c:pt>
                <c:pt idx="59">
                  <c:v>-18649.5</c:v>
                </c:pt>
                <c:pt idx="60">
                  <c:v>-18133</c:v>
                </c:pt>
                <c:pt idx="61">
                  <c:v>-18086</c:v>
                </c:pt>
                <c:pt idx="62">
                  <c:v>-18086</c:v>
                </c:pt>
                <c:pt idx="63">
                  <c:v>-17539</c:v>
                </c:pt>
                <c:pt idx="64">
                  <c:v>-17267.5</c:v>
                </c:pt>
                <c:pt idx="65">
                  <c:v>-17229.5</c:v>
                </c:pt>
                <c:pt idx="66">
                  <c:v>-17220.5</c:v>
                </c:pt>
                <c:pt idx="67">
                  <c:v>-16668.5</c:v>
                </c:pt>
                <c:pt idx="68">
                  <c:v>-16445.5</c:v>
                </c:pt>
                <c:pt idx="69">
                  <c:v>-16406</c:v>
                </c:pt>
                <c:pt idx="70">
                  <c:v>-16375.5</c:v>
                </c:pt>
                <c:pt idx="71">
                  <c:v>-16265</c:v>
                </c:pt>
                <c:pt idx="72">
                  <c:v>-16220.5</c:v>
                </c:pt>
                <c:pt idx="73">
                  <c:v>-16088</c:v>
                </c:pt>
                <c:pt idx="74">
                  <c:v>-15963.5</c:v>
                </c:pt>
                <c:pt idx="75">
                  <c:v>-15677.5</c:v>
                </c:pt>
                <c:pt idx="76">
                  <c:v>-15677.5</c:v>
                </c:pt>
                <c:pt idx="77">
                  <c:v>-15677.5</c:v>
                </c:pt>
                <c:pt idx="78">
                  <c:v>-15560</c:v>
                </c:pt>
                <c:pt idx="79">
                  <c:v>-15429</c:v>
                </c:pt>
                <c:pt idx="80">
                  <c:v>-15429</c:v>
                </c:pt>
                <c:pt idx="81">
                  <c:v>-15429</c:v>
                </c:pt>
                <c:pt idx="82">
                  <c:v>-15429</c:v>
                </c:pt>
                <c:pt idx="83">
                  <c:v>-15429</c:v>
                </c:pt>
                <c:pt idx="84">
                  <c:v>-15429</c:v>
                </c:pt>
                <c:pt idx="85">
                  <c:v>-15429</c:v>
                </c:pt>
                <c:pt idx="86">
                  <c:v>-15337.5</c:v>
                </c:pt>
                <c:pt idx="87">
                  <c:v>-15332.5</c:v>
                </c:pt>
                <c:pt idx="88">
                  <c:v>-15332.5</c:v>
                </c:pt>
                <c:pt idx="89">
                  <c:v>-15332.5</c:v>
                </c:pt>
                <c:pt idx="90">
                  <c:v>-15332.5</c:v>
                </c:pt>
                <c:pt idx="91">
                  <c:v>-15332.5</c:v>
                </c:pt>
                <c:pt idx="92">
                  <c:v>-15331</c:v>
                </c:pt>
                <c:pt idx="93">
                  <c:v>-15266.5</c:v>
                </c:pt>
                <c:pt idx="94">
                  <c:v>-15220.5</c:v>
                </c:pt>
                <c:pt idx="95">
                  <c:v>-15029.5</c:v>
                </c:pt>
                <c:pt idx="96">
                  <c:v>-14963</c:v>
                </c:pt>
                <c:pt idx="97">
                  <c:v>-14961</c:v>
                </c:pt>
                <c:pt idx="98">
                  <c:v>-14946.5</c:v>
                </c:pt>
                <c:pt idx="99">
                  <c:v>-14943</c:v>
                </c:pt>
                <c:pt idx="100">
                  <c:v>-14879.5</c:v>
                </c:pt>
                <c:pt idx="101">
                  <c:v>-14853</c:v>
                </c:pt>
                <c:pt idx="102">
                  <c:v>-14850</c:v>
                </c:pt>
                <c:pt idx="103">
                  <c:v>-14819.5</c:v>
                </c:pt>
                <c:pt idx="104">
                  <c:v>-14807</c:v>
                </c:pt>
                <c:pt idx="105">
                  <c:v>-14545.5</c:v>
                </c:pt>
                <c:pt idx="106">
                  <c:v>-14512.5</c:v>
                </c:pt>
                <c:pt idx="107">
                  <c:v>-14506.5</c:v>
                </c:pt>
                <c:pt idx="108">
                  <c:v>-14454.5</c:v>
                </c:pt>
                <c:pt idx="109">
                  <c:v>-14429</c:v>
                </c:pt>
                <c:pt idx="110">
                  <c:v>-14402</c:v>
                </c:pt>
                <c:pt idx="111">
                  <c:v>-14048</c:v>
                </c:pt>
                <c:pt idx="112">
                  <c:v>-13545.5</c:v>
                </c:pt>
                <c:pt idx="113">
                  <c:v>-13539</c:v>
                </c:pt>
                <c:pt idx="114">
                  <c:v>-13501</c:v>
                </c:pt>
                <c:pt idx="115">
                  <c:v>-13498.5</c:v>
                </c:pt>
                <c:pt idx="116">
                  <c:v>-13465.5</c:v>
                </c:pt>
                <c:pt idx="117">
                  <c:v>-13420</c:v>
                </c:pt>
                <c:pt idx="118">
                  <c:v>-13034</c:v>
                </c:pt>
                <c:pt idx="119">
                  <c:v>-12730</c:v>
                </c:pt>
                <c:pt idx="120">
                  <c:v>-12697</c:v>
                </c:pt>
                <c:pt idx="121">
                  <c:v>-12652.5</c:v>
                </c:pt>
                <c:pt idx="122">
                  <c:v>-12622</c:v>
                </c:pt>
                <c:pt idx="123">
                  <c:v>-12506</c:v>
                </c:pt>
                <c:pt idx="124">
                  <c:v>-12166.5</c:v>
                </c:pt>
                <c:pt idx="125">
                  <c:v>-12162.5</c:v>
                </c:pt>
                <c:pt idx="126">
                  <c:v>-12105.5</c:v>
                </c:pt>
                <c:pt idx="127">
                  <c:v>-12103</c:v>
                </c:pt>
                <c:pt idx="128">
                  <c:v>-12038</c:v>
                </c:pt>
                <c:pt idx="129">
                  <c:v>-11997.5</c:v>
                </c:pt>
                <c:pt idx="130">
                  <c:v>-11716</c:v>
                </c:pt>
                <c:pt idx="131">
                  <c:v>-11683</c:v>
                </c:pt>
                <c:pt idx="132">
                  <c:v>-11651</c:v>
                </c:pt>
                <c:pt idx="133">
                  <c:v>-11217</c:v>
                </c:pt>
                <c:pt idx="134">
                  <c:v>-10804.5</c:v>
                </c:pt>
                <c:pt idx="135">
                  <c:v>-10746</c:v>
                </c:pt>
                <c:pt idx="136">
                  <c:v>-10715.5</c:v>
                </c:pt>
                <c:pt idx="137">
                  <c:v>-10705.5</c:v>
                </c:pt>
                <c:pt idx="138">
                  <c:v>-10673.5</c:v>
                </c:pt>
                <c:pt idx="139">
                  <c:v>-10357</c:v>
                </c:pt>
                <c:pt idx="140">
                  <c:v>-10302</c:v>
                </c:pt>
                <c:pt idx="141">
                  <c:v>-10293</c:v>
                </c:pt>
                <c:pt idx="142">
                  <c:v>-10210.5</c:v>
                </c:pt>
                <c:pt idx="143">
                  <c:v>-10191.5</c:v>
                </c:pt>
                <c:pt idx="144">
                  <c:v>-9807</c:v>
                </c:pt>
                <c:pt idx="145">
                  <c:v>-9784</c:v>
                </c:pt>
                <c:pt idx="146">
                  <c:v>-9757.5</c:v>
                </c:pt>
                <c:pt idx="147">
                  <c:v>-9448</c:v>
                </c:pt>
                <c:pt idx="148">
                  <c:v>-9356.5</c:v>
                </c:pt>
                <c:pt idx="149">
                  <c:v>-9351.5</c:v>
                </c:pt>
                <c:pt idx="150">
                  <c:v>-9345</c:v>
                </c:pt>
                <c:pt idx="151">
                  <c:v>-9328.5</c:v>
                </c:pt>
                <c:pt idx="152">
                  <c:v>-8906</c:v>
                </c:pt>
                <c:pt idx="153">
                  <c:v>-8422.5</c:v>
                </c:pt>
                <c:pt idx="154">
                  <c:v>-8005</c:v>
                </c:pt>
                <c:pt idx="155">
                  <c:v>-6486</c:v>
                </c:pt>
                <c:pt idx="156">
                  <c:v>-5136</c:v>
                </c:pt>
                <c:pt idx="157">
                  <c:v>-5117</c:v>
                </c:pt>
                <c:pt idx="158">
                  <c:v>-5114.5</c:v>
                </c:pt>
                <c:pt idx="159">
                  <c:v>-2397.5</c:v>
                </c:pt>
                <c:pt idx="160">
                  <c:v>-2397.5</c:v>
                </c:pt>
                <c:pt idx="161">
                  <c:v>-2397.5</c:v>
                </c:pt>
                <c:pt idx="162">
                  <c:v>-2395</c:v>
                </c:pt>
                <c:pt idx="163">
                  <c:v>-2364.5</c:v>
                </c:pt>
                <c:pt idx="164">
                  <c:v>-2331.5</c:v>
                </c:pt>
                <c:pt idx="165">
                  <c:v>-2296</c:v>
                </c:pt>
                <c:pt idx="166">
                  <c:v>-1010.5</c:v>
                </c:pt>
                <c:pt idx="167">
                  <c:v>-947</c:v>
                </c:pt>
                <c:pt idx="168">
                  <c:v>-938</c:v>
                </c:pt>
                <c:pt idx="169">
                  <c:v>-933</c:v>
                </c:pt>
                <c:pt idx="170">
                  <c:v>-933</c:v>
                </c:pt>
                <c:pt idx="171">
                  <c:v>-930.5</c:v>
                </c:pt>
                <c:pt idx="172">
                  <c:v>-930.5</c:v>
                </c:pt>
                <c:pt idx="173">
                  <c:v>-439</c:v>
                </c:pt>
                <c:pt idx="174">
                  <c:v>-406</c:v>
                </c:pt>
                <c:pt idx="175">
                  <c:v>-13</c:v>
                </c:pt>
                <c:pt idx="176">
                  <c:v>-4</c:v>
                </c:pt>
                <c:pt idx="177">
                  <c:v>0</c:v>
                </c:pt>
                <c:pt idx="178">
                  <c:v>0</c:v>
                </c:pt>
                <c:pt idx="179">
                  <c:v>25.5</c:v>
                </c:pt>
                <c:pt idx="180">
                  <c:v>44.5</c:v>
                </c:pt>
                <c:pt idx="181">
                  <c:v>75</c:v>
                </c:pt>
                <c:pt idx="182">
                  <c:v>468</c:v>
                </c:pt>
                <c:pt idx="183">
                  <c:v>515</c:v>
                </c:pt>
                <c:pt idx="184">
                  <c:v>847.5</c:v>
                </c:pt>
                <c:pt idx="185">
                  <c:v>847.5</c:v>
                </c:pt>
                <c:pt idx="186">
                  <c:v>850</c:v>
                </c:pt>
                <c:pt idx="187">
                  <c:v>850</c:v>
                </c:pt>
                <c:pt idx="188">
                  <c:v>852.5</c:v>
                </c:pt>
                <c:pt idx="189">
                  <c:v>852.5</c:v>
                </c:pt>
                <c:pt idx="190">
                  <c:v>869</c:v>
                </c:pt>
                <c:pt idx="191">
                  <c:v>869</c:v>
                </c:pt>
                <c:pt idx="192">
                  <c:v>5018.5</c:v>
                </c:pt>
                <c:pt idx="193">
                  <c:v>5074.5</c:v>
                </c:pt>
                <c:pt idx="194">
                  <c:v>5077</c:v>
                </c:pt>
                <c:pt idx="195">
                  <c:v>5088.5</c:v>
                </c:pt>
                <c:pt idx="196">
                  <c:v>5513.5</c:v>
                </c:pt>
                <c:pt idx="197">
                  <c:v>5522.5</c:v>
                </c:pt>
                <c:pt idx="198">
                  <c:v>5525</c:v>
                </c:pt>
                <c:pt idx="199">
                  <c:v>5527.5</c:v>
                </c:pt>
                <c:pt idx="200">
                  <c:v>6417</c:v>
                </c:pt>
                <c:pt idx="201">
                  <c:v>6426</c:v>
                </c:pt>
                <c:pt idx="202">
                  <c:v>6437.5</c:v>
                </c:pt>
                <c:pt idx="203">
                  <c:v>6454</c:v>
                </c:pt>
                <c:pt idx="204">
                  <c:v>7417.5</c:v>
                </c:pt>
                <c:pt idx="205">
                  <c:v>7419</c:v>
                </c:pt>
                <c:pt idx="206">
                  <c:v>7424</c:v>
                </c:pt>
                <c:pt idx="207">
                  <c:v>7776</c:v>
                </c:pt>
                <c:pt idx="208">
                  <c:v>7785</c:v>
                </c:pt>
                <c:pt idx="209">
                  <c:v>7785</c:v>
                </c:pt>
                <c:pt idx="210">
                  <c:v>7818</c:v>
                </c:pt>
                <c:pt idx="211">
                  <c:v>8327</c:v>
                </c:pt>
                <c:pt idx="212">
                  <c:v>8402</c:v>
                </c:pt>
                <c:pt idx="213">
                  <c:v>8775.5</c:v>
                </c:pt>
                <c:pt idx="214">
                  <c:v>9695</c:v>
                </c:pt>
                <c:pt idx="215">
                  <c:v>10106</c:v>
                </c:pt>
                <c:pt idx="216">
                  <c:v>11012</c:v>
                </c:pt>
                <c:pt idx="217">
                  <c:v>11040</c:v>
                </c:pt>
                <c:pt idx="218">
                  <c:v>11042.5</c:v>
                </c:pt>
                <c:pt idx="219">
                  <c:v>11051.5</c:v>
                </c:pt>
                <c:pt idx="220">
                  <c:v>11077</c:v>
                </c:pt>
                <c:pt idx="221">
                  <c:v>11546.5</c:v>
                </c:pt>
                <c:pt idx="222">
                  <c:v>11549</c:v>
                </c:pt>
                <c:pt idx="223">
                  <c:v>11565.5</c:v>
                </c:pt>
                <c:pt idx="224">
                  <c:v>11568</c:v>
                </c:pt>
                <c:pt idx="225">
                  <c:v>11573</c:v>
                </c:pt>
                <c:pt idx="226">
                  <c:v>11584.5</c:v>
                </c:pt>
                <c:pt idx="227">
                  <c:v>11643</c:v>
                </c:pt>
                <c:pt idx="228">
                  <c:v>11643</c:v>
                </c:pt>
                <c:pt idx="229">
                  <c:v>11643</c:v>
                </c:pt>
                <c:pt idx="230">
                  <c:v>11666</c:v>
                </c:pt>
                <c:pt idx="231">
                  <c:v>11666</c:v>
                </c:pt>
                <c:pt idx="232">
                  <c:v>11666</c:v>
                </c:pt>
                <c:pt idx="233">
                  <c:v>12004.5</c:v>
                </c:pt>
                <c:pt idx="234">
                  <c:v>12004.5</c:v>
                </c:pt>
                <c:pt idx="235">
                  <c:v>12016</c:v>
                </c:pt>
                <c:pt idx="236">
                  <c:v>12037.5</c:v>
                </c:pt>
                <c:pt idx="237">
                  <c:v>12039</c:v>
                </c:pt>
                <c:pt idx="238">
                  <c:v>12039</c:v>
                </c:pt>
                <c:pt idx="239">
                  <c:v>12039</c:v>
                </c:pt>
                <c:pt idx="240">
                  <c:v>12054</c:v>
                </c:pt>
                <c:pt idx="241">
                  <c:v>12483</c:v>
                </c:pt>
                <c:pt idx="242">
                  <c:v>12483</c:v>
                </c:pt>
                <c:pt idx="243">
                  <c:v>12483</c:v>
                </c:pt>
                <c:pt idx="244">
                  <c:v>12485.5</c:v>
                </c:pt>
                <c:pt idx="245">
                  <c:v>12485.5</c:v>
                </c:pt>
                <c:pt idx="246">
                  <c:v>12490.5</c:v>
                </c:pt>
                <c:pt idx="247">
                  <c:v>12492</c:v>
                </c:pt>
                <c:pt idx="248">
                  <c:v>12506</c:v>
                </c:pt>
                <c:pt idx="249">
                  <c:v>12511</c:v>
                </c:pt>
                <c:pt idx="250">
                  <c:v>12546.5</c:v>
                </c:pt>
                <c:pt idx="251">
                  <c:v>12546.5</c:v>
                </c:pt>
                <c:pt idx="252">
                  <c:v>12581</c:v>
                </c:pt>
                <c:pt idx="253">
                  <c:v>12581</c:v>
                </c:pt>
                <c:pt idx="254">
                  <c:v>12630.5</c:v>
                </c:pt>
                <c:pt idx="255">
                  <c:v>12917</c:v>
                </c:pt>
                <c:pt idx="256">
                  <c:v>12969</c:v>
                </c:pt>
                <c:pt idx="257">
                  <c:v>12970.5</c:v>
                </c:pt>
                <c:pt idx="258">
                  <c:v>13442.5</c:v>
                </c:pt>
                <c:pt idx="259">
                  <c:v>15251</c:v>
                </c:pt>
                <c:pt idx="260">
                  <c:v>15647</c:v>
                </c:pt>
                <c:pt idx="261">
                  <c:v>15647</c:v>
                </c:pt>
                <c:pt idx="262">
                  <c:v>15687</c:v>
                </c:pt>
                <c:pt idx="263">
                  <c:v>15689</c:v>
                </c:pt>
                <c:pt idx="264">
                  <c:v>16102</c:v>
                </c:pt>
                <c:pt idx="265">
                  <c:v>17125</c:v>
                </c:pt>
                <c:pt idx="266">
                  <c:v>17143</c:v>
                </c:pt>
                <c:pt idx="267">
                  <c:v>17178.5</c:v>
                </c:pt>
                <c:pt idx="268">
                  <c:v>17684</c:v>
                </c:pt>
                <c:pt idx="269">
                  <c:v>18071.5</c:v>
                </c:pt>
                <c:pt idx="270">
                  <c:v>19613</c:v>
                </c:pt>
                <c:pt idx="271">
                  <c:v>19613</c:v>
                </c:pt>
                <c:pt idx="272">
                  <c:v>19908</c:v>
                </c:pt>
                <c:pt idx="273">
                  <c:v>19908</c:v>
                </c:pt>
                <c:pt idx="274">
                  <c:v>20290</c:v>
                </c:pt>
                <c:pt idx="275">
                  <c:v>20290</c:v>
                </c:pt>
                <c:pt idx="276">
                  <c:v>20391.5</c:v>
                </c:pt>
                <c:pt idx="277">
                  <c:v>20393</c:v>
                </c:pt>
                <c:pt idx="278">
                  <c:v>20421</c:v>
                </c:pt>
                <c:pt idx="279">
                  <c:v>20883</c:v>
                </c:pt>
                <c:pt idx="280">
                  <c:v>20890.5</c:v>
                </c:pt>
                <c:pt idx="281">
                  <c:v>21346</c:v>
                </c:pt>
                <c:pt idx="282">
                  <c:v>21762</c:v>
                </c:pt>
                <c:pt idx="283">
                  <c:v>21766</c:v>
                </c:pt>
                <c:pt idx="284">
                  <c:v>21768.5</c:v>
                </c:pt>
                <c:pt idx="285">
                  <c:v>21785</c:v>
                </c:pt>
                <c:pt idx="286">
                  <c:v>21786.5</c:v>
                </c:pt>
                <c:pt idx="287">
                  <c:v>21794</c:v>
                </c:pt>
                <c:pt idx="288">
                  <c:v>21794</c:v>
                </c:pt>
                <c:pt idx="289">
                  <c:v>21813</c:v>
                </c:pt>
                <c:pt idx="290">
                  <c:v>21818</c:v>
                </c:pt>
                <c:pt idx="291">
                  <c:v>21888</c:v>
                </c:pt>
                <c:pt idx="292">
                  <c:v>21888</c:v>
                </c:pt>
                <c:pt idx="293">
                  <c:v>22780</c:v>
                </c:pt>
                <c:pt idx="294">
                  <c:v>22780</c:v>
                </c:pt>
                <c:pt idx="295">
                  <c:v>22780</c:v>
                </c:pt>
                <c:pt idx="296">
                  <c:v>23106</c:v>
                </c:pt>
                <c:pt idx="297">
                  <c:v>23594.5</c:v>
                </c:pt>
                <c:pt idx="298">
                  <c:v>24134</c:v>
                </c:pt>
                <c:pt idx="299">
                  <c:v>24142</c:v>
                </c:pt>
                <c:pt idx="300">
                  <c:v>24498</c:v>
                </c:pt>
                <c:pt idx="301">
                  <c:v>26006</c:v>
                </c:pt>
                <c:pt idx="302">
                  <c:v>26398</c:v>
                </c:pt>
                <c:pt idx="303">
                  <c:v>26928.5</c:v>
                </c:pt>
              </c:numCache>
            </c:numRef>
          </c:xVal>
          <c:yVal>
            <c:numRef>
              <c:f>'Active 1'!$J$21:$J$989</c:f>
              <c:numCache>
                <c:formatCode>General</c:formatCode>
                <c:ptCount val="969"/>
                <c:pt idx="166">
                  <c:v>3.2685000041965395E-4</c:v>
                </c:pt>
                <c:pt idx="167">
                  <c:v>2.5358999992022291E-3</c:v>
                </c:pt>
                <c:pt idx="168">
                  <c:v>2.7985999986412935E-3</c:v>
                </c:pt>
                <c:pt idx="169">
                  <c:v>1.6601000024820678E-3</c:v>
                </c:pt>
                <c:pt idx="170">
                  <c:v>1.7001000014715828E-3</c:v>
                </c:pt>
                <c:pt idx="171">
                  <c:v>9.2084999778307974E-4</c:v>
                </c:pt>
                <c:pt idx="172">
                  <c:v>9.5085000066319481E-4</c:v>
                </c:pt>
                <c:pt idx="175">
                  <c:v>1.9761000075959601E-3</c:v>
                </c:pt>
                <c:pt idx="176">
                  <c:v>1.538800002890639E-3</c:v>
                </c:pt>
                <c:pt idx="177">
                  <c:v>0</c:v>
                </c:pt>
                <c:pt idx="182">
                  <c:v>1.160400002845563E-3</c:v>
                </c:pt>
                <c:pt idx="183">
                  <c:v>8.5450000187847763E-4</c:v>
                </c:pt>
                <c:pt idx="184">
                  <c:v>-3.1357499974546954E-3</c:v>
                </c:pt>
                <c:pt idx="185">
                  <c:v>-3.0957499984651804E-3</c:v>
                </c:pt>
                <c:pt idx="186">
                  <c:v>-1.0649999967426993E-3</c:v>
                </c:pt>
                <c:pt idx="187">
                  <c:v>-1.0449999972479418E-3</c:v>
                </c:pt>
                <c:pt idx="188">
                  <c:v>-3.7942499911878258E-3</c:v>
                </c:pt>
                <c:pt idx="189">
                  <c:v>-3.7642499955836684E-3</c:v>
                </c:pt>
                <c:pt idx="190">
                  <c:v>-4.8929999320534989E-4</c:v>
                </c:pt>
                <c:pt idx="191">
                  <c:v>-4.7929999709594995E-4</c:v>
                </c:pt>
                <c:pt idx="193">
                  <c:v>9.5235000480897725E-4</c:v>
                </c:pt>
                <c:pt idx="194">
                  <c:v>-3.2969000021694228E-3</c:v>
                </c:pt>
                <c:pt idx="195">
                  <c:v>2.1655000455211848E-4</c:v>
                </c:pt>
                <c:pt idx="204">
                  <c:v>0</c:v>
                </c:pt>
                <c:pt idx="205">
                  <c:v>-9.914299997035414E-3</c:v>
                </c:pt>
                <c:pt idx="206">
                  <c:v>-9.0128000010736287E-3</c:v>
                </c:pt>
                <c:pt idx="207">
                  <c:v>-1.2727199995424598E-2</c:v>
                </c:pt>
                <c:pt idx="208">
                  <c:v>-5.0464499996451195E-2</c:v>
                </c:pt>
                <c:pt idx="209">
                  <c:v>-9.4644999990123324E-3</c:v>
                </c:pt>
                <c:pt idx="213">
                  <c:v>-8.8973499950952828E-3</c:v>
                </c:pt>
                <c:pt idx="214">
                  <c:v>-1.9991499997559004E-2</c:v>
                </c:pt>
                <c:pt idx="216">
                  <c:v>-3.0116400004772004E-2</c:v>
                </c:pt>
                <c:pt idx="217">
                  <c:v>-3.1387999995786231E-2</c:v>
                </c:pt>
                <c:pt idx="218">
                  <c:v>-3.0637249998108018E-2</c:v>
                </c:pt>
                <c:pt idx="219">
                  <c:v>-2.8074549991288222E-2</c:v>
                </c:pt>
                <c:pt idx="220">
                  <c:v>-3.1996899997466244E-2</c:v>
                </c:pt>
                <c:pt idx="221">
                  <c:v>-3.4026049994281493E-2</c:v>
                </c:pt>
                <c:pt idx="222">
                  <c:v>-3.3975300000747666E-2</c:v>
                </c:pt>
                <c:pt idx="223">
                  <c:v>-3.5960349996457808E-2</c:v>
                </c:pt>
                <c:pt idx="224">
                  <c:v>-3.020960000139894E-2</c:v>
                </c:pt>
                <c:pt idx="225">
                  <c:v>0</c:v>
                </c:pt>
                <c:pt idx="226">
                  <c:v>-2.7994649994070642E-2</c:v>
                </c:pt>
                <c:pt idx="227">
                  <c:v>-3.4387100000458304E-2</c:v>
                </c:pt>
                <c:pt idx="228">
                  <c:v>-3.0687099999340717E-2</c:v>
                </c:pt>
                <c:pt idx="229">
                  <c:v>-2.698709999822313E-2</c:v>
                </c:pt>
                <c:pt idx="230">
                  <c:v>-3.7460200001078192E-2</c:v>
                </c:pt>
                <c:pt idx="231">
                  <c:v>-3.7160200001380872E-2</c:v>
                </c:pt>
                <c:pt idx="232">
                  <c:v>-3.6860200001683552E-2</c:v>
                </c:pt>
                <c:pt idx="233">
                  <c:v>-3.9068650003173389E-2</c:v>
                </c:pt>
                <c:pt idx="235">
                  <c:v>-4.0155199996661395E-2</c:v>
                </c:pt>
                <c:pt idx="236">
                  <c:v>-3.8438750001660082E-2</c:v>
                </c:pt>
                <c:pt idx="237">
                  <c:v>-4.2028299991216045E-2</c:v>
                </c:pt>
                <c:pt idx="238">
                  <c:v>-4.0328299990505911E-2</c:v>
                </c:pt>
                <c:pt idx="239">
                  <c:v>-3.8628299997071736E-2</c:v>
                </c:pt>
                <c:pt idx="240">
                  <c:v>-3.9323799996054731E-2</c:v>
                </c:pt>
                <c:pt idx="241">
                  <c:v>-4.6835100001771934E-2</c:v>
                </c:pt>
                <c:pt idx="242">
                  <c:v>-4.1435099999944214E-2</c:v>
                </c:pt>
                <c:pt idx="243">
                  <c:v>-4.1035100002773106E-2</c:v>
                </c:pt>
                <c:pt idx="244">
                  <c:v>-4.438434999610763E-2</c:v>
                </c:pt>
                <c:pt idx="245">
                  <c:v>-3.6284349997004028E-2</c:v>
                </c:pt>
                <c:pt idx="246">
                  <c:v>-4.5282849998329766E-2</c:v>
                </c:pt>
                <c:pt idx="247">
                  <c:v>-4.747240000142483E-2</c:v>
                </c:pt>
                <c:pt idx="249">
                  <c:v>-4.2406699998537078E-2</c:v>
                </c:pt>
                <c:pt idx="250">
                  <c:v>-4.3926049998844974E-2</c:v>
                </c:pt>
                <c:pt idx="251">
                  <c:v>-4.3826049994095229E-2</c:v>
                </c:pt>
                <c:pt idx="252">
                  <c:v>-4.4285700001637451E-2</c:v>
                </c:pt>
                <c:pt idx="253">
                  <c:v>-4.3785699999716599E-2</c:v>
                </c:pt>
                <c:pt idx="255">
                  <c:v>-4.6044899994740263E-2</c:v>
                </c:pt>
                <c:pt idx="256">
                  <c:v>-4.7349299995403271E-2</c:v>
                </c:pt>
                <c:pt idx="257">
                  <c:v>-5.0138849997892976E-2</c:v>
                </c:pt>
                <c:pt idx="258">
                  <c:v>-5.1417249997030012E-2</c:v>
                </c:pt>
                <c:pt idx="260">
                  <c:v>-7.1825899998657405E-2</c:v>
                </c:pt>
                <c:pt idx="262">
                  <c:v>-7.1513900002173614E-2</c:v>
                </c:pt>
                <c:pt idx="263">
                  <c:v>-7.1733299999323208E-2</c:v>
                </c:pt>
                <c:pt idx="265">
                  <c:v>-8.436249999795109E-2</c:v>
                </c:pt>
                <c:pt idx="266">
                  <c:v>-8.7737099995138124E-2</c:v>
                </c:pt>
                <c:pt idx="267">
                  <c:v>-8.5356449999380857E-2</c:v>
                </c:pt>
                <c:pt idx="276">
                  <c:v>-0.12317254999652505</c:v>
                </c:pt>
                <c:pt idx="277">
                  <c:v>-0.12416210000083083</c:v>
                </c:pt>
                <c:pt idx="278">
                  <c:v>-0.12153370000305586</c:v>
                </c:pt>
                <c:pt idx="279">
                  <c:v>-0.12621510000462877</c:v>
                </c:pt>
                <c:pt idx="296">
                  <c:v>-0.14812820000224747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5C-48B6-9136-C0C8E6A7CA1F}"/>
            </c:ext>
          </c:extLst>
        </c:ser>
        <c:ser>
          <c:idx val="2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1'!$F$21:$F$989</c:f>
              <c:numCache>
                <c:formatCode>General</c:formatCode>
                <c:ptCount val="969"/>
                <c:pt idx="0">
                  <c:v>-30375.5</c:v>
                </c:pt>
                <c:pt idx="1">
                  <c:v>-29357.5</c:v>
                </c:pt>
                <c:pt idx="2">
                  <c:v>-29239.5</c:v>
                </c:pt>
                <c:pt idx="3">
                  <c:v>-28813</c:v>
                </c:pt>
                <c:pt idx="4">
                  <c:v>-28808</c:v>
                </c:pt>
                <c:pt idx="5">
                  <c:v>-28430</c:v>
                </c:pt>
                <c:pt idx="6">
                  <c:v>-28324.5</c:v>
                </c:pt>
                <c:pt idx="7">
                  <c:v>-28301.5</c:v>
                </c:pt>
                <c:pt idx="8">
                  <c:v>-28271</c:v>
                </c:pt>
                <c:pt idx="9">
                  <c:v>-27590</c:v>
                </c:pt>
                <c:pt idx="10">
                  <c:v>-27550.5</c:v>
                </c:pt>
                <c:pt idx="11">
                  <c:v>-27393</c:v>
                </c:pt>
                <c:pt idx="12">
                  <c:v>-27027.5</c:v>
                </c:pt>
                <c:pt idx="13">
                  <c:v>-26994.5</c:v>
                </c:pt>
                <c:pt idx="14">
                  <c:v>-26945</c:v>
                </c:pt>
                <c:pt idx="15">
                  <c:v>-25945</c:v>
                </c:pt>
                <c:pt idx="16">
                  <c:v>-25436</c:v>
                </c:pt>
                <c:pt idx="17">
                  <c:v>-24729.5</c:v>
                </c:pt>
                <c:pt idx="18">
                  <c:v>-24640.5</c:v>
                </c:pt>
                <c:pt idx="19">
                  <c:v>-24182.5</c:v>
                </c:pt>
                <c:pt idx="20">
                  <c:v>-23826</c:v>
                </c:pt>
                <c:pt idx="21">
                  <c:v>-23753.5</c:v>
                </c:pt>
                <c:pt idx="22">
                  <c:v>-23744.5</c:v>
                </c:pt>
                <c:pt idx="23">
                  <c:v>-23701.5</c:v>
                </c:pt>
                <c:pt idx="24">
                  <c:v>-23242</c:v>
                </c:pt>
                <c:pt idx="25">
                  <c:v>-23239.5</c:v>
                </c:pt>
                <c:pt idx="26">
                  <c:v>-22911</c:v>
                </c:pt>
                <c:pt idx="27">
                  <c:v>-22789</c:v>
                </c:pt>
                <c:pt idx="28">
                  <c:v>-22781.5</c:v>
                </c:pt>
                <c:pt idx="29">
                  <c:v>-22756</c:v>
                </c:pt>
                <c:pt idx="30">
                  <c:v>-22225.5</c:v>
                </c:pt>
                <c:pt idx="31">
                  <c:v>-22197.5</c:v>
                </c:pt>
                <c:pt idx="32">
                  <c:v>-21949</c:v>
                </c:pt>
                <c:pt idx="33">
                  <c:v>-21875.5</c:v>
                </c:pt>
                <c:pt idx="34">
                  <c:v>-21866.5</c:v>
                </c:pt>
                <c:pt idx="35">
                  <c:v>-21798</c:v>
                </c:pt>
                <c:pt idx="36">
                  <c:v>-21795.5</c:v>
                </c:pt>
                <c:pt idx="37">
                  <c:v>-21777.5</c:v>
                </c:pt>
                <c:pt idx="38">
                  <c:v>-21557</c:v>
                </c:pt>
                <c:pt idx="39">
                  <c:v>-21510</c:v>
                </c:pt>
                <c:pt idx="40">
                  <c:v>-21437.5</c:v>
                </c:pt>
                <c:pt idx="41">
                  <c:v>-21413.5</c:v>
                </c:pt>
                <c:pt idx="42">
                  <c:v>-21394.5</c:v>
                </c:pt>
                <c:pt idx="43">
                  <c:v>-21385.5</c:v>
                </c:pt>
                <c:pt idx="44">
                  <c:v>-20912</c:v>
                </c:pt>
                <c:pt idx="45">
                  <c:v>-20564.5</c:v>
                </c:pt>
                <c:pt idx="46">
                  <c:v>-20357.5</c:v>
                </c:pt>
                <c:pt idx="47">
                  <c:v>-20172.5</c:v>
                </c:pt>
                <c:pt idx="48">
                  <c:v>-20153.5</c:v>
                </c:pt>
                <c:pt idx="49">
                  <c:v>-20039</c:v>
                </c:pt>
                <c:pt idx="50">
                  <c:v>-19550.5</c:v>
                </c:pt>
                <c:pt idx="51">
                  <c:v>-19163.5</c:v>
                </c:pt>
                <c:pt idx="52">
                  <c:v>-19130.5</c:v>
                </c:pt>
                <c:pt idx="53">
                  <c:v>-19126.5</c:v>
                </c:pt>
                <c:pt idx="54">
                  <c:v>-19020</c:v>
                </c:pt>
                <c:pt idx="55">
                  <c:v>-18959</c:v>
                </c:pt>
                <c:pt idx="56">
                  <c:v>-18729.5</c:v>
                </c:pt>
                <c:pt idx="57">
                  <c:v>-18694</c:v>
                </c:pt>
                <c:pt idx="58">
                  <c:v>-18666</c:v>
                </c:pt>
                <c:pt idx="59">
                  <c:v>-18649.5</c:v>
                </c:pt>
                <c:pt idx="60">
                  <c:v>-18133</c:v>
                </c:pt>
                <c:pt idx="61">
                  <c:v>-18086</c:v>
                </c:pt>
                <c:pt idx="62">
                  <c:v>-18086</c:v>
                </c:pt>
                <c:pt idx="63">
                  <c:v>-17539</c:v>
                </c:pt>
                <c:pt idx="64">
                  <c:v>-17267.5</c:v>
                </c:pt>
                <c:pt idx="65">
                  <c:v>-17229.5</c:v>
                </c:pt>
                <c:pt idx="66">
                  <c:v>-17220.5</c:v>
                </c:pt>
                <c:pt idx="67">
                  <c:v>-16668.5</c:v>
                </c:pt>
                <c:pt idx="68">
                  <c:v>-16445.5</c:v>
                </c:pt>
                <c:pt idx="69">
                  <c:v>-16406</c:v>
                </c:pt>
                <c:pt idx="70">
                  <c:v>-16375.5</c:v>
                </c:pt>
                <c:pt idx="71">
                  <c:v>-16265</c:v>
                </c:pt>
                <c:pt idx="72">
                  <c:v>-16220.5</c:v>
                </c:pt>
                <c:pt idx="73">
                  <c:v>-16088</c:v>
                </c:pt>
                <c:pt idx="74">
                  <c:v>-15963.5</c:v>
                </c:pt>
                <c:pt idx="75">
                  <c:v>-15677.5</c:v>
                </c:pt>
                <c:pt idx="76">
                  <c:v>-15677.5</c:v>
                </c:pt>
                <c:pt idx="77">
                  <c:v>-15677.5</c:v>
                </c:pt>
                <c:pt idx="78">
                  <c:v>-15560</c:v>
                </c:pt>
                <c:pt idx="79">
                  <c:v>-15429</c:v>
                </c:pt>
                <c:pt idx="80">
                  <c:v>-15429</c:v>
                </c:pt>
                <c:pt idx="81">
                  <c:v>-15429</c:v>
                </c:pt>
                <c:pt idx="82">
                  <c:v>-15429</c:v>
                </c:pt>
                <c:pt idx="83">
                  <c:v>-15429</c:v>
                </c:pt>
                <c:pt idx="84">
                  <c:v>-15429</c:v>
                </c:pt>
                <c:pt idx="85">
                  <c:v>-15429</c:v>
                </c:pt>
                <c:pt idx="86">
                  <c:v>-15337.5</c:v>
                </c:pt>
                <c:pt idx="87">
                  <c:v>-15332.5</c:v>
                </c:pt>
                <c:pt idx="88">
                  <c:v>-15332.5</c:v>
                </c:pt>
                <c:pt idx="89">
                  <c:v>-15332.5</c:v>
                </c:pt>
                <c:pt idx="90">
                  <c:v>-15332.5</c:v>
                </c:pt>
                <c:pt idx="91">
                  <c:v>-15332.5</c:v>
                </c:pt>
                <c:pt idx="92">
                  <c:v>-15331</c:v>
                </c:pt>
                <c:pt idx="93">
                  <c:v>-15266.5</c:v>
                </c:pt>
                <c:pt idx="94">
                  <c:v>-15220.5</c:v>
                </c:pt>
                <c:pt idx="95">
                  <c:v>-15029.5</c:v>
                </c:pt>
                <c:pt idx="96">
                  <c:v>-14963</c:v>
                </c:pt>
                <c:pt idx="97">
                  <c:v>-14961</c:v>
                </c:pt>
                <c:pt idx="98">
                  <c:v>-14946.5</c:v>
                </c:pt>
                <c:pt idx="99">
                  <c:v>-14943</c:v>
                </c:pt>
                <c:pt idx="100">
                  <c:v>-14879.5</c:v>
                </c:pt>
                <c:pt idx="101">
                  <c:v>-14853</c:v>
                </c:pt>
                <c:pt idx="102">
                  <c:v>-14850</c:v>
                </c:pt>
                <c:pt idx="103">
                  <c:v>-14819.5</c:v>
                </c:pt>
                <c:pt idx="104">
                  <c:v>-14807</c:v>
                </c:pt>
                <c:pt idx="105">
                  <c:v>-14545.5</c:v>
                </c:pt>
                <c:pt idx="106">
                  <c:v>-14512.5</c:v>
                </c:pt>
                <c:pt idx="107">
                  <c:v>-14506.5</c:v>
                </c:pt>
                <c:pt idx="108">
                  <c:v>-14454.5</c:v>
                </c:pt>
                <c:pt idx="109">
                  <c:v>-14429</c:v>
                </c:pt>
                <c:pt idx="110">
                  <c:v>-14402</c:v>
                </c:pt>
                <c:pt idx="111">
                  <c:v>-14048</c:v>
                </c:pt>
                <c:pt idx="112">
                  <c:v>-13545.5</c:v>
                </c:pt>
                <c:pt idx="113">
                  <c:v>-13539</c:v>
                </c:pt>
                <c:pt idx="114">
                  <c:v>-13501</c:v>
                </c:pt>
                <c:pt idx="115">
                  <c:v>-13498.5</c:v>
                </c:pt>
                <c:pt idx="116">
                  <c:v>-13465.5</c:v>
                </c:pt>
                <c:pt idx="117">
                  <c:v>-13420</c:v>
                </c:pt>
                <c:pt idx="118">
                  <c:v>-13034</c:v>
                </c:pt>
                <c:pt idx="119">
                  <c:v>-12730</c:v>
                </c:pt>
                <c:pt idx="120">
                  <c:v>-12697</c:v>
                </c:pt>
                <c:pt idx="121">
                  <c:v>-12652.5</c:v>
                </c:pt>
                <c:pt idx="122">
                  <c:v>-12622</c:v>
                </c:pt>
                <c:pt idx="123">
                  <c:v>-12506</c:v>
                </c:pt>
                <c:pt idx="124">
                  <c:v>-12166.5</c:v>
                </c:pt>
                <c:pt idx="125">
                  <c:v>-12162.5</c:v>
                </c:pt>
                <c:pt idx="126">
                  <c:v>-12105.5</c:v>
                </c:pt>
                <c:pt idx="127">
                  <c:v>-12103</c:v>
                </c:pt>
                <c:pt idx="128">
                  <c:v>-12038</c:v>
                </c:pt>
                <c:pt idx="129">
                  <c:v>-11997.5</c:v>
                </c:pt>
                <c:pt idx="130">
                  <c:v>-11716</c:v>
                </c:pt>
                <c:pt idx="131">
                  <c:v>-11683</c:v>
                </c:pt>
                <c:pt idx="132">
                  <c:v>-11651</c:v>
                </c:pt>
                <c:pt idx="133">
                  <c:v>-11217</c:v>
                </c:pt>
                <c:pt idx="134">
                  <c:v>-10804.5</c:v>
                </c:pt>
                <c:pt idx="135">
                  <c:v>-10746</c:v>
                </c:pt>
                <c:pt idx="136">
                  <c:v>-10715.5</c:v>
                </c:pt>
                <c:pt idx="137">
                  <c:v>-10705.5</c:v>
                </c:pt>
                <c:pt idx="138">
                  <c:v>-10673.5</c:v>
                </c:pt>
                <c:pt idx="139">
                  <c:v>-10357</c:v>
                </c:pt>
                <c:pt idx="140">
                  <c:v>-10302</c:v>
                </c:pt>
                <c:pt idx="141">
                  <c:v>-10293</c:v>
                </c:pt>
                <c:pt idx="142">
                  <c:v>-10210.5</c:v>
                </c:pt>
                <c:pt idx="143">
                  <c:v>-10191.5</c:v>
                </c:pt>
                <c:pt idx="144">
                  <c:v>-9807</c:v>
                </c:pt>
                <c:pt idx="145">
                  <c:v>-9784</c:v>
                </c:pt>
                <c:pt idx="146">
                  <c:v>-9757.5</c:v>
                </c:pt>
                <c:pt idx="147">
                  <c:v>-9448</c:v>
                </c:pt>
                <c:pt idx="148">
                  <c:v>-9356.5</c:v>
                </c:pt>
                <c:pt idx="149">
                  <c:v>-9351.5</c:v>
                </c:pt>
                <c:pt idx="150">
                  <c:v>-9345</c:v>
                </c:pt>
                <c:pt idx="151">
                  <c:v>-9328.5</c:v>
                </c:pt>
                <c:pt idx="152">
                  <c:v>-8906</c:v>
                </c:pt>
                <c:pt idx="153">
                  <c:v>-8422.5</c:v>
                </c:pt>
                <c:pt idx="154">
                  <c:v>-8005</c:v>
                </c:pt>
                <c:pt idx="155">
                  <c:v>-6486</c:v>
                </c:pt>
                <c:pt idx="156">
                  <c:v>-5136</c:v>
                </c:pt>
                <c:pt idx="157">
                  <c:v>-5117</c:v>
                </c:pt>
                <c:pt idx="158">
                  <c:v>-5114.5</c:v>
                </c:pt>
                <c:pt idx="159">
                  <c:v>-2397.5</c:v>
                </c:pt>
                <c:pt idx="160">
                  <c:v>-2397.5</c:v>
                </c:pt>
                <c:pt idx="161">
                  <c:v>-2397.5</c:v>
                </c:pt>
                <c:pt idx="162">
                  <c:v>-2395</c:v>
                </c:pt>
                <c:pt idx="163">
                  <c:v>-2364.5</c:v>
                </c:pt>
                <c:pt idx="164">
                  <c:v>-2331.5</c:v>
                </c:pt>
                <c:pt idx="165">
                  <c:v>-2296</c:v>
                </c:pt>
                <c:pt idx="166">
                  <c:v>-1010.5</c:v>
                </c:pt>
                <c:pt idx="167">
                  <c:v>-947</c:v>
                </c:pt>
                <c:pt idx="168">
                  <c:v>-938</c:v>
                </c:pt>
                <c:pt idx="169">
                  <c:v>-933</c:v>
                </c:pt>
                <c:pt idx="170">
                  <c:v>-933</c:v>
                </c:pt>
                <c:pt idx="171">
                  <c:v>-930.5</c:v>
                </c:pt>
                <c:pt idx="172">
                  <c:v>-930.5</c:v>
                </c:pt>
                <c:pt idx="173">
                  <c:v>-439</c:v>
                </c:pt>
                <c:pt idx="174">
                  <c:v>-406</c:v>
                </c:pt>
                <c:pt idx="175">
                  <c:v>-13</c:v>
                </c:pt>
                <c:pt idx="176">
                  <c:v>-4</c:v>
                </c:pt>
                <c:pt idx="177">
                  <c:v>0</c:v>
                </c:pt>
                <c:pt idx="178">
                  <c:v>0</c:v>
                </c:pt>
                <c:pt idx="179">
                  <c:v>25.5</c:v>
                </c:pt>
                <c:pt idx="180">
                  <c:v>44.5</c:v>
                </c:pt>
                <c:pt idx="181">
                  <c:v>75</c:v>
                </c:pt>
                <c:pt idx="182">
                  <c:v>468</c:v>
                </c:pt>
                <c:pt idx="183">
                  <c:v>515</c:v>
                </c:pt>
                <c:pt idx="184">
                  <c:v>847.5</c:v>
                </c:pt>
                <c:pt idx="185">
                  <c:v>847.5</c:v>
                </c:pt>
                <c:pt idx="186">
                  <c:v>850</c:v>
                </c:pt>
                <c:pt idx="187">
                  <c:v>850</c:v>
                </c:pt>
                <c:pt idx="188">
                  <c:v>852.5</c:v>
                </c:pt>
                <c:pt idx="189">
                  <c:v>852.5</c:v>
                </c:pt>
                <c:pt idx="190">
                  <c:v>869</c:v>
                </c:pt>
                <c:pt idx="191">
                  <c:v>869</c:v>
                </c:pt>
                <c:pt idx="192">
                  <c:v>5018.5</c:v>
                </c:pt>
                <c:pt idx="193">
                  <c:v>5074.5</c:v>
                </c:pt>
                <c:pt idx="194">
                  <c:v>5077</c:v>
                </c:pt>
                <c:pt idx="195">
                  <c:v>5088.5</c:v>
                </c:pt>
                <c:pt idx="196">
                  <c:v>5513.5</c:v>
                </c:pt>
                <c:pt idx="197">
                  <c:v>5522.5</c:v>
                </c:pt>
                <c:pt idx="198">
                  <c:v>5525</c:v>
                </c:pt>
                <c:pt idx="199">
                  <c:v>5527.5</c:v>
                </c:pt>
                <c:pt idx="200">
                  <c:v>6417</c:v>
                </c:pt>
                <c:pt idx="201">
                  <c:v>6426</c:v>
                </c:pt>
                <c:pt idx="202">
                  <c:v>6437.5</c:v>
                </c:pt>
                <c:pt idx="203">
                  <c:v>6454</c:v>
                </c:pt>
                <c:pt idx="204">
                  <c:v>7417.5</c:v>
                </c:pt>
                <c:pt idx="205">
                  <c:v>7419</c:v>
                </c:pt>
                <c:pt idx="206">
                  <c:v>7424</c:v>
                </c:pt>
                <c:pt idx="207">
                  <c:v>7776</c:v>
                </c:pt>
                <c:pt idx="208">
                  <c:v>7785</c:v>
                </c:pt>
                <c:pt idx="209">
                  <c:v>7785</c:v>
                </c:pt>
                <c:pt idx="210">
                  <c:v>7818</c:v>
                </c:pt>
                <c:pt idx="211">
                  <c:v>8327</c:v>
                </c:pt>
                <c:pt idx="212">
                  <c:v>8402</c:v>
                </c:pt>
                <c:pt idx="213">
                  <c:v>8775.5</c:v>
                </c:pt>
                <c:pt idx="214">
                  <c:v>9695</c:v>
                </c:pt>
                <c:pt idx="215">
                  <c:v>10106</c:v>
                </c:pt>
                <c:pt idx="216">
                  <c:v>11012</c:v>
                </c:pt>
                <c:pt idx="217">
                  <c:v>11040</c:v>
                </c:pt>
                <c:pt idx="218">
                  <c:v>11042.5</c:v>
                </c:pt>
                <c:pt idx="219">
                  <c:v>11051.5</c:v>
                </c:pt>
                <c:pt idx="220">
                  <c:v>11077</c:v>
                </c:pt>
                <c:pt idx="221">
                  <c:v>11546.5</c:v>
                </c:pt>
                <c:pt idx="222">
                  <c:v>11549</c:v>
                </c:pt>
                <c:pt idx="223">
                  <c:v>11565.5</c:v>
                </c:pt>
                <c:pt idx="224">
                  <c:v>11568</c:v>
                </c:pt>
                <c:pt idx="225">
                  <c:v>11573</c:v>
                </c:pt>
                <c:pt idx="226">
                  <c:v>11584.5</c:v>
                </c:pt>
                <c:pt idx="227">
                  <c:v>11643</c:v>
                </c:pt>
                <c:pt idx="228">
                  <c:v>11643</c:v>
                </c:pt>
                <c:pt idx="229">
                  <c:v>11643</c:v>
                </c:pt>
                <c:pt idx="230">
                  <c:v>11666</c:v>
                </c:pt>
                <c:pt idx="231">
                  <c:v>11666</c:v>
                </c:pt>
                <c:pt idx="232">
                  <c:v>11666</c:v>
                </c:pt>
                <c:pt idx="233">
                  <c:v>12004.5</c:v>
                </c:pt>
                <c:pt idx="234">
                  <c:v>12004.5</c:v>
                </c:pt>
                <c:pt idx="235">
                  <c:v>12016</c:v>
                </c:pt>
                <c:pt idx="236">
                  <c:v>12037.5</c:v>
                </c:pt>
                <c:pt idx="237">
                  <c:v>12039</c:v>
                </c:pt>
                <c:pt idx="238">
                  <c:v>12039</c:v>
                </c:pt>
                <c:pt idx="239">
                  <c:v>12039</c:v>
                </c:pt>
                <c:pt idx="240">
                  <c:v>12054</c:v>
                </c:pt>
                <c:pt idx="241">
                  <c:v>12483</c:v>
                </c:pt>
                <c:pt idx="242">
                  <c:v>12483</c:v>
                </c:pt>
                <c:pt idx="243">
                  <c:v>12483</c:v>
                </c:pt>
                <c:pt idx="244">
                  <c:v>12485.5</c:v>
                </c:pt>
                <c:pt idx="245">
                  <c:v>12485.5</c:v>
                </c:pt>
                <c:pt idx="246">
                  <c:v>12490.5</c:v>
                </c:pt>
                <c:pt idx="247">
                  <c:v>12492</c:v>
                </c:pt>
                <c:pt idx="248">
                  <c:v>12506</c:v>
                </c:pt>
                <c:pt idx="249">
                  <c:v>12511</c:v>
                </c:pt>
                <c:pt idx="250">
                  <c:v>12546.5</c:v>
                </c:pt>
                <c:pt idx="251">
                  <c:v>12546.5</c:v>
                </c:pt>
                <c:pt idx="252">
                  <c:v>12581</c:v>
                </c:pt>
                <c:pt idx="253">
                  <c:v>12581</c:v>
                </c:pt>
                <c:pt idx="254">
                  <c:v>12630.5</c:v>
                </c:pt>
                <c:pt idx="255">
                  <c:v>12917</c:v>
                </c:pt>
                <c:pt idx="256">
                  <c:v>12969</c:v>
                </c:pt>
                <c:pt idx="257">
                  <c:v>12970.5</c:v>
                </c:pt>
                <c:pt idx="258">
                  <c:v>13442.5</c:v>
                </c:pt>
                <c:pt idx="259">
                  <c:v>15251</c:v>
                </c:pt>
                <c:pt idx="260">
                  <c:v>15647</c:v>
                </c:pt>
                <c:pt idx="261">
                  <c:v>15647</c:v>
                </c:pt>
                <c:pt idx="262">
                  <c:v>15687</c:v>
                </c:pt>
                <c:pt idx="263">
                  <c:v>15689</c:v>
                </c:pt>
                <c:pt idx="264">
                  <c:v>16102</c:v>
                </c:pt>
                <c:pt idx="265">
                  <c:v>17125</c:v>
                </c:pt>
                <c:pt idx="266">
                  <c:v>17143</c:v>
                </c:pt>
                <c:pt idx="267">
                  <c:v>17178.5</c:v>
                </c:pt>
                <c:pt idx="268">
                  <c:v>17684</c:v>
                </c:pt>
                <c:pt idx="269">
                  <c:v>18071.5</c:v>
                </c:pt>
                <c:pt idx="270">
                  <c:v>19613</c:v>
                </c:pt>
                <c:pt idx="271">
                  <c:v>19613</c:v>
                </c:pt>
                <c:pt idx="272">
                  <c:v>19908</c:v>
                </c:pt>
                <c:pt idx="273">
                  <c:v>19908</c:v>
                </c:pt>
                <c:pt idx="274">
                  <c:v>20290</c:v>
                </c:pt>
                <c:pt idx="275">
                  <c:v>20290</c:v>
                </c:pt>
                <c:pt idx="276">
                  <c:v>20391.5</c:v>
                </c:pt>
                <c:pt idx="277">
                  <c:v>20393</c:v>
                </c:pt>
                <c:pt idx="278">
                  <c:v>20421</c:v>
                </c:pt>
                <c:pt idx="279">
                  <c:v>20883</c:v>
                </c:pt>
                <c:pt idx="280">
                  <c:v>20890.5</c:v>
                </c:pt>
                <c:pt idx="281">
                  <c:v>21346</c:v>
                </c:pt>
                <c:pt idx="282">
                  <c:v>21762</c:v>
                </c:pt>
                <c:pt idx="283">
                  <c:v>21766</c:v>
                </c:pt>
                <c:pt idx="284">
                  <c:v>21768.5</c:v>
                </c:pt>
                <c:pt idx="285">
                  <c:v>21785</c:v>
                </c:pt>
                <c:pt idx="286">
                  <c:v>21786.5</c:v>
                </c:pt>
                <c:pt idx="287">
                  <c:v>21794</c:v>
                </c:pt>
                <c:pt idx="288">
                  <c:v>21794</c:v>
                </c:pt>
                <c:pt idx="289">
                  <c:v>21813</c:v>
                </c:pt>
                <c:pt idx="290">
                  <c:v>21818</c:v>
                </c:pt>
                <c:pt idx="291">
                  <c:v>21888</c:v>
                </c:pt>
                <c:pt idx="292">
                  <c:v>21888</c:v>
                </c:pt>
                <c:pt idx="293">
                  <c:v>22780</c:v>
                </c:pt>
                <c:pt idx="294">
                  <c:v>22780</c:v>
                </c:pt>
                <c:pt idx="295">
                  <c:v>22780</c:v>
                </c:pt>
                <c:pt idx="296">
                  <c:v>23106</c:v>
                </c:pt>
                <c:pt idx="297">
                  <c:v>23594.5</c:v>
                </c:pt>
                <c:pt idx="298">
                  <c:v>24134</c:v>
                </c:pt>
                <c:pt idx="299">
                  <c:v>24142</c:v>
                </c:pt>
                <c:pt idx="300">
                  <c:v>24498</c:v>
                </c:pt>
                <c:pt idx="301">
                  <c:v>26006</c:v>
                </c:pt>
                <c:pt idx="302">
                  <c:v>26398</c:v>
                </c:pt>
                <c:pt idx="303">
                  <c:v>26928.5</c:v>
                </c:pt>
              </c:numCache>
            </c:numRef>
          </c:xVal>
          <c:yVal>
            <c:numRef>
              <c:f>'Active 1'!$K$21:$K$989</c:f>
              <c:numCache>
                <c:formatCode>General</c:formatCode>
                <c:ptCount val="969"/>
                <c:pt idx="261">
                  <c:v>-7.1525899998960085E-2</c:v>
                </c:pt>
                <c:pt idx="268">
                  <c:v>-9.2834800001583062E-2</c:v>
                </c:pt>
                <c:pt idx="269">
                  <c:v>-9.4268549997650553E-2</c:v>
                </c:pt>
                <c:pt idx="270">
                  <c:v>-0.11319609999918612</c:v>
                </c:pt>
                <c:pt idx="271">
                  <c:v>-0.11319609999918612</c:v>
                </c:pt>
                <c:pt idx="272">
                  <c:v>-0.11491759999626083</c:v>
                </c:pt>
                <c:pt idx="273">
                  <c:v>-0.11490760000015143</c:v>
                </c:pt>
                <c:pt idx="274">
                  <c:v>-0.12161299999570474</c:v>
                </c:pt>
                <c:pt idx="275">
                  <c:v>-0.12160299999231938</c:v>
                </c:pt>
                <c:pt idx="280">
                  <c:v>-0.12646284999937052</c:v>
                </c:pt>
                <c:pt idx="281">
                  <c:v>-0.13135619999957271</c:v>
                </c:pt>
                <c:pt idx="282">
                  <c:v>-0.132891400004155</c:v>
                </c:pt>
                <c:pt idx="283">
                  <c:v>-0.13543019999633543</c:v>
                </c:pt>
                <c:pt idx="284">
                  <c:v>-0.13577944999997271</c:v>
                </c:pt>
                <c:pt idx="285">
                  <c:v>-0.14296449999528704</c:v>
                </c:pt>
                <c:pt idx="286">
                  <c:v>-0.13515404999634484</c:v>
                </c:pt>
                <c:pt idx="287">
                  <c:v>-0.13510179999866523</c:v>
                </c:pt>
                <c:pt idx="288">
                  <c:v>-0.13506179999967571</c:v>
                </c:pt>
                <c:pt idx="289">
                  <c:v>-0.14103609999438049</c:v>
                </c:pt>
                <c:pt idx="290">
                  <c:v>-0.13993460000347113</c:v>
                </c:pt>
                <c:pt idx="291">
                  <c:v>-0.13755359999049688</c:v>
                </c:pt>
                <c:pt idx="292">
                  <c:v>-0.13751359999150736</c:v>
                </c:pt>
                <c:pt idx="293">
                  <c:v>-0.14457599999877857</c:v>
                </c:pt>
                <c:pt idx="294">
                  <c:v>-0.14418599999771686</c:v>
                </c:pt>
                <c:pt idx="295">
                  <c:v>-0.14399599999887869</c:v>
                </c:pt>
                <c:pt idx="297">
                  <c:v>-0.15059165000275243</c:v>
                </c:pt>
                <c:pt idx="298">
                  <c:v>-0.16589979999844218</c:v>
                </c:pt>
                <c:pt idx="299">
                  <c:v>-0.1565273999949568</c:v>
                </c:pt>
                <c:pt idx="300">
                  <c:v>-0.15713059999688994</c:v>
                </c:pt>
                <c:pt idx="301">
                  <c:v>-0.16995820018200902</c:v>
                </c:pt>
                <c:pt idx="302">
                  <c:v>-0.17846060000010766</c:v>
                </c:pt>
                <c:pt idx="303">
                  <c:v>-0.18453145007515559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5C-48B6-9136-C0C8E6A7CA1F}"/>
            </c:ext>
          </c:extLst>
        </c:ser>
        <c:ser>
          <c:idx val="6"/>
          <c:order val="4"/>
          <c:tx>
            <c:strRef>
              <c:f>'Active 1'!$R$1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1'!$Q$2:$Q$19</c:f>
              <c:numCache>
                <c:formatCode>General</c:formatCode>
                <c:ptCount val="18"/>
                <c:pt idx="0">
                  <c:v>5000</c:v>
                </c:pt>
                <c:pt idx="1">
                  <c:v>6000</c:v>
                </c:pt>
                <c:pt idx="2">
                  <c:v>7000</c:v>
                </c:pt>
                <c:pt idx="3">
                  <c:v>8000</c:v>
                </c:pt>
                <c:pt idx="4">
                  <c:v>9000</c:v>
                </c:pt>
                <c:pt idx="5">
                  <c:v>10000</c:v>
                </c:pt>
                <c:pt idx="6">
                  <c:v>11000</c:v>
                </c:pt>
                <c:pt idx="7">
                  <c:v>12000</c:v>
                </c:pt>
                <c:pt idx="8">
                  <c:v>13000</c:v>
                </c:pt>
                <c:pt idx="9">
                  <c:v>14000</c:v>
                </c:pt>
                <c:pt idx="10">
                  <c:v>15000</c:v>
                </c:pt>
                <c:pt idx="11">
                  <c:v>16000</c:v>
                </c:pt>
                <c:pt idx="12">
                  <c:v>17000</c:v>
                </c:pt>
                <c:pt idx="13">
                  <c:v>18000</c:v>
                </c:pt>
                <c:pt idx="14">
                  <c:v>19000</c:v>
                </c:pt>
                <c:pt idx="15">
                  <c:v>20000</c:v>
                </c:pt>
                <c:pt idx="16">
                  <c:v>21000</c:v>
                </c:pt>
                <c:pt idx="17">
                  <c:v>22000</c:v>
                </c:pt>
              </c:numCache>
            </c:numRef>
          </c:xVal>
          <c:yVal>
            <c:numRef>
              <c:f>'Active 1'!$R$2:$R$19</c:f>
              <c:numCache>
                <c:formatCode>0.00E+00</c:formatCode>
                <c:ptCount val="18"/>
                <c:pt idx="0">
                  <c:v>4.2700804804935147E-3</c:v>
                </c:pt>
                <c:pt idx="1">
                  <c:v>-3.9267415281637845E-4</c:v>
                </c:pt>
                <c:pt idx="2">
                  <c:v>-5.5347959549470784E-3</c:v>
                </c:pt>
                <c:pt idx="3">
                  <c:v>-1.1156284925898584E-2</c:v>
                </c:pt>
                <c:pt idx="4">
                  <c:v>-1.7257141065670899E-2</c:v>
                </c:pt>
                <c:pt idx="5">
                  <c:v>-2.3837364374264022E-2</c:v>
                </c:pt>
                <c:pt idx="6">
                  <c:v>-3.0896954851677948E-2</c:v>
                </c:pt>
                <c:pt idx="7">
                  <c:v>-3.8435912497912686E-2</c:v>
                </c:pt>
                <c:pt idx="8">
                  <c:v>-4.645423731296823E-2</c:v>
                </c:pt>
                <c:pt idx="9">
                  <c:v>-5.4951929296844573E-2</c:v>
                </c:pt>
                <c:pt idx="10">
                  <c:v>-6.3928988449541729E-2</c:v>
                </c:pt>
                <c:pt idx="11">
                  <c:v>-7.3385414771059698E-2</c:v>
                </c:pt>
                <c:pt idx="12">
                  <c:v>-8.3321208261398466E-2</c:v>
                </c:pt>
                <c:pt idx="13">
                  <c:v>-9.3736368920558033E-2</c:v>
                </c:pt>
                <c:pt idx="14">
                  <c:v>-0.10463089674853843</c:v>
                </c:pt>
                <c:pt idx="15">
                  <c:v>-0.11600479174533962</c:v>
                </c:pt>
                <c:pt idx="16">
                  <c:v>-0.12785805391096161</c:v>
                </c:pt>
                <c:pt idx="17">
                  <c:v>-0.1401906832454044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5C-48B6-9136-C0C8E6A7C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58240"/>
        <c:axId val="1"/>
      </c:scatterChart>
      <c:valAx>
        <c:axId val="749458240"/>
        <c:scaling>
          <c:orientation val="minMax"/>
          <c:max val="23000"/>
          <c:min val="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1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58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409290030916951"/>
          <c:y val="0.92192475940507435"/>
          <c:w val="0.45729574728425848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V1073 Cyg - O-C Diagr.</a:t>
            </a:r>
          </a:p>
        </c:rich>
      </c:tx>
      <c:layout>
        <c:manualLayout>
          <c:xMode val="edge"/>
          <c:yMode val="edge"/>
          <c:x val="0.33689895714907292"/>
          <c:y val="3.01204819277108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29794956333131"/>
          <c:y val="0.14457831325301204"/>
          <c:w val="0.79144522797812911"/>
          <c:h val="0.63554216867469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(3)'!$F$21:$F$990</c:f>
              <c:numCache>
                <c:formatCode>General</c:formatCode>
                <c:ptCount val="970"/>
                <c:pt idx="0">
                  <c:v>-30375.5</c:v>
                </c:pt>
                <c:pt idx="1">
                  <c:v>-29357.5</c:v>
                </c:pt>
                <c:pt idx="2">
                  <c:v>-29239.5</c:v>
                </c:pt>
                <c:pt idx="3">
                  <c:v>-28813</c:v>
                </c:pt>
                <c:pt idx="4">
                  <c:v>-28808</c:v>
                </c:pt>
                <c:pt idx="5">
                  <c:v>-28430</c:v>
                </c:pt>
                <c:pt idx="6">
                  <c:v>-28324.5</c:v>
                </c:pt>
                <c:pt idx="7">
                  <c:v>-28301.5</c:v>
                </c:pt>
                <c:pt idx="8">
                  <c:v>-28271</c:v>
                </c:pt>
                <c:pt idx="9">
                  <c:v>-27590</c:v>
                </c:pt>
                <c:pt idx="10">
                  <c:v>-27550.5</c:v>
                </c:pt>
                <c:pt idx="11">
                  <c:v>-27393</c:v>
                </c:pt>
                <c:pt idx="12">
                  <c:v>-27027.5</c:v>
                </c:pt>
                <c:pt idx="13">
                  <c:v>-26994.5</c:v>
                </c:pt>
                <c:pt idx="14">
                  <c:v>-26945</c:v>
                </c:pt>
                <c:pt idx="15">
                  <c:v>-25945</c:v>
                </c:pt>
                <c:pt idx="16">
                  <c:v>-25436</c:v>
                </c:pt>
                <c:pt idx="17">
                  <c:v>-24729.5</c:v>
                </c:pt>
                <c:pt idx="18">
                  <c:v>-24640.5</c:v>
                </c:pt>
                <c:pt idx="19">
                  <c:v>-24182.5</c:v>
                </c:pt>
                <c:pt idx="20">
                  <c:v>-23826</c:v>
                </c:pt>
                <c:pt idx="21">
                  <c:v>-23753.5</c:v>
                </c:pt>
                <c:pt idx="22">
                  <c:v>-23744.5</c:v>
                </c:pt>
                <c:pt idx="23">
                  <c:v>-23701.5</c:v>
                </c:pt>
                <c:pt idx="24">
                  <c:v>-23242</c:v>
                </c:pt>
                <c:pt idx="25">
                  <c:v>-23239.5</c:v>
                </c:pt>
                <c:pt idx="26">
                  <c:v>-22911</c:v>
                </c:pt>
                <c:pt idx="27">
                  <c:v>-22789</c:v>
                </c:pt>
                <c:pt idx="28">
                  <c:v>-22781.5</c:v>
                </c:pt>
                <c:pt idx="29">
                  <c:v>-22756</c:v>
                </c:pt>
                <c:pt idx="30">
                  <c:v>-22225.5</c:v>
                </c:pt>
                <c:pt idx="31">
                  <c:v>-22197.5</c:v>
                </c:pt>
                <c:pt idx="32">
                  <c:v>-21949</c:v>
                </c:pt>
                <c:pt idx="33">
                  <c:v>-21875.5</c:v>
                </c:pt>
                <c:pt idx="34">
                  <c:v>-21866.5</c:v>
                </c:pt>
                <c:pt idx="35">
                  <c:v>-21798</c:v>
                </c:pt>
                <c:pt idx="36">
                  <c:v>-21795.5</c:v>
                </c:pt>
                <c:pt idx="37">
                  <c:v>-21777.5</c:v>
                </c:pt>
                <c:pt idx="38">
                  <c:v>-21557</c:v>
                </c:pt>
                <c:pt idx="39">
                  <c:v>-21510</c:v>
                </c:pt>
                <c:pt idx="40">
                  <c:v>-21437.5</c:v>
                </c:pt>
                <c:pt idx="41">
                  <c:v>-21413.5</c:v>
                </c:pt>
                <c:pt idx="42">
                  <c:v>-21394.5</c:v>
                </c:pt>
                <c:pt idx="43">
                  <c:v>-21385.5</c:v>
                </c:pt>
                <c:pt idx="44">
                  <c:v>-20912</c:v>
                </c:pt>
                <c:pt idx="45">
                  <c:v>-20564.5</c:v>
                </c:pt>
                <c:pt idx="46">
                  <c:v>-20357.5</c:v>
                </c:pt>
                <c:pt idx="47">
                  <c:v>-20172.5</c:v>
                </c:pt>
                <c:pt idx="48">
                  <c:v>-20153.5</c:v>
                </c:pt>
                <c:pt idx="49">
                  <c:v>-20039</c:v>
                </c:pt>
                <c:pt idx="50">
                  <c:v>-19550.5</c:v>
                </c:pt>
                <c:pt idx="51">
                  <c:v>-19163.5</c:v>
                </c:pt>
                <c:pt idx="52">
                  <c:v>-19130.5</c:v>
                </c:pt>
                <c:pt idx="53">
                  <c:v>-19126.5</c:v>
                </c:pt>
                <c:pt idx="54">
                  <c:v>-19020</c:v>
                </c:pt>
                <c:pt idx="55">
                  <c:v>-18959</c:v>
                </c:pt>
                <c:pt idx="56">
                  <c:v>-18729.5</c:v>
                </c:pt>
                <c:pt idx="57">
                  <c:v>-18694</c:v>
                </c:pt>
                <c:pt idx="58">
                  <c:v>-18666</c:v>
                </c:pt>
                <c:pt idx="59">
                  <c:v>-18649.5</c:v>
                </c:pt>
                <c:pt idx="60">
                  <c:v>-18133</c:v>
                </c:pt>
                <c:pt idx="61">
                  <c:v>-18086</c:v>
                </c:pt>
                <c:pt idx="62">
                  <c:v>-18086</c:v>
                </c:pt>
                <c:pt idx="63">
                  <c:v>-17539</c:v>
                </c:pt>
                <c:pt idx="64">
                  <c:v>-17267.5</c:v>
                </c:pt>
                <c:pt idx="65">
                  <c:v>-17229.5</c:v>
                </c:pt>
                <c:pt idx="66">
                  <c:v>-17220.5</c:v>
                </c:pt>
                <c:pt idx="67">
                  <c:v>-16668.5</c:v>
                </c:pt>
                <c:pt idx="68">
                  <c:v>-16445.5</c:v>
                </c:pt>
                <c:pt idx="69">
                  <c:v>-16406</c:v>
                </c:pt>
                <c:pt idx="70">
                  <c:v>-16375.5</c:v>
                </c:pt>
                <c:pt idx="71">
                  <c:v>-16265</c:v>
                </c:pt>
                <c:pt idx="72">
                  <c:v>-16220.5</c:v>
                </c:pt>
                <c:pt idx="73">
                  <c:v>-16088</c:v>
                </c:pt>
                <c:pt idx="74">
                  <c:v>-15963.5</c:v>
                </c:pt>
                <c:pt idx="75">
                  <c:v>-15677.5</c:v>
                </c:pt>
                <c:pt idx="76">
                  <c:v>-15560</c:v>
                </c:pt>
                <c:pt idx="77">
                  <c:v>-15429</c:v>
                </c:pt>
                <c:pt idx="78">
                  <c:v>-15337.5</c:v>
                </c:pt>
                <c:pt idx="79">
                  <c:v>-15332.5</c:v>
                </c:pt>
                <c:pt idx="80">
                  <c:v>-15331</c:v>
                </c:pt>
                <c:pt idx="81">
                  <c:v>-15266.5</c:v>
                </c:pt>
                <c:pt idx="82">
                  <c:v>-15220.5</c:v>
                </c:pt>
                <c:pt idx="83">
                  <c:v>-15029.5</c:v>
                </c:pt>
                <c:pt idx="84">
                  <c:v>-14963</c:v>
                </c:pt>
                <c:pt idx="85">
                  <c:v>-14961</c:v>
                </c:pt>
                <c:pt idx="86">
                  <c:v>-14946.5</c:v>
                </c:pt>
                <c:pt idx="87">
                  <c:v>-14943</c:v>
                </c:pt>
                <c:pt idx="88">
                  <c:v>-14879.5</c:v>
                </c:pt>
                <c:pt idx="89">
                  <c:v>-14853</c:v>
                </c:pt>
                <c:pt idx="90">
                  <c:v>-14850</c:v>
                </c:pt>
                <c:pt idx="91">
                  <c:v>-14819.5</c:v>
                </c:pt>
                <c:pt idx="92">
                  <c:v>-14807</c:v>
                </c:pt>
                <c:pt idx="93">
                  <c:v>-14545.5</c:v>
                </c:pt>
                <c:pt idx="94">
                  <c:v>-14512.5</c:v>
                </c:pt>
                <c:pt idx="95">
                  <c:v>-14506.5</c:v>
                </c:pt>
                <c:pt idx="96">
                  <c:v>-14454.5</c:v>
                </c:pt>
                <c:pt idx="97">
                  <c:v>-14429</c:v>
                </c:pt>
                <c:pt idx="98">
                  <c:v>-14402</c:v>
                </c:pt>
                <c:pt idx="99">
                  <c:v>-14048</c:v>
                </c:pt>
                <c:pt idx="100">
                  <c:v>-13545.5</c:v>
                </c:pt>
                <c:pt idx="101">
                  <c:v>-13539</c:v>
                </c:pt>
                <c:pt idx="102">
                  <c:v>-13501</c:v>
                </c:pt>
                <c:pt idx="103">
                  <c:v>-13498.5</c:v>
                </c:pt>
                <c:pt idx="104">
                  <c:v>-13465.5</c:v>
                </c:pt>
                <c:pt idx="105">
                  <c:v>-13420</c:v>
                </c:pt>
                <c:pt idx="106">
                  <c:v>-13034</c:v>
                </c:pt>
                <c:pt idx="107">
                  <c:v>-12730</c:v>
                </c:pt>
                <c:pt idx="108">
                  <c:v>-12697</c:v>
                </c:pt>
                <c:pt idx="109">
                  <c:v>-12652.5</c:v>
                </c:pt>
                <c:pt idx="110">
                  <c:v>-12622</c:v>
                </c:pt>
                <c:pt idx="111">
                  <c:v>-12506</c:v>
                </c:pt>
                <c:pt idx="112">
                  <c:v>-12166.5</c:v>
                </c:pt>
                <c:pt idx="113">
                  <c:v>-12162.5</c:v>
                </c:pt>
                <c:pt idx="114">
                  <c:v>-12105.5</c:v>
                </c:pt>
                <c:pt idx="115">
                  <c:v>-12103</c:v>
                </c:pt>
                <c:pt idx="116">
                  <c:v>-12038</c:v>
                </c:pt>
                <c:pt idx="117">
                  <c:v>-11997.5</c:v>
                </c:pt>
                <c:pt idx="118">
                  <c:v>-11716</c:v>
                </c:pt>
                <c:pt idx="119">
                  <c:v>-11683</c:v>
                </c:pt>
                <c:pt idx="120">
                  <c:v>-11651</c:v>
                </c:pt>
                <c:pt idx="121">
                  <c:v>-11217</c:v>
                </c:pt>
                <c:pt idx="122">
                  <c:v>-10804.5</c:v>
                </c:pt>
                <c:pt idx="123">
                  <c:v>-10746</c:v>
                </c:pt>
                <c:pt idx="124">
                  <c:v>-10715.5</c:v>
                </c:pt>
                <c:pt idx="125">
                  <c:v>-10705.5</c:v>
                </c:pt>
                <c:pt idx="126">
                  <c:v>-10673.5</c:v>
                </c:pt>
                <c:pt idx="127">
                  <c:v>-10357</c:v>
                </c:pt>
                <c:pt idx="128">
                  <c:v>-10302</c:v>
                </c:pt>
                <c:pt idx="129">
                  <c:v>-10293</c:v>
                </c:pt>
                <c:pt idx="130">
                  <c:v>-10210.5</c:v>
                </c:pt>
                <c:pt idx="131">
                  <c:v>-10191.5</c:v>
                </c:pt>
                <c:pt idx="132">
                  <c:v>-9807</c:v>
                </c:pt>
                <c:pt idx="133">
                  <c:v>-9784</c:v>
                </c:pt>
                <c:pt idx="134">
                  <c:v>-9757.5</c:v>
                </c:pt>
                <c:pt idx="135">
                  <c:v>-9448</c:v>
                </c:pt>
                <c:pt idx="136">
                  <c:v>-9356.5</c:v>
                </c:pt>
                <c:pt idx="137">
                  <c:v>-9351.5</c:v>
                </c:pt>
                <c:pt idx="138">
                  <c:v>-9345</c:v>
                </c:pt>
                <c:pt idx="139">
                  <c:v>-9328.5</c:v>
                </c:pt>
                <c:pt idx="140">
                  <c:v>-8906</c:v>
                </c:pt>
                <c:pt idx="141">
                  <c:v>-8422.5</c:v>
                </c:pt>
                <c:pt idx="142">
                  <c:v>-8005</c:v>
                </c:pt>
                <c:pt idx="143">
                  <c:v>-6486</c:v>
                </c:pt>
                <c:pt idx="144">
                  <c:v>-5136</c:v>
                </c:pt>
                <c:pt idx="145">
                  <c:v>-5117</c:v>
                </c:pt>
                <c:pt idx="146">
                  <c:v>-5114.5</c:v>
                </c:pt>
                <c:pt idx="147">
                  <c:v>-2397.5</c:v>
                </c:pt>
                <c:pt idx="148">
                  <c:v>-2395</c:v>
                </c:pt>
                <c:pt idx="149">
                  <c:v>-2364.5</c:v>
                </c:pt>
                <c:pt idx="150">
                  <c:v>-2331.5</c:v>
                </c:pt>
                <c:pt idx="151">
                  <c:v>-2296</c:v>
                </c:pt>
                <c:pt idx="152">
                  <c:v>-1010.5</c:v>
                </c:pt>
                <c:pt idx="153">
                  <c:v>-947</c:v>
                </c:pt>
                <c:pt idx="154">
                  <c:v>-938</c:v>
                </c:pt>
                <c:pt idx="155">
                  <c:v>-933</c:v>
                </c:pt>
                <c:pt idx="156">
                  <c:v>-933</c:v>
                </c:pt>
                <c:pt idx="157">
                  <c:v>-930.5</c:v>
                </c:pt>
                <c:pt idx="158">
                  <c:v>-439</c:v>
                </c:pt>
                <c:pt idx="159">
                  <c:v>-406</c:v>
                </c:pt>
                <c:pt idx="160">
                  <c:v>-13</c:v>
                </c:pt>
                <c:pt idx="161">
                  <c:v>-4</c:v>
                </c:pt>
                <c:pt idx="162">
                  <c:v>0</c:v>
                </c:pt>
                <c:pt idx="163">
                  <c:v>0</c:v>
                </c:pt>
                <c:pt idx="164">
                  <c:v>25.5</c:v>
                </c:pt>
                <c:pt idx="165">
                  <c:v>44.5</c:v>
                </c:pt>
                <c:pt idx="166">
                  <c:v>75</c:v>
                </c:pt>
                <c:pt idx="167">
                  <c:v>468</c:v>
                </c:pt>
                <c:pt idx="168">
                  <c:v>515</c:v>
                </c:pt>
                <c:pt idx="169">
                  <c:v>847.5</c:v>
                </c:pt>
                <c:pt idx="170">
                  <c:v>850</c:v>
                </c:pt>
                <c:pt idx="171">
                  <c:v>852.5</c:v>
                </c:pt>
                <c:pt idx="172">
                  <c:v>869</c:v>
                </c:pt>
                <c:pt idx="173">
                  <c:v>5018.5</c:v>
                </c:pt>
                <c:pt idx="174">
                  <c:v>5074.5</c:v>
                </c:pt>
                <c:pt idx="175">
                  <c:v>5077</c:v>
                </c:pt>
                <c:pt idx="176">
                  <c:v>5088.5</c:v>
                </c:pt>
                <c:pt idx="177">
                  <c:v>5513.5</c:v>
                </c:pt>
                <c:pt idx="178">
                  <c:v>5522.5</c:v>
                </c:pt>
                <c:pt idx="179">
                  <c:v>5525</c:v>
                </c:pt>
                <c:pt idx="180">
                  <c:v>5527.5</c:v>
                </c:pt>
                <c:pt idx="181">
                  <c:v>6417</c:v>
                </c:pt>
                <c:pt idx="182">
                  <c:v>6426</c:v>
                </c:pt>
                <c:pt idx="183">
                  <c:v>6437.5</c:v>
                </c:pt>
                <c:pt idx="184">
                  <c:v>6454</c:v>
                </c:pt>
                <c:pt idx="185">
                  <c:v>7417.5</c:v>
                </c:pt>
                <c:pt idx="186">
                  <c:v>7419</c:v>
                </c:pt>
                <c:pt idx="187">
                  <c:v>7424</c:v>
                </c:pt>
                <c:pt idx="188">
                  <c:v>7776</c:v>
                </c:pt>
                <c:pt idx="189">
                  <c:v>7785</c:v>
                </c:pt>
                <c:pt idx="190">
                  <c:v>7818</c:v>
                </c:pt>
                <c:pt idx="191">
                  <c:v>8327</c:v>
                </c:pt>
                <c:pt idx="192">
                  <c:v>8402</c:v>
                </c:pt>
                <c:pt idx="193">
                  <c:v>8775.5</c:v>
                </c:pt>
                <c:pt idx="194">
                  <c:v>9695</c:v>
                </c:pt>
                <c:pt idx="195">
                  <c:v>10106</c:v>
                </c:pt>
                <c:pt idx="196">
                  <c:v>11012</c:v>
                </c:pt>
                <c:pt idx="197">
                  <c:v>11040</c:v>
                </c:pt>
                <c:pt idx="198">
                  <c:v>11042.5</c:v>
                </c:pt>
                <c:pt idx="199">
                  <c:v>11051.5</c:v>
                </c:pt>
                <c:pt idx="200">
                  <c:v>11077</c:v>
                </c:pt>
                <c:pt idx="201">
                  <c:v>11546.5</c:v>
                </c:pt>
                <c:pt idx="202">
                  <c:v>11549</c:v>
                </c:pt>
                <c:pt idx="203">
                  <c:v>11565.5</c:v>
                </c:pt>
                <c:pt idx="204">
                  <c:v>11568</c:v>
                </c:pt>
                <c:pt idx="205">
                  <c:v>11573</c:v>
                </c:pt>
                <c:pt idx="206">
                  <c:v>11643</c:v>
                </c:pt>
                <c:pt idx="207">
                  <c:v>11643</c:v>
                </c:pt>
                <c:pt idx="208">
                  <c:v>11643</c:v>
                </c:pt>
                <c:pt idx="209">
                  <c:v>11666</c:v>
                </c:pt>
                <c:pt idx="210">
                  <c:v>11666</c:v>
                </c:pt>
                <c:pt idx="211">
                  <c:v>11666</c:v>
                </c:pt>
                <c:pt idx="212">
                  <c:v>12004.5</c:v>
                </c:pt>
                <c:pt idx="213">
                  <c:v>12004.5</c:v>
                </c:pt>
                <c:pt idx="214">
                  <c:v>12016</c:v>
                </c:pt>
                <c:pt idx="215">
                  <c:v>12037.5</c:v>
                </c:pt>
                <c:pt idx="216">
                  <c:v>12039</c:v>
                </c:pt>
                <c:pt idx="217">
                  <c:v>12039</c:v>
                </c:pt>
                <c:pt idx="218">
                  <c:v>12039</c:v>
                </c:pt>
                <c:pt idx="219">
                  <c:v>12054</c:v>
                </c:pt>
                <c:pt idx="220">
                  <c:v>12483</c:v>
                </c:pt>
                <c:pt idx="221">
                  <c:v>12483</c:v>
                </c:pt>
                <c:pt idx="222">
                  <c:v>12483</c:v>
                </c:pt>
                <c:pt idx="223">
                  <c:v>12485.5</c:v>
                </c:pt>
                <c:pt idx="224">
                  <c:v>12485.5</c:v>
                </c:pt>
                <c:pt idx="225">
                  <c:v>12490.5</c:v>
                </c:pt>
                <c:pt idx="226">
                  <c:v>12492</c:v>
                </c:pt>
                <c:pt idx="227">
                  <c:v>12506</c:v>
                </c:pt>
                <c:pt idx="228">
                  <c:v>12511</c:v>
                </c:pt>
                <c:pt idx="229">
                  <c:v>12546.5</c:v>
                </c:pt>
                <c:pt idx="230">
                  <c:v>12581</c:v>
                </c:pt>
                <c:pt idx="231">
                  <c:v>12581</c:v>
                </c:pt>
                <c:pt idx="232">
                  <c:v>12630.5</c:v>
                </c:pt>
                <c:pt idx="233">
                  <c:v>12917</c:v>
                </c:pt>
                <c:pt idx="234">
                  <c:v>12969</c:v>
                </c:pt>
                <c:pt idx="235">
                  <c:v>12970.5</c:v>
                </c:pt>
                <c:pt idx="236">
                  <c:v>13442.5</c:v>
                </c:pt>
                <c:pt idx="237">
                  <c:v>15251</c:v>
                </c:pt>
                <c:pt idx="238">
                  <c:v>15647</c:v>
                </c:pt>
                <c:pt idx="239">
                  <c:v>15687</c:v>
                </c:pt>
                <c:pt idx="240">
                  <c:v>15689</c:v>
                </c:pt>
                <c:pt idx="241">
                  <c:v>16102</c:v>
                </c:pt>
                <c:pt idx="242">
                  <c:v>17125</c:v>
                </c:pt>
                <c:pt idx="243">
                  <c:v>17143</c:v>
                </c:pt>
                <c:pt idx="244">
                  <c:v>17178.5</c:v>
                </c:pt>
                <c:pt idx="245">
                  <c:v>17684</c:v>
                </c:pt>
                <c:pt idx="246">
                  <c:v>18071.5</c:v>
                </c:pt>
                <c:pt idx="247">
                  <c:v>19613</c:v>
                </c:pt>
                <c:pt idx="248">
                  <c:v>19613</c:v>
                </c:pt>
                <c:pt idx="249">
                  <c:v>19908</c:v>
                </c:pt>
                <c:pt idx="250">
                  <c:v>20290</c:v>
                </c:pt>
                <c:pt idx="251">
                  <c:v>20391.5</c:v>
                </c:pt>
                <c:pt idx="252">
                  <c:v>20393</c:v>
                </c:pt>
                <c:pt idx="253">
                  <c:v>20421</c:v>
                </c:pt>
                <c:pt idx="254">
                  <c:v>20883</c:v>
                </c:pt>
                <c:pt idx="255">
                  <c:v>20890.5</c:v>
                </c:pt>
                <c:pt idx="256">
                  <c:v>21346</c:v>
                </c:pt>
                <c:pt idx="257">
                  <c:v>21762</c:v>
                </c:pt>
                <c:pt idx="258">
                  <c:v>21766</c:v>
                </c:pt>
                <c:pt idx="259">
                  <c:v>21768.5</c:v>
                </c:pt>
                <c:pt idx="260">
                  <c:v>21786.5</c:v>
                </c:pt>
                <c:pt idx="261">
                  <c:v>21794</c:v>
                </c:pt>
                <c:pt idx="262">
                  <c:v>21888</c:v>
                </c:pt>
                <c:pt idx="263">
                  <c:v>21888</c:v>
                </c:pt>
                <c:pt idx="264">
                  <c:v>22780</c:v>
                </c:pt>
                <c:pt idx="265">
                  <c:v>22780</c:v>
                </c:pt>
                <c:pt idx="266">
                  <c:v>22780</c:v>
                </c:pt>
                <c:pt idx="267">
                  <c:v>23106</c:v>
                </c:pt>
                <c:pt idx="268">
                  <c:v>23594.5</c:v>
                </c:pt>
                <c:pt idx="269">
                  <c:v>24134</c:v>
                </c:pt>
                <c:pt idx="270">
                  <c:v>24142</c:v>
                </c:pt>
                <c:pt idx="271">
                  <c:v>24498</c:v>
                </c:pt>
                <c:pt idx="272">
                  <c:v>26006</c:v>
                </c:pt>
                <c:pt idx="273">
                  <c:v>26398</c:v>
                </c:pt>
              </c:numCache>
            </c:numRef>
          </c:xVal>
          <c:yVal>
            <c:numRef>
              <c:f>'A (3)'!$H$21:$H$990</c:f>
              <c:numCache>
                <c:formatCode>General</c:formatCode>
                <c:ptCount val="970"/>
                <c:pt idx="0">
                  <c:v>0.10671735000505578</c:v>
                </c:pt>
                <c:pt idx="1">
                  <c:v>7.0542750005188282E-2</c:v>
                </c:pt>
                <c:pt idx="2">
                  <c:v>0.12009815000419621</c:v>
                </c:pt>
                <c:pt idx="3">
                  <c:v>5.6936100005259505E-2</c:v>
                </c:pt>
                <c:pt idx="4">
                  <c:v>9.3637600006331922E-2</c:v>
                </c:pt>
                <c:pt idx="5">
                  <c:v>8.6671000004571397E-2</c:v>
                </c:pt>
                <c:pt idx="6">
                  <c:v>0.10047265000321204</c:v>
                </c:pt>
                <c:pt idx="9">
                  <c:v>9.7523000004002824E-2</c:v>
                </c:pt>
                <c:pt idx="10">
                  <c:v>1.9064850002905587E-2</c:v>
                </c:pt>
                <c:pt idx="11">
                  <c:v>5.116210000414867E-2</c:v>
                </c:pt>
                <c:pt idx="12">
                  <c:v>9.5441750003374182E-2</c:v>
                </c:pt>
                <c:pt idx="13">
                  <c:v>3.9071650004188996E-2</c:v>
                </c:pt>
                <c:pt idx="14">
                  <c:v>7.8016500003286637E-2</c:v>
                </c:pt>
                <c:pt idx="15">
                  <c:v>3.7316500005545095E-2</c:v>
                </c:pt>
                <c:pt idx="16">
                  <c:v>1.6729200004192535E-2</c:v>
                </c:pt>
                <c:pt idx="17">
                  <c:v>8.585115000460064E-2</c:v>
                </c:pt>
                <c:pt idx="18">
                  <c:v>6.7337850003241329E-2</c:v>
                </c:pt>
                <c:pt idx="19">
                  <c:v>8.3595250005600974E-2</c:v>
                </c:pt>
                <c:pt idx="20">
                  <c:v>0.13261220000276808</c:v>
                </c:pt>
                <c:pt idx="21">
                  <c:v>5.9783950004202779E-2</c:v>
                </c:pt>
                <c:pt idx="22">
                  <c:v>5.6046650006464915E-2</c:v>
                </c:pt>
                <c:pt idx="23">
                  <c:v>8.4079550004389603E-2</c:v>
                </c:pt>
                <c:pt idx="24">
                  <c:v>2.5474000067333691E-3</c:v>
                </c:pt>
                <c:pt idx="25">
                  <c:v>1.8898150003224146E-2</c:v>
                </c:pt>
                <c:pt idx="26">
                  <c:v>2.5986700005887542E-2</c:v>
                </c:pt>
                <c:pt idx="27">
                  <c:v>-2.8966999961994588E-3</c:v>
                </c:pt>
                <c:pt idx="28">
                  <c:v>9.1155550002440577E-2</c:v>
                </c:pt>
                <c:pt idx="29">
                  <c:v>7.9733200003829552E-2</c:v>
                </c:pt>
                <c:pt idx="30">
                  <c:v>6.5162350005266489E-2</c:v>
                </c:pt>
                <c:pt idx="31">
                  <c:v>5.2090750003117137E-2</c:v>
                </c:pt>
                <c:pt idx="32">
                  <c:v>1.3955300000816351E-2</c:v>
                </c:pt>
                <c:pt idx="33">
                  <c:v>0.12326735000533517</c:v>
                </c:pt>
                <c:pt idx="34">
                  <c:v>3.5530050005036173E-2</c:v>
                </c:pt>
                <c:pt idx="35">
                  <c:v>9.4140600005630404E-2</c:v>
                </c:pt>
                <c:pt idx="36">
                  <c:v>8.7491350004711421E-2</c:v>
                </c:pt>
                <c:pt idx="38">
                  <c:v>-2.0047099995281314E-2</c:v>
                </c:pt>
                <c:pt idx="39">
                  <c:v>6.6547000002174173E-2</c:v>
                </c:pt>
                <c:pt idx="40">
                  <c:v>3.1718750004074536E-2</c:v>
                </c:pt>
                <c:pt idx="41">
                  <c:v>5.7085950003965991E-2</c:v>
                </c:pt>
                <c:pt idx="42">
                  <c:v>9.6751650002261158E-2</c:v>
                </c:pt>
                <c:pt idx="43">
                  <c:v>1.8014350003795698E-2</c:v>
                </c:pt>
                <c:pt idx="44">
                  <c:v>2.3446400002285372E-2</c:v>
                </c:pt>
                <c:pt idx="45">
                  <c:v>2.4200650004786439E-2</c:v>
                </c:pt>
                <c:pt idx="46">
                  <c:v>8.424274999924819E-2</c:v>
                </c:pt>
                <c:pt idx="47">
                  <c:v>8.198250005079899E-3</c:v>
                </c:pt>
                <c:pt idx="48">
                  <c:v>1.8863950001104968E-2</c:v>
                </c:pt>
                <c:pt idx="49">
                  <c:v>3.2928300006460631E-2</c:v>
                </c:pt>
                <c:pt idx="50">
                  <c:v>2.4464850004733307E-2</c:v>
                </c:pt>
                <c:pt idx="51">
                  <c:v>2.7760950000811135E-2</c:v>
                </c:pt>
                <c:pt idx="52">
                  <c:v>1.8390850000287173E-2</c:v>
                </c:pt>
                <c:pt idx="53">
                  <c:v>-3.1047949996718671E-2</c:v>
                </c:pt>
                <c:pt idx="54">
                  <c:v>0.10489400000005844</c:v>
                </c:pt>
                <c:pt idx="55">
                  <c:v>4.3452300000353716E-2</c:v>
                </c:pt>
                <c:pt idx="56">
                  <c:v>-3.1348849995993078E-2</c:v>
                </c:pt>
                <c:pt idx="57">
                  <c:v>7.8631800002767704E-2</c:v>
                </c:pt>
                <c:pt idx="58">
                  <c:v>-2.2439799995481735E-2</c:v>
                </c:pt>
                <c:pt idx="59">
                  <c:v>3.8875150003150338E-2</c:v>
                </c:pt>
                <c:pt idx="60">
                  <c:v>1.2340100001893006E-2</c:v>
                </c:pt>
                <c:pt idx="61">
                  <c:v>9.3420000484911725E-4</c:v>
                </c:pt>
                <c:pt idx="62">
                  <c:v>4.9934200003917795E-2</c:v>
                </c:pt>
                <c:pt idx="63">
                  <c:v>8.9678300002560718E-2</c:v>
                </c:pt>
                <c:pt idx="64">
                  <c:v>-5.2302499971119687E-3</c:v>
                </c:pt>
                <c:pt idx="65">
                  <c:v>7.8101150003931252E-2</c:v>
                </c:pt>
                <c:pt idx="66">
                  <c:v>2.8363850000459934E-2</c:v>
                </c:pt>
                <c:pt idx="67">
                  <c:v>7.7809450005588587E-2</c:v>
                </c:pt>
                <c:pt idx="68">
                  <c:v>9.7096350003994303E-2</c:v>
                </c:pt>
                <c:pt idx="69">
                  <c:v>2.0638200003304519E-2</c:v>
                </c:pt>
                <c:pt idx="70">
                  <c:v>7.7917350001371233E-2</c:v>
                </c:pt>
                <c:pt idx="71">
                  <c:v>4.2050000411109067E-4</c:v>
                </c:pt>
                <c:pt idx="72">
                  <c:v>-1.9336149995069718E-2</c:v>
                </c:pt>
                <c:pt idx="73">
                  <c:v>-3.7463999979081564E-3</c:v>
                </c:pt>
                <c:pt idx="74">
                  <c:v>-3.2790499935799744E-3</c:v>
                </c:pt>
                <c:pt idx="75">
                  <c:v>2.8467500014812686E-3</c:v>
                </c:pt>
                <c:pt idx="76">
                  <c:v>5.3320000042731408E-3</c:v>
                </c:pt>
                <c:pt idx="77">
                  <c:v>-7.2886999987531453E-3</c:v>
                </c:pt>
                <c:pt idx="78">
                  <c:v>-2.9451249996782281E-2</c:v>
                </c:pt>
                <c:pt idx="79">
                  <c:v>-1.4749749996553874E-2</c:v>
                </c:pt>
                <c:pt idx="80">
                  <c:v>-8.5392999935720582E-3</c:v>
                </c:pt>
                <c:pt idx="81">
                  <c:v>-3.6489949998212978E-2</c:v>
                </c:pt>
                <c:pt idx="82">
                  <c:v>6.9963850000931416E-2</c:v>
                </c:pt>
                <c:pt idx="83">
                  <c:v>-1.2388499962980859E-3</c:v>
                </c:pt>
                <c:pt idx="84">
                  <c:v>2.6091100004123291E-2</c:v>
                </c:pt>
                <c:pt idx="85">
                  <c:v>-2.6628299998264993E-2</c:v>
                </c:pt>
                <c:pt idx="86">
                  <c:v>5.4060500042396598E-3</c:v>
                </c:pt>
                <c:pt idx="87">
                  <c:v>2.2897100003319792E-2</c:v>
                </c:pt>
                <c:pt idx="88">
                  <c:v>-6.1938499966345262E-3</c:v>
                </c:pt>
                <c:pt idx="89">
                  <c:v>3.4524100003181957E-2</c:v>
                </c:pt>
                <c:pt idx="90">
                  <c:v>-1.0550000006332994E-3</c:v>
                </c:pt>
                <c:pt idx="91">
                  <c:v>-2.977584999462124E-2</c:v>
                </c:pt>
                <c:pt idx="92">
                  <c:v>-1.602209999691695E-2</c:v>
                </c:pt>
                <c:pt idx="93">
                  <c:v>-4.9333649996697204E-2</c:v>
                </c:pt>
                <c:pt idx="94">
                  <c:v>3.0296250002720626E-2</c:v>
                </c:pt>
                <c:pt idx="95">
                  <c:v>-8.861949998390628E-3</c:v>
                </c:pt>
                <c:pt idx="96">
                  <c:v>-1.0566349996224744E-2</c:v>
                </c:pt>
                <c:pt idx="97">
                  <c:v>-1.198869999643648E-2</c:v>
                </c:pt>
                <c:pt idx="98">
                  <c:v>-3.1200599998555845E-2</c:v>
                </c:pt>
                <c:pt idx="99">
                  <c:v>-3.5343999952601735E-3</c:v>
                </c:pt>
                <c:pt idx="100">
                  <c:v>-3.9033649998600595E-2</c:v>
                </c:pt>
                <c:pt idx="101">
                  <c:v>-3.9121699996030657E-2</c:v>
                </c:pt>
                <c:pt idx="102">
                  <c:v>3.7209699999948498E-2</c:v>
                </c:pt>
                <c:pt idx="103">
                  <c:v>-7.4395499941601884E-3</c:v>
                </c:pt>
                <c:pt idx="104">
                  <c:v>1.519035000455915E-2</c:v>
                </c:pt>
                <c:pt idx="105">
                  <c:v>-2.5425999996514292E-2</c:v>
                </c:pt>
                <c:pt idx="106">
                  <c:v>-3.9270199995371513E-2</c:v>
                </c:pt>
                <c:pt idx="107">
                  <c:v>-2.7618999996775528E-2</c:v>
                </c:pt>
                <c:pt idx="108">
                  <c:v>-1.3989099996251753E-2</c:v>
                </c:pt>
                <c:pt idx="109">
                  <c:v>1.2254250003024936E-2</c:v>
                </c:pt>
                <c:pt idx="110">
                  <c:v>2.6533400003245333E-2</c:v>
                </c:pt>
                <c:pt idx="111">
                  <c:v>-7.2191799998108763E-2</c:v>
                </c:pt>
                <c:pt idx="112">
                  <c:v>3.1440050006494857E-2</c:v>
                </c:pt>
                <c:pt idx="113">
                  <c:v>-2.2998749998805579E-2</c:v>
                </c:pt>
                <c:pt idx="114">
                  <c:v>3.0998350001027575E-2</c:v>
                </c:pt>
                <c:pt idx="115">
                  <c:v>0.13334910000412492</c:v>
                </c:pt>
                <c:pt idx="116">
                  <c:v>9.1468600003281608E-2</c:v>
                </c:pt>
                <c:pt idx="117">
                  <c:v>3.1507500025327317E-3</c:v>
                </c:pt>
                <c:pt idx="118">
                  <c:v>2.9645200003869832E-2</c:v>
                </c:pt>
                <c:pt idx="119">
                  <c:v>4.0275100003782427E-2</c:v>
                </c:pt>
                <c:pt idx="120">
                  <c:v>9.7647000038705301E-3</c:v>
                </c:pt>
                <c:pt idx="121">
                  <c:v>4.1654900003777584E-2</c:v>
                </c:pt>
                <c:pt idx="122">
                  <c:v>3.9528650002466748E-2</c:v>
                </c:pt>
                <c:pt idx="124">
                  <c:v>-7.1984649996011285E-2</c:v>
                </c:pt>
                <c:pt idx="125">
                  <c:v>5.5418350006220862E-2</c:v>
                </c:pt>
                <c:pt idx="127">
                  <c:v>3.2312900002580136E-2</c:v>
                </c:pt>
                <c:pt idx="128">
                  <c:v>2.9029400004219497E-2</c:v>
                </c:pt>
                <c:pt idx="129">
                  <c:v>2.9292100003658561E-2</c:v>
                </c:pt>
                <c:pt idx="130">
                  <c:v>-2.6133149996894645E-2</c:v>
                </c:pt>
                <c:pt idx="131">
                  <c:v>2.5325500027975067E-3</c:v>
                </c:pt>
                <c:pt idx="132">
                  <c:v>1.1477900003228569E-2</c:v>
                </c:pt>
                <c:pt idx="133">
                  <c:v>-1.2951999960932881E-3</c:v>
                </c:pt>
                <c:pt idx="134">
                  <c:v>-4.5772499979648273E-3</c:v>
                </c:pt>
                <c:pt idx="135">
                  <c:v>9.8456000014266465E-3</c:v>
                </c:pt>
                <c:pt idx="136">
                  <c:v>2.7683050004270626E-2</c:v>
                </c:pt>
                <c:pt idx="137">
                  <c:v>-1.7615449996810639E-2</c:v>
                </c:pt>
                <c:pt idx="138">
                  <c:v>7.2965000035765115E-3</c:v>
                </c:pt>
                <c:pt idx="139">
                  <c:v>-3.3885499942698516E-3</c:v>
                </c:pt>
                <c:pt idx="140">
                  <c:v>1.9888200004061218E-2</c:v>
                </c:pt>
                <c:pt idx="141">
                  <c:v>-7.2767499987094197E-3</c:v>
                </c:pt>
                <c:pt idx="142">
                  <c:v>2.6298500000848435E-2</c:v>
                </c:pt>
                <c:pt idx="143">
                  <c:v>1.4414200006285682E-2</c:v>
                </c:pt>
                <c:pt idx="144">
                  <c:v>8.8192000039271079E-3</c:v>
                </c:pt>
                <c:pt idx="145">
                  <c:v>-1.5150999970501289E-3</c:v>
                </c:pt>
                <c:pt idx="146">
                  <c:v>-6.164349993923679E-3</c:v>
                </c:pt>
                <c:pt idx="147">
                  <c:v>5.0307499986956827E-3</c:v>
                </c:pt>
                <c:pt idx="148">
                  <c:v>1.2381500004266854E-2</c:v>
                </c:pt>
                <c:pt idx="149">
                  <c:v>1.6606499993940815E-3</c:v>
                </c:pt>
                <c:pt idx="150">
                  <c:v>-5.7094500007224269E-3</c:v>
                </c:pt>
                <c:pt idx="151">
                  <c:v>1.3271199997689109E-2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DA-4DEC-AF7C-C4E9FE2B1194}"/>
            </c:ext>
          </c:extLst>
        </c:ser>
        <c:ser>
          <c:idx val="1"/>
          <c:order val="1"/>
          <c:tx>
            <c:strRef>
              <c:f>'A (3)'!$I$20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(3)'!$D$22:$D$47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(3)'!$F$21:$F$990</c:f>
              <c:numCache>
                <c:formatCode>General</c:formatCode>
                <c:ptCount val="970"/>
                <c:pt idx="0">
                  <c:v>-30375.5</c:v>
                </c:pt>
                <c:pt idx="1">
                  <c:v>-29357.5</c:v>
                </c:pt>
                <c:pt idx="2">
                  <c:v>-29239.5</c:v>
                </c:pt>
                <c:pt idx="3">
                  <c:v>-28813</c:v>
                </c:pt>
                <c:pt idx="4">
                  <c:v>-28808</c:v>
                </c:pt>
                <c:pt idx="5">
                  <c:v>-28430</c:v>
                </c:pt>
                <c:pt idx="6">
                  <c:v>-28324.5</c:v>
                </c:pt>
                <c:pt idx="7">
                  <c:v>-28301.5</c:v>
                </c:pt>
                <c:pt idx="8">
                  <c:v>-28271</c:v>
                </c:pt>
                <c:pt idx="9">
                  <c:v>-27590</c:v>
                </c:pt>
                <c:pt idx="10">
                  <c:v>-27550.5</c:v>
                </c:pt>
                <c:pt idx="11">
                  <c:v>-27393</c:v>
                </c:pt>
                <c:pt idx="12">
                  <c:v>-27027.5</c:v>
                </c:pt>
                <c:pt idx="13">
                  <c:v>-26994.5</c:v>
                </c:pt>
                <c:pt idx="14">
                  <c:v>-26945</c:v>
                </c:pt>
                <c:pt idx="15">
                  <c:v>-25945</c:v>
                </c:pt>
                <c:pt idx="16">
                  <c:v>-25436</c:v>
                </c:pt>
                <c:pt idx="17">
                  <c:v>-24729.5</c:v>
                </c:pt>
                <c:pt idx="18">
                  <c:v>-24640.5</c:v>
                </c:pt>
                <c:pt idx="19">
                  <c:v>-24182.5</c:v>
                </c:pt>
                <c:pt idx="20">
                  <c:v>-23826</c:v>
                </c:pt>
                <c:pt idx="21">
                  <c:v>-23753.5</c:v>
                </c:pt>
                <c:pt idx="22">
                  <c:v>-23744.5</c:v>
                </c:pt>
                <c:pt idx="23">
                  <c:v>-23701.5</c:v>
                </c:pt>
                <c:pt idx="24">
                  <c:v>-23242</c:v>
                </c:pt>
                <c:pt idx="25">
                  <c:v>-23239.5</c:v>
                </c:pt>
                <c:pt idx="26">
                  <c:v>-22911</c:v>
                </c:pt>
                <c:pt idx="27">
                  <c:v>-22789</c:v>
                </c:pt>
                <c:pt idx="28">
                  <c:v>-22781.5</c:v>
                </c:pt>
                <c:pt idx="29">
                  <c:v>-22756</c:v>
                </c:pt>
                <c:pt idx="30">
                  <c:v>-22225.5</c:v>
                </c:pt>
                <c:pt idx="31">
                  <c:v>-22197.5</c:v>
                </c:pt>
                <c:pt idx="32">
                  <c:v>-21949</c:v>
                </c:pt>
                <c:pt idx="33">
                  <c:v>-21875.5</c:v>
                </c:pt>
                <c:pt idx="34">
                  <c:v>-21866.5</c:v>
                </c:pt>
                <c:pt idx="35">
                  <c:v>-21798</c:v>
                </c:pt>
                <c:pt idx="36">
                  <c:v>-21795.5</c:v>
                </c:pt>
                <c:pt idx="37">
                  <c:v>-21777.5</c:v>
                </c:pt>
                <c:pt idx="38">
                  <c:v>-21557</c:v>
                </c:pt>
                <c:pt idx="39">
                  <c:v>-21510</c:v>
                </c:pt>
                <c:pt idx="40">
                  <c:v>-21437.5</c:v>
                </c:pt>
                <c:pt idx="41">
                  <c:v>-21413.5</c:v>
                </c:pt>
                <c:pt idx="42">
                  <c:v>-21394.5</c:v>
                </c:pt>
                <c:pt idx="43">
                  <c:v>-21385.5</c:v>
                </c:pt>
                <c:pt idx="44">
                  <c:v>-20912</c:v>
                </c:pt>
                <c:pt idx="45">
                  <c:v>-20564.5</c:v>
                </c:pt>
                <c:pt idx="46">
                  <c:v>-20357.5</c:v>
                </c:pt>
                <c:pt idx="47">
                  <c:v>-20172.5</c:v>
                </c:pt>
                <c:pt idx="48">
                  <c:v>-20153.5</c:v>
                </c:pt>
                <c:pt idx="49">
                  <c:v>-20039</c:v>
                </c:pt>
                <c:pt idx="50">
                  <c:v>-19550.5</c:v>
                </c:pt>
                <c:pt idx="51">
                  <c:v>-19163.5</c:v>
                </c:pt>
                <c:pt idx="52">
                  <c:v>-19130.5</c:v>
                </c:pt>
                <c:pt idx="53">
                  <c:v>-19126.5</c:v>
                </c:pt>
                <c:pt idx="54">
                  <c:v>-19020</c:v>
                </c:pt>
                <c:pt idx="55">
                  <c:v>-18959</c:v>
                </c:pt>
                <c:pt idx="56">
                  <c:v>-18729.5</c:v>
                </c:pt>
                <c:pt idx="57">
                  <c:v>-18694</c:v>
                </c:pt>
                <c:pt idx="58">
                  <c:v>-18666</c:v>
                </c:pt>
                <c:pt idx="59">
                  <c:v>-18649.5</c:v>
                </c:pt>
                <c:pt idx="60">
                  <c:v>-18133</c:v>
                </c:pt>
                <c:pt idx="61">
                  <c:v>-18086</c:v>
                </c:pt>
                <c:pt idx="62">
                  <c:v>-18086</c:v>
                </c:pt>
                <c:pt idx="63">
                  <c:v>-17539</c:v>
                </c:pt>
                <c:pt idx="64">
                  <c:v>-17267.5</c:v>
                </c:pt>
                <c:pt idx="65">
                  <c:v>-17229.5</c:v>
                </c:pt>
                <c:pt idx="66">
                  <c:v>-17220.5</c:v>
                </c:pt>
                <c:pt idx="67">
                  <c:v>-16668.5</c:v>
                </c:pt>
                <c:pt idx="68">
                  <c:v>-16445.5</c:v>
                </c:pt>
                <c:pt idx="69">
                  <c:v>-16406</c:v>
                </c:pt>
                <c:pt idx="70">
                  <c:v>-16375.5</c:v>
                </c:pt>
                <c:pt idx="71">
                  <c:v>-16265</c:v>
                </c:pt>
                <c:pt idx="72">
                  <c:v>-16220.5</c:v>
                </c:pt>
                <c:pt idx="73">
                  <c:v>-16088</c:v>
                </c:pt>
                <c:pt idx="74">
                  <c:v>-15963.5</c:v>
                </c:pt>
                <c:pt idx="75">
                  <c:v>-15677.5</c:v>
                </c:pt>
                <c:pt idx="76">
                  <c:v>-15560</c:v>
                </c:pt>
                <c:pt idx="77">
                  <c:v>-15429</c:v>
                </c:pt>
                <c:pt idx="78">
                  <c:v>-15337.5</c:v>
                </c:pt>
                <c:pt idx="79">
                  <c:v>-15332.5</c:v>
                </c:pt>
                <c:pt idx="80">
                  <c:v>-15331</c:v>
                </c:pt>
                <c:pt idx="81">
                  <c:v>-15266.5</c:v>
                </c:pt>
                <c:pt idx="82">
                  <c:v>-15220.5</c:v>
                </c:pt>
                <c:pt idx="83">
                  <c:v>-15029.5</c:v>
                </c:pt>
                <c:pt idx="84">
                  <c:v>-14963</c:v>
                </c:pt>
                <c:pt idx="85">
                  <c:v>-14961</c:v>
                </c:pt>
                <c:pt idx="86">
                  <c:v>-14946.5</c:v>
                </c:pt>
                <c:pt idx="87">
                  <c:v>-14943</c:v>
                </c:pt>
                <c:pt idx="88">
                  <c:v>-14879.5</c:v>
                </c:pt>
                <c:pt idx="89">
                  <c:v>-14853</c:v>
                </c:pt>
                <c:pt idx="90">
                  <c:v>-14850</c:v>
                </c:pt>
                <c:pt idx="91">
                  <c:v>-14819.5</c:v>
                </c:pt>
                <c:pt idx="92">
                  <c:v>-14807</c:v>
                </c:pt>
                <c:pt idx="93">
                  <c:v>-14545.5</c:v>
                </c:pt>
                <c:pt idx="94">
                  <c:v>-14512.5</c:v>
                </c:pt>
                <c:pt idx="95">
                  <c:v>-14506.5</c:v>
                </c:pt>
                <c:pt idx="96">
                  <c:v>-14454.5</c:v>
                </c:pt>
                <c:pt idx="97">
                  <c:v>-14429</c:v>
                </c:pt>
                <c:pt idx="98">
                  <c:v>-14402</c:v>
                </c:pt>
                <c:pt idx="99">
                  <c:v>-14048</c:v>
                </c:pt>
                <c:pt idx="100">
                  <c:v>-13545.5</c:v>
                </c:pt>
                <c:pt idx="101">
                  <c:v>-13539</c:v>
                </c:pt>
                <c:pt idx="102">
                  <c:v>-13501</c:v>
                </c:pt>
                <c:pt idx="103">
                  <c:v>-13498.5</c:v>
                </c:pt>
                <c:pt idx="104">
                  <c:v>-13465.5</c:v>
                </c:pt>
                <c:pt idx="105">
                  <c:v>-13420</c:v>
                </c:pt>
                <c:pt idx="106">
                  <c:v>-13034</c:v>
                </c:pt>
                <c:pt idx="107">
                  <c:v>-12730</c:v>
                </c:pt>
                <c:pt idx="108">
                  <c:v>-12697</c:v>
                </c:pt>
                <c:pt idx="109">
                  <c:v>-12652.5</c:v>
                </c:pt>
                <c:pt idx="110">
                  <c:v>-12622</c:v>
                </c:pt>
                <c:pt idx="111">
                  <c:v>-12506</c:v>
                </c:pt>
                <c:pt idx="112">
                  <c:v>-12166.5</c:v>
                </c:pt>
                <c:pt idx="113">
                  <c:v>-12162.5</c:v>
                </c:pt>
                <c:pt idx="114">
                  <c:v>-12105.5</c:v>
                </c:pt>
                <c:pt idx="115">
                  <c:v>-12103</c:v>
                </c:pt>
                <c:pt idx="116">
                  <c:v>-12038</c:v>
                </c:pt>
                <c:pt idx="117">
                  <c:v>-11997.5</c:v>
                </c:pt>
                <c:pt idx="118">
                  <c:v>-11716</c:v>
                </c:pt>
                <c:pt idx="119">
                  <c:v>-11683</c:v>
                </c:pt>
                <c:pt idx="120">
                  <c:v>-11651</c:v>
                </c:pt>
                <c:pt idx="121">
                  <c:v>-11217</c:v>
                </c:pt>
                <c:pt idx="122">
                  <c:v>-10804.5</c:v>
                </c:pt>
                <c:pt idx="123">
                  <c:v>-10746</c:v>
                </c:pt>
                <c:pt idx="124">
                  <c:v>-10715.5</c:v>
                </c:pt>
                <c:pt idx="125">
                  <c:v>-10705.5</c:v>
                </c:pt>
                <c:pt idx="126">
                  <c:v>-10673.5</c:v>
                </c:pt>
                <c:pt idx="127">
                  <c:v>-10357</c:v>
                </c:pt>
                <c:pt idx="128">
                  <c:v>-10302</c:v>
                </c:pt>
                <c:pt idx="129">
                  <c:v>-10293</c:v>
                </c:pt>
                <c:pt idx="130">
                  <c:v>-10210.5</c:v>
                </c:pt>
                <c:pt idx="131">
                  <c:v>-10191.5</c:v>
                </c:pt>
                <c:pt idx="132">
                  <c:v>-9807</c:v>
                </c:pt>
                <c:pt idx="133">
                  <c:v>-9784</c:v>
                </c:pt>
                <c:pt idx="134">
                  <c:v>-9757.5</c:v>
                </c:pt>
                <c:pt idx="135">
                  <c:v>-9448</c:v>
                </c:pt>
                <c:pt idx="136">
                  <c:v>-9356.5</c:v>
                </c:pt>
                <c:pt idx="137">
                  <c:v>-9351.5</c:v>
                </c:pt>
                <c:pt idx="138">
                  <c:v>-9345</c:v>
                </c:pt>
                <c:pt idx="139">
                  <c:v>-9328.5</c:v>
                </c:pt>
                <c:pt idx="140">
                  <c:v>-8906</c:v>
                </c:pt>
                <c:pt idx="141">
                  <c:v>-8422.5</c:v>
                </c:pt>
                <c:pt idx="142">
                  <c:v>-8005</c:v>
                </c:pt>
                <c:pt idx="143">
                  <c:v>-6486</c:v>
                </c:pt>
                <c:pt idx="144">
                  <c:v>-5136</c:v>
                </c:pt>
                <c:pt idx="145">
                  <c:v>-5117</c:v>
                </c:pt>
                <c:pt idx="146">
                  <c:v>-5114.5</c:v>
                </c:pt>
                <c:pt idx="147">
                  <c:v>-2397.5</c:v>
                </c:pt>
                <c:pt idx="148">
                  <c:v>-2395</c:v>
                </c:pt>
                <c:pt idx="149">
                  <c:v>-2364.5</c:v>
                </c:pt>
                <c:pt idx="150">
                  <c:v>-2331.5</c:v>
                </c:pt>
                <c:pt idx="151">
                  <c:v>-2296</c:v>
                </c:pt>
                <c:pt idx="152">
                  <c:v>-1010.5</c:v>
                </c:pt>
                <c:pt idx="153">
                  <c:v>-947</c:v>
                </c:pt>
                <c:pt idx="154">
                  <c:v>-938</c:v>
                </c:pt>
                <c:pt idx="155">
                  <c:v>-933</c:v>
                </c:pt>
                <c:pt idx="156">
                  <c:v>-933</c:v>
                </c:pt>
                <c:pt idx="157">
                  <c:v>-930.5</c:v>
                </c:pt>
                <c:pt idx="158">
                  <c:v>-439</c:v>
                </c:pt>
                <c:pt idx="159">
                  <c:v>-406</c:v>
                </c:pt>
                <c:pt idx="160">
                  <c:v>-13</c:v>
                </c:pt>
                <c:pt idx="161">
                  <c:v>-4</c:v>
                </c:pt>
                <c:pt idx="162">
                  <c:v>0</c:v>
                </c:pt>
                <c:pt idx="163">
                  <c:v>0</c:v>
                </c:pt>
                <c:pt idx="164">
                  <c:v>25.5</c:v>
                </c:pt>
                <c:pt idx="165">
                  <c:v>44.5</c:v>
                </c:pt>
                <c:pt idx="166">
                  <c:v>75</c:v>
                </c:pt>
                <c:pt idx="167">
                  <c:v>468</c:v>
                </c:pt>
                <c:pt idx="168">
                  <c:v>515</c:v>
                </c:pt>
                <c:pt idx="169">
                  <c:v>847.5</c:v>
                </c:pt>
                <c:pt idx="170">
                  <c:v>850</c:v>
                </c:pt>
                <c:pt idx="171">
                  <c:v>852.5</c:v>
                </c:pt>
                <c:pt idx="172">
                  <c:v>869</c:v>
                </c:pt>
                <c:pt idx="173">
                  <c:v>5018.5</c:v>
                </c:pt>
                <c:pt idx="174">
                  <c:v>5074.5</c:v>
                </c:pt>
                <c:pt idx="175">
                  <c:v>5077</c:v>
                </c:pt>
                <c:pt idx="176">
                  <c:v>5088.5</c:v>
                </c:pt>
                <c:pt idx="177">
                  <c:v>5513.5</c:v>
                </c:pt>
                <c:pt idx="178">
                  <c:v>5522.5</c:v>
                </c:pt>
                <c:pt idx="179">
                  <c:v>5525</c:v>
                </c:pt>
                <c:pt idx="180">
                  <c:v>5527.5</c:v>
                </c:pt>
                <c:pt idx="181">
                  <c:v>6417</c:v>
                </c:pt>
                <c:pt idx="182">
                  <c:v>6426</c:v>
                </c:pt>
                <c:pt idx="183">
                  <c:v>6437.5</c:v>
                </c:pt>
                <c:pt idx="184">
                  <c:v>6454</c:v>
                </c:pt>
                <c:pt idx="185">
                  <c:v>7417.5</c:v>
                </c:pt>
                <c:pt idx="186">
                  <c:v>7419</c:v>
                </c:pt>
                <c:pt idx="187">
                  <c:v>7424</c:v>
                </c:pt>
                <c:pt idx="188">
                  <c:v>7776</c:v>
                </c:pt>
                <c:pt idx="189">
                  <c:v>7785</c:v>
                </c:pt>
                <c:pt idx="190">
                  <c:v>7818</c:v>
                </c:pt>
                <c:pt idx="191">
                  <c:v>8327</c:v>
                </c:pt>
                <c:pt idx="192">
                  <c:v>8402</c:v>
                </c:pt>
                <c:pt idx="193">
                  <c:v>8775.5</c:v>
                </c:pt>
                <c:pt idx="194">
                  <c:v>9695</c:v>
                </c:pt>
                <c:pt idx="195">
                  <c:v>10106</c:v>
                </c:pt>
                <c:pt idx="196">
                  <c:v>11012</c:v>
                </c:pt>
                <c:pt idx="197">
                  <c:v>11040</c:v>
                </c:pt>
                <c:pt idx="198">
                  <c:v>11042.5</c:v>
                </c:pt>
                <c:pt idx="199">
                  <c:v>11051.5</c:v>
                </c:pt>
                <c:pt idx="200">
                  <c:v>11077</c:v>
                </c:pt>
                <c:pt idx="201">
                  <c:v>11546.5</c:v>
                </c:pt>
                <c:pt idx="202">
                  <c:v>11549</c:v>
                </c:pt>
                <c:pt idx="203">
                  <c:v>11565.5</c:v>
                </c:pt>
                <c:pt idx="204">
                  <c:v>11568</c:v>
                </c:pt>
                <c:pt idx="205">
                  <c:v>11573</c:v>
                </c:pt>
                <c:pt idx="206">
                  <c:v>11643</c:v>
                </c:pt>
                <c:pt idx="207">
                  <c:v>11643</c:v>
                </c:pt>
                <c:pt idx="208">
                  <c:v>11643</c:v>
                </c:pt>
                <c:pt idx="209">
                  <c:v>11666</c:v>
                </c:pt>
                <c:pt idx="210">
                  <c:v>11666</c:v>
                </c:pt>
                <c:pt idx="211">
                  <c:v>11666</c:v>
                </c:pt>
                <c:pt idx="212">
                  <c:v>12004.5</c:v>
                </c:pt>
                <c:pt idx="213">
                  <c:v>12004.5</c:v>
                </c:pt>
                <c:pt idx="214">
                  <c:v>12016</c:v>
                </c:pt>
                <c:pt idx="215">
                  <c:v>12037.5</c:v>
                </c:pt>
                <c:pt idx="216">
                  <c:v>12039</c:v>
                </c:pt>
                <c:pt idx="217">
                  <c:v>12039</c:v>
                </c:pt>
                <c:pt idx="218">
                  <c:v>12039</c:v>
                </c:pt>
                <c:pt idx="219">
                  <c:v>12054</c:v>
                </c:pt>
                <c:pt idx="220">
                  <c:v>12483</c:v>
                </c:pt>
                <c:pt idx="221">
                  <c:v>12483</c:v>
                </c:pt>
                <c:pt idx="222">
                  <c:v>12483</c:v>
                </c:pt>
                <c:pt idx="223">
                  <c:v>12485.5</c:v>
                </c:pt>
                <c:pt idx="224">
                  <c:v>12485.5</c:v>
                </c:pt>
                <c:pt idx="225">
                  <c:v>12490.5</c:v>
                </c:pt>
                <c:pt idx="226">
                  <c:v>12492</c:v>
                </c:pt>
                <c:pt idx="227">
                  <c:v>12506</c:v>
                </c:pt>
                <c:pt idx="228">
                  <c:v>12511</c:v>
                </c:pt>
                <c:pt idx="229">
                  <c:v>12546.5</c:v>
                </c:pt>
                <c:pt idx="230">
                  <c:v>12581</c:v>
                </c:pt>
                <c:pt idx="231">
                  <c:v>12581</c:v>
                </c:pt>
                <c:pt idx="232">
                  <c:v>12630.5</c:v>
                </c:pt>
                <c:pt idx="233">
                  <c:v>12917</c:v>
                </c:pt>
                <c:pt idx="234">
                  <c:v>12969</c:v>
                </c:pt>
                <c:pt idx="235">
                  <c:v>12970.5</c:v>
                </c:pt>
                <c:pt idx="236">
                  <c:v>13442.5</c:v>
                </c:pt>
                <c:pt idx="237">
                  <c:v>15251</c:v>
                </c:pt>
                <c:pt idx="238">
                  <c:v>15647</c:v>
                </c:pt>
                <c:pt idx="239">
                  <c:v>15687</c:v>
                </c:pt>
                <c:pt idx="240">
                  <c:v>15689</c:v>
                </c:pt>
                <c:pt idx="241">
                  <c:v>16102</c:v>
                </c:pt>
                <c:pt idx="242">
                  <c:v>17125</c:v>
                </c:pt>
                <c:pt idx="243">
                  <c:v>17143</c:v>
                </c:pt>
                <c:pt idx="244">
                  <c:v>17178.5</c:v>
                </c:pt>
                <c:pt idx="245">
                  <c:v>17684</c:v>
                </c:pt>
                <c:pt idx="246">
                  <c:v>18071.5</c:v>
                </c:pt>
                <c:pt idx="247">
                  <c:v>19613</c:v>
                </c:pt>
                <c:pt idx="248">
                  <c:v>19613</c:v>
                </c:pt>
                <c:pt idx="249">
                  <c:v>19908</c:v>
                </c:pt>
                <c:pt idx="250">
                  <c:v>20290</c:v>
                </c:pt>
                <c:pt idx="251">
                  <c:v>20391.5</c:v>
                </c:pt>
                <c:pt idx="252">
                  <c:v>20393</c:v>
                </c:pt>
                <c:pt idx="253">
                  <c:v>20421</c:v>
                </c:pt>
                <c:pt idx="254">
                  <c:v>20883</c:v>
                </c:pt>
                <c:pt idx="255">
                  <c:v>20890.5</c:v>
                </c:pt>
                <c:pt idx="256">
                  <c:v>21346</c:v>
                </c:pt>
                <c:pt idx="257">
                  <c:v>21762</c:v>
                </c:pt>
                <c:pt idx="258">
                  <c:v>21766</c:v>
                </c:pt>
                <c:pt idx="259">
                  <c:v>21768.5</c:v>
                </c:pt>
                <c:pt idx="260">
                  <c:v>21786.5</c:v>
                </c:pt>
                <c:pt idx="261">
                  <c:v>21794</c:v>
                </c:pt>
                <c:pt idx="262">
                  <c:v>21888</c:v>
                </c:pt>
                <c:pt idx="263">
                  <c:v>21888</c:v>
                </c:pt>
                <c:pt idx="264">
                  <c:v>22780</c:v>
                </c:pt>
                <c:pt idx="265">
                  <c:v>22780</c:v>
                </c:pt>
                <c:pt idx="266">
                  <c:v>22780</c:v>
                </c:pt>
                <c:pt idx="267">
                  <c:v>23106</c:v>
                </c:pt>
                <c:pt idx="268">
                  <c:v>23594.5</c:v>
                </c:pt>
                <c:pt idx="269">
                  <c:v>24134</c:v>
                </c:pt>
                <c:pt idx="270">
                  <c:v>24142</c:v>
                </c:pt>
                <c:pt idx="271">
                  <c:v>24498</c:v>
                </c:pt>
                <c:pt idx="272">
                  <c:v>26006</c:v>
                </c:pt>
                <c:pt idx="273">
                  <c:v>26398</c:v>
                </c:pt>
              </c:numCache>
            </c:numRef>
          </c:xVal>
          <c:yVal>
            <c:numRef>
              <c:f>'A (3)'!$I$21:$I$990</c:f>
              <c:numCache>
                <c:formatCode>General</c:formatCode>
                <c:ptCount val="970"/>
                <c:pt idx="7">
                  <c:v>-1.1300449994450901E-2</c:v>
                </c:pt>
                <c:pt idx="8">
                  <c:v>-2.3021299995889422E-2</c:v>
                </c:pt>
                <c:pt idx="37">
                  <c:v>-7.1983249996264931E-2</c:v>
                </c:pt>
                <c:pt idx="123">
                  <c:v>-0.10026379999544588</c:v>
                </c:pt>
                <c:pt idx="126">
                  <c:v>-0.18309204999604844</c:v>
                </c:pt>
                <c:pt idx="158">
                  <c:v>-1.9169999723089859E-4</c:v>
                </c:pt>
                <c:pt idx="159">
                  <c:v>-6.6179999703308567E-4</c:v>
                </c:pt>
                <c:pt idx="163">
                  <c:v>4.0000000444706529E-4</c:v>
                </c:pt>
                <c:pt idx="164">
                  <c:v>-2.2234999778447673E-4</c:v>
                </c:pt>
                <c:pt idx="165">
                  <c:v>-3.5664999450091273E-4</c:v>
                </c:pt>
                <c:pt idx="166">
                  <c:v>-6.7749999288935214E-4</c:v>
                </c:pt>
                <c:pt idx="173">
                  <c:v>-2.1504450000065845E-2</c:v>
                </c:pt>
                <c:pt idx="182">
                  <c:v>4.9677999995765276E-3</c:v>
                </c:pt>
                <c:pt idx="183">
                  <c:v>-1.141875000030268E-2</c:v>
                </c:pt>
                <c:pt idx="190">
                  <c:v>2.6539999817032367E-4</c:v>
                </c:pt>
                <c:pt idx="191">
                  <c:v>4.678100005548913E-3</c:v>
                </c:pt>
                <c:pt idx="192">
                  <c:v>2.0059999951627105E-4</c:v>
                </c:pt>
                <c:pt idx="195">
                  <c:v>-1.9728200000827201E-2</c:v>
                </c:pt>
                <c:pt idx="213">
                  <c:v>-3.3368650001648348E-2</c:v>
                </c:pt>
                <c:pt idx="232">
                  <c:v>-4.6540849994926248E-2</c:v>
                </c:pt>
                <c:pt idx="247">
                  <c:v>-0.11319609999918612</c:v>
                </c:pt>
                <c:pt idx="248">
                  <c:v>-0.11319609999918612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DA-4DEC-AF7C-C4E9FE2B1194}"/>
            </c:ext>
          </c:extLst>
        </c:ser>
        <c:ser>
          <c:idx val="4"/>
          <c:order val="2"/>
          <c:tx>
            <c:strRef>
              <c:f>'A (3)'!$J$20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(3)'!$F$21:$F$990</c:f>
              <c:numCache>
                <c:formatCode>General</c:formatCode>
                <c:ptCount val="970"/>
                <c:pt idx="0">
                  <c:v>-30375.5</c:v>
                </c:pt>
                <c:pt idx="1">
                  <c:v>-29357.5</c:v>
                </c:pt>
                <c:pt idx="2">
                  <c:v>-29239.5</c:v>
                </c:pt>
                <c:pt idx="3">
                  <c:v>-28813</c:v>
                </c:pt>
                <c:pt idx="4">
                  <c:v>-28808</c:v>
                </c:pt>
                <c:pt idx="5">
                  <c:v>-28430</c:v>
                </c:pt>
                <c:pt idx="6">
                  <c:v>-28324.5</c:v>
                </c:pt>
                <c:pt idx="7">
                  <c:v>-28301.5</c:v>
                </c:pt>
                <c:pt idx="8">
                  <c:v>-28271</c:v>
                </c:pt>
                <c:pt idx="9">
                  <c:v>-27590</c:v>
                </c:pt>
                <c:pt idx="10">
                  <c:v>-27550.5</c:v>
                </c:pt>
                <c:pt idx="11">
                  <c:v>-27393</c:v>
                </c:pt>
                <c:pt idx="12">
                  <c:v>-27027.5</c:v>
                </c:pt>
                <c:pt idx="13">
                  <c:v>-26994.5</c:v>
                </c:pt>
                <c:pt idx="14">
                  <c:v>-26945</c:v>
                </c:pt>
                <c:pt idx="15">
                  <c:v>-25945</c:v>
                </c:pt>
                <c:pt idx="16">
                  <c:v>-25436</c:v>
                </c:pt>
                <c:pt idx="17">
                  <c:v>-24729.5</c:v>
                </c:pt>
                <c:pt idx="18">
                  <c:v>-24640.5</c:v>
                </c:pt>
                <c:pt idx="19">
                  <c:v>-24182.5</c:v>
                </c:pt>
                <c:pt idx="20">
                  <c:v>-23826</c:v>
                </c:pt>
                <c:pt idx="21">
                  <c:v>-23753.5</c:v>
                </c:pt>
                <c:pt idx="22">
                  <c:v>-23744.5</c:v>
                </c:pt>
                <c:pt idx="23">
                  <c:v>-23701.5</c:v>
                </c:pt>
                <c:pt idx="24">
                  <c:v>-23242</c:v>
                </c:pt>
                <c:pt idx="25">
                  <c:v>-23239.5</c:v>
                </c:pt>
                <c:pt idx="26">
                  <c:v>-22911</c:v>
                </c:pt>
                <c:pt idx="27">
                  <c:v>-22789</c:v>
                </c:pt>
                <c:pt idx="28">
                  <c:v>-22781.5</c:v>
                </c:pt>
                <c:pt idx="29">
                  <c:v>-22756</c:v>
                </c:pt>
                <c:pt idx="30">
                  <c:v>-22225.5</c:v>
                </c:pt>
                <c:pt idx="31">
                  <c:v>-22197.5</c:v>
                </c:pt>
                <c:pt idx="32">
                  <c:v>-21949</c:v>
                </c:pt>
                <c:pt idx="33">
                  <c:v>-21875.5</c:v>
                </c:pt>
                <c:pt idx="34">
                  <c:v>-21866.5</c:v>
                </c:pt>
                <c:pt idx="35">
                  <c:v>-21798</c:v>
                </c:pt>
                <c:pt idx="36">
                  <c:v>-21795.5</c:v>
                </c:pt>
                <c:pt idx="37">
                  <c:v>-21777.5</c:v>
                </c:pt>
                <c:pt idx="38">
                  <c:v>-21557</c:v>
                </c:pt>
                <c:pt idx="39">
                  <c:v>-21510</c:v>
                </c:pt>
                <c:pt idx="40">
                  <c:v>-21437.5</c:v>
                </c:pt>
                <c:pt idx="41">
                  <c:v>-21413.5</c:v>
                </c:pt>
                <c:pt idx="42">
                  <c:v>-21394.5</c:v>
                </c:pt>
                <c:pt idx="43">
                  <c:v>-21385.5</c:v>
                </c:pt>
                <c:pt idx="44">
                  <c:v>-20912</c:v>
                </c:pt>
                <c:pt idx="45">
                  <c:v>-20564.5</c:v>
                </c:pt>
                <c:pt idx="46">
                  <c:v>-20357.5</c:v>
                </c:pt>
                <c:pt idx="47">
                  <c:v>-20172.5</c:v>
                </c:pt>
                <c:pt idx="48">
                  <c:v>-20153.5</c:v>
                </c:pt>
                <c:pt idx="49">
                  <c:v>-20039</c:v>
                </c:pt>
                <c:pt idx="50">
                  <c:v>-19550.5</c:v>
                </c:pt>
                <c:pt idx="51">
                  <c:v>-19163.5</c:v>
                </c:pt>
                <c:pt idx="52">
                  <c:v>-19130.5</c:v>
                </c:pt>
                <c:pt idx="53">
                  <c:v>-19126.5</c:v>
                </c:pt>
                <c:pt idx="54">
                  <c:v>-19020</c:v>
                </c:pt>
                <c:pt idx="55">
                  <c:v>-18959</c:v>
                </c:pt>
                <c:pt idx="56">
                  <c:v>-18729.5</c:v>
                </c:pt>
                <c:pt idx="57">
                  <c:v>-18694</c:v>
                </c:pt>
                <c:pt idx="58">
                  <c:v>-18666</c:v>
                </c:pt>
                <c:pt idx="59">
                  <c:v>-18649.5</c:v>
                </c:pt>
                <c:pt idx="60">
                  <c:v>-18133</c:v>
                </c:pt>
                <c:pt idx="61">
                  <c:v>-18086</c:v>
                </c:pt>
                <c:pt idx="62">
                  <c:v>-18086</c:v>
                </c:pt>
                <c:pt idx="63">
                  <c:v>-17539</c:v>
                </c:pt>
                <c:pt idx="64">
                  <c:v>-17267.5</c:v>
                </c:pt>
                <c:pt idx="65">
                  <c:v>-17229.5</c:v>
                </c:pt>
                <c:pt idx="66">
                  <c:v>-17220.5</c:v>
                </c:pt>
                <c:pt idx="67">
                  <c:v>-16668.5</c:v>
                </c:pt>
                <c:pt idx="68">
                  <c:v>-16445.5</c:v>
                </c:pt>
                <c:pt idx="69">
                  <c:v>-16406</c:v>
                </c:pt>
                <c:pt idx="70">
                  <c:v>-16375.5</c:v>
                </c:pt>
                <c:pt idx="71">
                  <c:v>-16265</c:v>
                </c:pt>
                <c:pt idx="72">
                  <c:v>-16220.5</c:v>
                </c:pt>
                <c:pt idx="73">
                  <c:v>-16088</c:v>
                </c:pt>
                <c:pt idx="74">
                  <c:v>-15963.5</c:v>
                </c:pt>
                <c:pt idx="75">
                  <c:v>-15677.5</c:v>
                </c:pt>
                <c:pt idx="76">
                  <c:v>-15560</c:v>
                </c:pt>
                <c:pt idx="77">
                  <c:v>-15429</c:v>
                </c:pt>
                <c:pt idx="78">
                  <c:v>-15337.5</c:v>
                </c:pt>
                <c:pt idx="79">
                  <c:v>-15332.5</c:v>
                </c:pt>
                <c:pt idx="80">
                  <c:v>-15331</c:v>
                </c:pt>
                <c:pt idx="81">
                  <c:v>-15266.5</c:v>
                </c:pt>
                <c:pt idx="82">
                  <c:v>-15220.5</c:v>
                </c:pt>
                <c:pt idx="83">
                  <c:v>-15029.5</c:v>
                </c:pt>
                <c:pt idx="84">
                  <c:v>-14963</c:v>
                </c:pt>
                <c:pt idx="85">
                  <c:v>-14961</c:v>
                </c:pt>
                <c:pt idx="86">
                  <c:v>-14946.5</c:v>
                </c:pt>
                <c:pt idx="87">
                  <c:v>-14943</c:v>
                </c:pt>
                <c:pt idx="88">
                  <c:v>-14879.5</c:v>
                </c:pt>
                <c:pt idx="89">
                  <c:v>-14853</c:v>
                </c:pt>
                <c:pt idx="90">
                  <c:v>-14850</c:v>
                </c:pt>
                <c:pt idx="91">
                  <c:v>-14819.5</c:v>
                </c:pt>
                <c:pt idx="92">
                  <c:v>-14807</c:v>
                </c:pt>
                <c:pt idx="93">
                  <c:v>-14545.5</c:v>
                </c:pt>
                <c:pt idx="94">
                  <c:v>-14512.5</c:v>
                </c:pt>
                <c:pt idx="95">
                  <c:v>-14506.5</c:v>
                </c:pt>
                <c:pt idx="96">
                  <c:v>-14454.5</c:v>
                </c:pt>
                <c:pt idx="97">
                  <c:v>-14429</c:v>
                </c:pt>
                <c:pt idx="98">
                  <c:v>-14402</c:v>
                </c:pt>
                <c:pt idx="99">
                  <c:v>-14048</c:v>
                </c:pt>
                <c:pt idx="100">
                  <c:v>-13545.5</c:v>
                </c:pt>
                <c:pt idx="101">
                  <c:v>-13539</c:v>
                </c:pt>
                <c:pt idx="102">
                  <c:v>-13501</c:v>
                </c:pt>
                <c:pt idx="103">
                  <c:v>-13498.5</c:v>
                </c:pt>
                <c:pt idx="104">
                  <c:v>-13465.5</c:v>
                </c:pt>
                <c:pt idx="105">
                  <c:v>-13420</c:v>
                </c:pt>
                <c:pt idx="106">
                  <c:v>-13034</c:v>
                </c:pt>
                <c:pt idx="107">
                  <c:v>-12730</c:v>
                </c:pt>
                <c:pt idx="108">
                  <c:v>-12697</c:v>
                </c:pt>
                <c:pt idx="109">
                  <c:v>-12652.5</c:v>
                </c:pt>
                <c:pt idx="110">
                  <c:v>-12622</c:v>
                </c:pt>
                <c:pt idx="111">
                  <c:v>-12506</c:v>
                </c:pt>
                <c:pt idx="112">
                  <c:v>-12166.5</c:v>
                </c:pt>
                <c:pt idx="113">
                  <c:v>-12162.5</c:v>
                </c:pt>
                <c:pt idx="114">
                  <c:v>-12105.5</c:v>
                </c:pt>
                <c:pt idx="115">
                  <c:v>-12103</c:v>
                </c:pt>
                <c:pt idx="116">
                  <c:v>-12038</c:v>
                </c:pt>
                <c:pt idx="117">
                  <c:v>-11997.5</c:v>
                </c:pt>
                <c:pt idx="118">
                  <c:v>-11716</c:v>
                </c:pt>
                <c:pt idx="119">
                  <c:v>-11683</c:v>
                </c:pt>
                <c:pt idx="120">
                  <c:v>-11651</c:v>
                </c:pt>
                <c:pt idx="121">
                  <c:v>-11217</c:v>
                </c:pt>
                <c:pt idx="122">
                  <c:v>-10804.5</c:v>
                </c:pt>
                <c:pt idx="123">
                  <c:v>-10746</c:v>
                </c:pt>
                <c:pt idx="124">
                  <c:v>-10715.5</c:v>
                </c:pt>
                <c:pt idx="125">
                  <c:v>-10705.5</c:v>
                </c:pt>
                <c:pt idx="126">
                  <c:v>-10673.5</c:v>
                </c:pt>
                <c:pt idx="127">
                  <c:v>-10357</c:v>
                </c:pt>
                <c:pt idx="128">
                  <c:v>-10302</c:v>
                </c:pt>
                <c:pt idx="129">
                  <c:v>-10293</c:v>
                </c:pt>
                <c:pt idx="130">
                  <c:v>-10210.5</c:v>
                </c:pt>
                <c:pt idx="131">
                  <c:v>-10191.5</c:v>
                </c:pt>
                <c:pt idx="132">
                  <c:v>-9807</c:v>
                </c:pt>
                <c:pt idx="133">
                  <c:v>-9784</c:v>
                </c:pt>
                <c:pt idx="134">
                  <c:v>-9757.5</c:v>
                </c:pt>
                <c:pt idx="135">
                  <c:v>-9448</c:v>
                </c:pt>
                <c:pt idx="136">
                  <c:v>-9356.5</c:v>
                </c:pt>
                <c:pt idx="137">
                  <c:v>-9351.5</c:v>
                </c:pt>
                <c:pt idx="138">
                  <c:v>-9345</c:v>
                </c:pt>
                <c:pt idx="139">
                  <c:v>-9328.5</c:v>
                </c:pt>
                <c:pt idx="140">
                  <c:v>-8906</c:v>
                </c:pt>
                <c:pt idx="141">
                  <c:v>-8422.5</c:v>
                </c:pt>
                <c:pt idx="142">
                  <c:v>-8005</c:v>
                </c:pt>
                <c:pt idx="143">
                  <c:v>-6486</c:v>
                </c:pt>
                <c:pt idx="144">
                  <c:v>-5136</c:v>
                </c:pt>
                <c:pt idx="145">
                  <c:v>-5117</c:v>
                </c:pt>
                <c:pt idx="146">
                  <c:v>-5114.5</c:v>
                </c:pt>
                <c:pt idx="147">
                  <c:v>-2397.5</c:v>
                </c:pt>
                <c:pt idx="148">
                  <c:v>-2395</c:v>
                </c:pt>
                <c:pt idx="149">
                  <c:v>-2364.5</c:v>
                </c:pt>
                <c:pt idx="150">
                  <c:v>-2331.5</c:v>
                </c:pt>
                <c:pt idx="151">
                  <c:v>-2296</c:v>
                </c:pt>
                <c:pt idx="152">
                  <c:v>-1010.5</c:v>
                </c:pt>
                <c:pt idx="153">
                  <c:v>-947</c:v>
                </c:pt>
                <c:pt idx="154">
                  <c:v>-938</c:v>
                </c:pt>
                <c:pt idx="155">
                  <c:v>-933</c:v>
                </c:pt>
                <c:pt idx="156">
                  <c:v>-933</c:v>
                </c:pt>
                <c:pt idx="157">
                  <c:v>-930.5</c:v>
                </c:pt>
                <c:pt idx="158">
                  <c:v>-439</c:v>
                </c:pt>
                <c:pt idx="159">
                  <c:v>-406</c:v>
                </c:pt>
                <c:pt idx="160">
                  <c:v>-13</c:v>
                </c:pt>
                <c:pt idx="161">
                  <c:v>-4</c:v>
                </c:pt>
                <c:pt idx="162">
                  <c:v>0</c:v>
                </c:pt>
                <c:pt idx="163">
                  <c:v>0</c:v>
                </c:pt>
                <c:pt idx="164">
                  <c:v>25.5</c:v>
                </c:pt>
                <c:pt idx="165">
                  <c:v>44.5</c:v>
                </c:pt>
                <c:pt idx="166">
                  <c:v>75</c:v>
                </c:pt>
                <c:pt idx="167">
                  <c:v>468</c:v>
                </c:pt>
                <c:pt idx="168">
                  <c:v>515</c:v>
                </c:pt>
                <c:pt idx="169">
                  <c:v>847.5</c:v>
                </c:pt>
                <c:pt idx="170">
                  <c:v>850</c:v>
                </c:pt>
                <c:pt idx="171">
                  <c:v>852.5</c:v>
                </c:pt>
                <c:pt idx="172">
                  <c:v>869</c:v>
                </c:pt>
                <c:pt idx="173">
                  <c:v>5018.5</c:v>
                </c:pt>
                <c:pt idx="174">
                  <c:v>5074.5</c:v>
                </c:pt>
                <c:pt idx="175">
                  <c:v>5077</c:v>
                </c:pt>
                <c:pt idx="176">
                  <c:v>5088.5</c:v>
                </c:pt>
                <c:pt idx="177">
                  <c:v>5513.5</c:v>
                </c:pt>
                <c:pt idx="178">
                  <c:v>5522.5</c:v>
                </c:pt>
                <c:pt idx="179">
                  <c:v>5525</c:v>
                </c:pt>
                <c:pt idx="180">
                  <c:v>5527.5</c:v>
                </c:pt>
                <c:pt idx="181">
                  <c:v>6417</c:v>
                </c:pt>
                <c:pt idx="182">
                  <c:v>6426</c:v>
                </c:pt>
                <c:pt idx="183">
                  <c:v>6437.5</c:v>
                </c:pt>
                <c:pt idx="184">
                  <c:v>6454</c:v>
                </c:pt>
                <c:pt idx="185">
                  <c:v>7417.5</c:v>
                </c:pt>
                <c:pt idx="186">
                  <c:v>7419</c:v>
                </c:pt>
                <c:pt idx="187">
                  <c:v>7424</c:v>
                </c:pt>
                <c:pt idx="188">
                  <c:v>7776</c:v>
                </c:pt>
                <c:pt idx="189">
                  <c:v>7785</c:v>
                </c:pt>
                <c:pt idx="190">
                  <c:v>7818</c:v>
                </c:pt>
                <c:pt idx="191">
                  <c:v>8327</c:v>
                </c:pt>
                <c:pt idx="192">
                  <c:v>8402</c:v>
                </c:pt>
                <c:pt idx="193">
                  <c:v>8775.5</c:v>
                </c:pt>
                <c:pt idx="194">
                  <c:v>9695</c:v>
                </c:pt>
                <c:pt idx="195">
                  <c:v>10106</c:v>
                </c:pt>
                <c:pt idx="196">
                  <c:v>11012</c:v>
                </c:pt>
                <c:pt idx="197">
                  <c:v>11040</c:v>
                </c:pt>
                <c:pt idx="198">
                  <c:v>11042.5</c:v>
                </c:pt>
                <c:pt idx="199">
                  <c:v>11051.5</c:v>
                </c:pt>
                <c:pt idx="200">
                  <c:v>11077</c:v>
                </c:pt>
                <c:pt idx="201">
                  <c:v>11546.5</c:v>
                </c:pt>
                <c:pt idx="202">
                  <c:v>11549</c:v>
                </c:pt>
                <c:pt idx="203">
                  <c:v>11565.5</c:v>
                </c:pt>
                <c:pt idx="204">
                  <c:v>11568</c:v>
                </c:pt>
                <c:pt idx="205">
                  <c:v>11573</c:v>
                </c:pt>
                <c:pt idx="206">
                  <c:v>11643</c:v>
                </c:pt>
                <c:pt idx="207">
                  <c:v>11643</c:v>
                </c:pt>
                <c:pt idx="208">
                  <c:v>11643</c:v>
                </c:pt>
                <c:pt idx="209">
                  <c:v>11666</c:v>
                </c:pt>
                <c:pt idx="210">
                  <c:v>11666</c:v>
                </c:pt>
                <c:pt idx="211">
                  <c:v>11666</c:v>
                </c:pt>
                <c:pt idx="212">
                  <c:v>12004.5</c:v>
                </c:pt>
                <c:pt idx="213">
                  <c:v>12004.5</c:v>
                </c:pt>
                <c:pt idx="214">
                  <c:v>12016</c:v>
                </c:pt>
                <c:pt idx="215">
                  <c:v>12037.5</c:v>
                </c:pt>
                <c:pt idx="216">
                  <c:v>12039</c:v>
                </c:pt>
                <c:pt idx="217">
                  <c:v>12039</c:v>
                </c:pt>
                <c:pt idx="218">
                  <c:v>12039</c:v>
                </c:pt>
                <c:pt idx="219">
                  <c:v>12054</c:v>
                </c:pt>
                <c:pt idx="220">
                  <c:v>12483</c:v>
                </c:pt>
                <c:pt idx="221">
                  <c:v>12483</c:v>
                </c:pt>
                <c:pt idx="222">
                  <c:v>12483</c:v>
                </c:pt>
                <c:pt idx="223">
                  <c:v>12485.5</c:v>
                </c:pt>
                <c:pt idx="224">
                  <c:v>12485.5</c:v>
                </c:pt>
                <c:pt idx="225">
                  <c:v>12490.5</c:v>
                </c:pt>
                <c:pt idx="226">
                  <c:v>12492</c:v>
                </c:pt>
                <c:pt idx="227">
                  <c:v>12506</c:v>
                </c:pt>
                <c:pt idx="228">
                  <c:v>12511</c:v>
                </c:pt>
                <c:pt idx="229">
                  <c:v>12546.5</c:v>
                </c:pt>
                <c:pt idx="230">
                  <c:v>12581</c:v>
                </c:pt>
                <c:pt idx="231">
                  <c:v>12581</c:v>
                </c:pt>
                <c:pt idx="232">
                  <c:v>12630.5</c:v>
                </c:pt>
                <c:pt idx="233">
                  <c:v>12917</c:v>
                </c:pt>
                <c:pt idx="234">
                  <c:v>12969</c:v>
                </c:pt>
                <c:pt idx="235">
                  <c:v>12970.5</c:v>
                </c:pt>
                <c:pt idx="236">
                  <c:v>13442.5</c:v>
                </c:pt>
                <c:pt idx="237">
                  <c:v>15251</c:v>
                </c:pt>
                <c:pt idx="238">
                  <c:v>15647</c:v>
                </c:pt>
                <c:pt idx="239">
                  <c:v>15687</c:v>
                </c:pt>
                <c:pt idx="240">
                  <c:v>15689</c:v>
                </c:pt>
                <c:pt idx="241">
                  <c:v>16102</c:v>
                </c:pt>
                <c:pt idx="242">
                  <c:v>17125</c:v>
                </c:pt>
                <c:pt idx="243">
                  <c:v>17143</c:v>
                </c:pt>
                <c:pt idx="244">
                  <c:v>17178.5</c:v>
                </c:pt>
                <c:pt idx="245">
                  <c:v>17684</c:v>
                </c:pt>
                <c:pt idx="246">
                  <c:v>18071.5</c:v>
                </c:pt>
                <c:pt idx="247">
                  <c:v>19613</c:v>
                </c:pt>
                <c:pt idx="248">
                  <c:v>19613</c:v>
                </c:pt>
                <c:pt idx="249">
                  <c:v>19908</c:v>
                </c:pt>
                <c:pt idx="250">
                  <c:v>20290</c:v>
                </c:pt>
                <c:pt idx="251">
                  <c:v>20391.5</c:v>
                </c:pt>
                <c:pt idx="252">
                  <c:v>20393</c:v>
                </c:pt>
                <c:pt idx="253">
                  <c:v>20421</c:v>
                </c:pt>
                <c:pt idx="254">
                  <c:v>20883</c:v>
                </c:pt>
                <c:pt idx="255">
                  <c:v>20890.5</c:v>
                </c:pt>
                <c:pt idx="256">
                  <c:v>21346</c:v>
                </c:pt>
                <c:pt idx="257">
                  <c:v>21762</c:v>
                </c:pt>
                <c:pt idx="258">
                  <c:v>21766</c:v>
                </c:pt>
                <c:pt idx="259">
                  <c:v>21768.5</c:v>
                </c:pt>
                <c:pt idx="260">
                  <c:v>21786.5</c:v>
                </c:pt>
                <c:pt idx="261">
                  <c:v>21794</c:v>
                </c:pt>
                <c:pt idx="262">
                  <c:v>21888</c:v>
                </c:pt>
                <c:pt idx="263">
                  <c:v>21888</c:v>
                </c:pt>
                <c:pt idx="264">
                  <c:v>22780</c:v>
                </c:pt>
                <c:pt idx="265">
                  <c:v>22780</c:v>
                </c:pt>
                <c:pt idx="266">
                  <c:v>22780</c:v>
                </c:pt>
                <c:pt idx="267">
                  <c:v>23106</c:v>
                </c:pt>
                <c:pt idx="268">
                  <c:v>23594.5</c:v>
                </c:pt>
                <c:pt idx="269">
                  <c:v>24134</c:v>
                </c:pt>
                <c:pt idx="270">
                  <c:v>24142</c:v>
                </c:pt>
                <c:pt idx="271">
                  <c:v>24498</c:v>
                </c:pt>
                <c:pt idx="272">
                  <c:v>26006</c:v>
                </c:pt>
                <c:pt idx="273">
                  <c:v>26398</c:v>
                </c:pt>
              </c:numCache>
            </c:numRef>
          </c:xVal>
          <c:yVal>
            <c:numRef>
              <c:f>'A (3)'!$J$21:$J$990</c:f>
              <c:numCache>
                <c:formatCode>General</c:formatCode>
                <c:ptCount val="970"/>
                <c:pt idx="152">
                  <c:v>3.2685000041965395E-4</c:v>
                </c:pt>
                <c:pt idx="153">
                  <c:v>2.5358999992022291E-3</c:v>
                </c:pt>
                <c:pt idx="154">
                  <c:v>2.7985999986412935E-3</c:v>
                </c:pt>
                <c:pt idx="155">
                  <c:v>1.6601000024820678E-3</c:v>
                </c:pt>
                <c:pt idx="156">
                  <c:v>1.7001000014715828E-3</c:v>
                </c:pt>
                <c:pt idx="157">
                  <c:v>9.2084999778307974E-4</c:v>
                </c:pt>
                <c:pt idx="160">
                  <c:v>1.9761000075959601E-3</c:v>
                </c:pt>
                <c:pt idx="161">
                  <c:v>1.538800002890639E-3</c:v>
                </c:pt>
                <c:pt idx="167">
                  <c:v>1.160400002845563E-3</c:v>
                </c:pt>
                <c:pt idx="168">
                  <c:v>8.5450000187847763E-4</c:v>
                </c:pt>
                <c:pt idx="169">
                  <c:v>-3.1357499974546954E-3</c:v>
                </c:pt>
                <c:pt idx="170">
                  <c:v>-1.0649999967426993E-3</c:v>
                </c:pt>
                <c:pt idx="171">
                  <c:v>-3.7642499955836684E-3</c:v>
                </c:pt>
                <c:pt idx="172">
                  <c:v>-4.8929999320534989E-4</c:v>
                </c:pt>
                <c:pt idx="174">
                  <c:v>9.5235000480897725E-4</c:v>
                </c:pt>
                <c:pt idx="175">
                  <c:v>-3.2969000021694228E-3</c:v>
                </c:pt>
                <c:pt idx="176">
                  <c:v>2.1655000455211848E-4</c:v>
                </c:pt>
                <c:pt idx="177">
                  <c:v>-4.0559499975643121E-3</c:v>
                </c:pt>
                <c:pt idx="178">
                  <c:v>1.4206750005541835E-2</c:v>
                </c:pt>
                <c:pt idx="179">
                  <c:v>-2.4425000010523945E-3</c:v>
                </c:pt>
                <c:pt idx="180">
                  <c:v>-2.0917499932693318E-3</c:v>
                </c:pt>
                <c:pt idx="181">
                  <c:v>4.7051000001374632E-3</c:v>
                </c:pt>
                <c:pt idx="184">
                  <c:v>-3.1037999942782335E-3</c:v>
                </c:pt>
                <c:pt idx="186">
                  <c:v>-9.914299997035414E-3</c:v>
                </c:pt>
                <c:pt idx="187">
                  <c:v>-9.0128000010736287E-3</c:v>
                </c:pt>
                <c:pt idx="188">
                  <c:v>-1.2727199995424598E-2</c:v>
                </c:pt>
                <c:pt idx="189">
                  <c:v>-9.4644999990123324E-3</c:v>
                </c:pt>
                <c:pt idx="193">
                  <c:v>-8.8973499950952828E-3</c:v>
                </c:pt>
                <c:pt idx="194">
                  <c:v>-1.9991499997559004E-2</c:v>
                </c:pt>
                <c:pt idx="196">
                  <c:v>-3.0116400004772004E-2</c:v>
                </c:pt>
                <c:pt idx="197">
                  <c:v>-3.1387999995786231E-2</c:v>
                </c:pt>
                <c:pt idx="198">
                  <c:v>-3.0637249998108018E-2</c:v>
                </c:pt>
                <c:pt idx="199">
                  <c:v>-2.8074549991288222E-2</c:v>
                </c:pt>
                <c:pt idx="200">
                  <c:v>-3.1996899997466244E-2</c:v>
                </c:pt>
                <c:pt idx="201">
                  <c:v>-3.4026049994281493E-2</c:v>
                </c:pt>
                <c:pt idx="202">
                  <c:v>-3.3975300000747666E-2</c:v>
                </c:pt>
                <c:pt idx="203">
                  <c:v>-3.5960349996457808E-2</c:v>
                </c:pt>
                <c:pt idx="204">
                  <c:v>-3.020960000139894E-2</c:v>
                </c:pt>
                <c:pt idx="206">
                  <c:v>-3.4387100000458304E-2</c:v>
                </c:pt>
                <c:pt idx="207">
                  <c:v>-3.0687099999340717E-2</c:v>
                </c:pt>
                <c:pt idx="208">
                  <c:v>-2.698709999822313E-2</c:v>
                </c:pt>
                <c:pt idx="209">
                  <c:v>-3.7460200001078192E-2</c:v>
                </c:pt>
                <c:pt idx="210">
                  <c:v>-3.7160200001380872E-2</c:v>
                </c:pt>
                <c:pt idx="211">
                  <c:v>-3.6860200001683552E-2</c:v>
                </c:pt>
                <c:pt idx="212">
                  <c:v>-3.9068650003173389E-2</c:v>
                </c:pt>
                <c:pt idx="214">
                  <c:v>-4.0155199996661395E-2</c:v>
                </c:pt>
                <c:pt idx="215">
                  <c:v>-3.8438750001660082E-2</c:v>
                </c:pt>
                <c:pt idx="216">
                  <c:v>-4.2028299991216045E-2</c:v>
                </c:pt>
                <c:pt idx="217">
                  <c:v>-4.0328299990505911E-2</c:v>
                </c:pt>
                <c:pt idx="218">
                  <c:v>-3.8628299997071736E-2</c:v>
                </c:pt>
                <c:pt idx="219">
                  <c:v>-3.9323799996054731E-2</c:v>
                </c:pt>
                <c:pt idx="221">
                  <c:v>-4.1435099999944214E-2</c:v>
                </c:pt>
                <c:pt idx="222">
                  <c:v>-4.1035100002773106E-2</c:v>
                </c:pt>
                <c:pt idx="224">
                  <c:v>-3.6284349997004028E-2</c:v>
                </c:pt>
                <c:pt idx="225">
                  <c:v>-4.5282849998329766E-2</c:v>
                </c:pt>
                <c:pt idx="226">
                  <c:v>-4.747240000142483E-2</c:v>
                </c:pt>
                <c:pt idx="227">
                  <c:v>-4.0008199997828342E-2</c:v>
                </c:pt>
                <c:pt idx="230">
                  <c:v>-4.4285700001637451E-2</c:v>
                </c:pt>
                <c:pt idx="231">
                  <c:v>-4.3785699999716599E-2</c:v>
                </c:pt>
                <c:pt idx="233">
                  <c:v>-4.6044899994740263E-2</c:v>
                </c:pt>
                <c:pt idx="234">
                  <c:v>-4.7349299995403271E-2</c:v>
                </c:pt>
                <c:pt idx="235">
                  <c:v>-5.0138849997892976E-2</c:v>
                </c:pt>
                <c:pt idx="236">
                  <c:v>-5.1417249997030012E-2</c:v>
                </c:pt>
                <c:pt idx="238">
                  <c:v>-7.1825899998657405E-2</c:v>
                </c:pt>
                <c:pt idx="239">
                  <c:v>-7.1513900002173614E-2</c:v>
                </c:pt>
                <c:pt idx="240">
                  <c:v>-7.1733299999323208E-2</c:v>
                </c:pt>
                <c:pt idx="242">
                  <c:v>-8.436249999795109E-2</c:v>
                </c:pt>
                <c:pt idx="243">
                  <c:v>-8.7737099995138124E-2</c:v>
                </c:pt>
                <c:pt idx="244">
                  <c:v>-8.5356449999380857E-2</c:v>
                </c:pt>
                <c:pt idx="251">
                  <c:v>-0.12317254999652505</c:v>
                </c:pt>
                <c:pt idx="252">
                  <c:v>-0.12416210000083083</c:v>
                </c:pt>
                <c:pt idx="253">
                  <c:v>-0.12153370000305586</c:v>
                </c:pt>
                <c:pt idx="254">
                  <c:v>-0.12621510000462877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DA-4DEC-AF7C-C4E9FE2B1194}"/>
            </c:ext>
          </c:extLst>
        </c:ser>
        <c:ser>
          <c:idx val="2"/>
          <c:order val="3"/>
          <c:tx>
            <c:strRef>
              <c:f>'A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(3)'!$F$21:$F$990</c:f>
              <c:numCache>
                <c:formatCode>General</c:formatCode>
                <c:ptCount val="970"/>
                <c:pt idx="0">
                  <c:v>-30375.5</c:v>
                </c:pt>
                <c:pt idx="1">
                  <c:v>-29357.5</c:v>
                </c:pt>
                <c:pt idx="2">
                  <c:v>-29239.5</c:v>
                </c:pt>
                <c:pt idx="3">
                  <c:v>-28813</c:v>
                </c:pt>
                <c:pt idx="4">
                  <c:v>-28808</c:v>
                </c:pt>
                <c:pt idx="5">
                  <c:v>-28430</c:v>
                </c:pt>
                <c:pt idx="6">
                  <c:v>-28324.5</c:v>
                </c:pt>
                <c:pt idx="7">
                  <c:v>-28301.5</c:v>
                </c:pt>
                <c:pt idx="8">
                  <c:v>-28271</c:v>
                </c:pt>
                <c:pt idx="9">
                  <c:v>-27590</c:v>
                </c:pt>
                <c:pt idx="10">
                  <c:v>-27550.5</c:v>
                </c:pt>
                <c:pt idx="11">
                  <c:v>-27393</c:v>
                </c:pt>
                <c:pt idx="12">
                  <c:v>-27027.5</c:v>
                </c:pt>
                <c:pt idx="13">
                  <c:v>-26994.5</c:v>
                </c:pt>
                <c:pt idx="14">
                  <c:v>-26945</c:v>
                </c:pt>
                <c:pt idx="15">
                  <c:v>-25945</c:v>
                </c:pt>
                <c:pt idx="16">
                  <c:v>-25436</c:v>
                </c:pt>
                <c:pt idx="17">
                  <c:v>-24729.5</c:v>
                </c:pt>
                <c:pt idx="18">
                  <c:v>-24640.5</c:v>
                </c:pt>
                <c:pt idx="19">
                  <c:v>-24182.5</c:v>
                </c:pt>
                <c:pt idx="20">
                  <c:v>-23826</c:v>
                </c:pt>
                <c:pt idx="21">
                  <c:v>-23753.5</c:v>
                </c:pt>
                <c:pt idx="22">
                  <c:v>-23744.5</c:v>
                </c:pt>
                <c:pt idx="23">
                  <c:v>-23701.5</c:v>
                </c:pt>
                <c:pt idx="24">
                  <c:v>-23242</c:v>
                </c:pt>
                <c:pt idx="25">
                  <c:v>-23239.5</c:v>
                </c:pt>
                <c:pt idx="26">
                  <c:v>-22911</c:v>
                </c:pt>
                <c:pt idx="27">
                  <c:v>-22789</c:v>
                </c:pt>
                <c:pt idx="28">
                  <c:v>-22781.5</c:v>
                </c:pt>
                <c:pt idx="29">
                  <c:v>-22756</c:v>
                </c:pt>
                <c:pt idx="30">
                  <c:v>-22225.5</c:v>
                </c:pt>
                <c:pt idx="31">
                  <c:v>-22197.5</c:v>
                </c:pt>
                <c:pt idx="32">
                  <c:v>-21949</c:v>
                </c:pt>
                <c:pt idx="33">
                  <c:v>-21875.5</c:v>
                </c:pt>
                <c:pt idx="34">
                  <c:v>-21866.5</c:v>
                </c:pt>
                <c:pt idx="35">
                  <c:v>-21798</c:v>
                </c:pt>
                <c:pt idx="36">
                  <c:v>-21795.5</c:v>
                </c:pt>
                <c:pt idx="37">
                  <c:v>-21777.5</c:v>
                </c:pt>
                <c:pt idx="38">
                  <c:v>-21557</c:v>
                </c:pt>
                <c:pt idx="39">
                  <c:v>-21510</c:v>
                </c:pt>
                <c:pt idx="40">
                  <c:v>-21437.5</c:v>
                </c:pt>
                <c:pt idx="41">
                  <c:v>-21413.5</c:v>
                </c:pt>
                <c:pt idx="42">
                  <c:v>-21394.5</c:v>
                </c:pt>
                <c:pt idx="43">
                  <c:v>-21385.5</c:v>
                </c:pt>
                <c:pt idx="44">
                  <c:v>-20912</c:v>
                </c:pt>
                <c:pt idx="45">
                  <c:v>-20564.5</c:v>
                </c:pt>
                <c:pt idx="46">
                  <c:v>-20357.5</c:v>
                </c:pt>
                <c:pt idx="47">
                  <c:v>-20172.5</c:v>
                </c:pt>
                <c:pt idx="48">
                  <c:v>-20153.5</c:v>
                </c:pt>
                <c:pt idx="49">
                  <c:v>-20039</c:v>
                </c:pt>
                <c:pt idx="50">
                  <c:v>-19550.5</c:v>
                </c:pt>
                <c:pt idx="51">
                  <c:v>-19163.5</c:v>
                </c:pt>
                <c:pt idx="52">
                  <c:v>-19130.5</c:v>
                </c:pt>
                <c:pt idx="53">
                  <c:v>-19126.5</c:v>
                </c:pt>
                <c:pt idx="54">
                  <c:v>-19020</c:v>
                </c:pt>
                <c:pt idx="55">
                  <c:v>-18959</c:v>
                </c:pt>
                <c:pt idx="56">
                  <c:v>-18729.5</c:v>
                </c:pt>
                <c:pt idx="57">
                  <c:v>-18694</c:v>
                </c:pt>
                <c:pt idx="58">
                  <c:v>-18666</c:v>
                </c:pt>
                <c:pt idx="59">
                  <c:v>-18649.5</c:v>
                </c:pt>
                <c:pt idx="60">
                  <c:v>-18133</c:v>
                </c:pt>
                <c:pt idx="61">
                  <c:v>-18086</c:v>
                </c:pt>
                <c:pt idx="62">
                  <c:v>-18086</c:v>
                </c:pt>
                <c:pt idx="63">
                  <c:v>-17539</c:v>
                </c:pt>
                <c:pt idx="64">
                  <c:v>-17267.5</c:v>
                </c:pt>
                <c:pt idx="65">
                  <c:v>-17229.5</c:v>
                </c:pt>
                <c:pt idx="66">
                  <c:v>-17220.5</c:v>
                </c:pt>
                <c:pt idx="67">
                  <c:v>-16668.5</c:v>
                </c:pt>
                <c:pt idx="68">
                  <c:v>-16445.5</c:v>
                </c:pt>
                <c:pt idx="69">
                  <c:v>-16406</c:v>
                </c:pt>
                <c:pt idx="70">
                  <c:v>-16375.5</c:v>
                </c:pt>
                <c:pt idx="71">
                  <c:v>-16265</c:v>
                </c:pt>
                <c:pt idx="72">
                  <c:v>-16220.5</c:v>
                </c:pt>
                <c:pt idx="73">
                  <c:v>-16088</c:v>
                </c:pt>
                <c:pt idx="74">
                  <c:v>-15963.5</c:v>
                </c:pt>
                <c:pt idx="75">
                  <c:v>-15677.5</c:v>
                </c:pt>
                <c:pt idx="76">
                  <c:v>-15560</c:v>
                </c:pt>
                <c:pt idx="77">
                  <c:v>-15429</c:v>
                </c:pt>
                <c:pt idx="78">
                  <c:v>-15337.5</c:v>
                </c:pt>
                <c:pt idx="79">
                  <c:v>-15332.5</c:v>
                </c:pt>
                <c:pt idx="80">
                  <c:v>-15331</c:v>
                </c:pt>
                <c:pt idx="81">
                  <c:v>-15266.5</c:v>
                </c:pt>
                <c:pt idx="82">
                  <c:v>-15220.5</c:v>
                </c:pt>
                <c:pt idx="83">
                  <c:v>-15029.5</c:v>
                </c:pt>
                <c:pt idx="84">
                  <c:v>-14963</c:v>
                </c:pt>
                <c:pt idx="85">
                  <c:v>-14961</c:v>
                </c:pt>
                <c:pt idx="86">
                  <c:v>-14946.5</c:v>
                </c:pt>
                <c:pt idx="87">
                  <c:v>-14943</c:v>
                </c:pt>
                <c:pt idx="88">
                  <c:v>-14879.5</c:v>
                </c:pt>
                <c:pt idx="89">
                  <c:v>-14853</c:v>
                </c:pt>
                <c:pt idx="90">
                  <c:v>-14850</c:v>
                </c:pt>
                <c:pt idx="91">
                  <c:v>-14819.5</c:v>
                </c:pt>
                <c:pt idx="92">
                  <c:v>-14807</c:v>
                </c:pt>
                <c:pt idx="93">
                  <c:v>-14545.5</c:v>
                </c:pt>
                <c:pt idx="94">
                  <c:v>-14512.5</c:v>
                </c:pt>
                <c:pt idx="95">
                  <c:v>-14506.5</c:v>
                </c:pt>
                <c:pt idx="96">
                  <c:v>-14454.5</c:v>
                </c:pt>
                <c:pt idx="97">
                  <c:v>-14429</c:v>
                </c:pt>
                <c:pt idx="98">
                  <c:v>-14402</c:v>
                </c:pt>
                <c:pt idx="99">
                  <c:v>-14048</c:v>
                </c:pt>
                <c:pt idx="100">
                  <c:v>-13545.5</c:v>
                </c:pt>
                <c:pt idx="101">
                  <c:v>-13539</c:v>
                </c:pt>
                <c:pt idx="102">
                  <c:v>-13501</c:v>
                </c:pt>
                <c:pt idx="103">
                  <c:v>-13498.5</c:v>
                </c:pt>
                <c:pt idx="104">
                  <c:v>-13465.5</c:v>
                </c:pt>
                <c:pt idx="105">
                  <c:v>-13420</c:v>
                </c:pt>
                <c:pt idx="106">
                  <c:v>-13034</c:v>
                </c:pt>
                <c:pt idx="107">
                  <c:v>-12730</c:v>
                </c:pt>
                <c:pt idx="108">
                  <c:v>-12697</c:v>
                </c:pt>
                <c:pt idx="109">
                  <c:v>-12652.5</c:v>
                </c:pt>
                <c:pt idx="110">
                  <c:v>-12622</c:v>
                </c:pt>
                <c:pt idx="111">
                  <c:v>-12506</c:v>
                </c:pt>
                <c:pt idx="112">
                  <c:v>-12166.5</c:v>
                </c:pt>
                <c:pt idx="113">
                  <c:v>-12162.5</c:v>
                </c:pt>
                <c:pt idx="114">
                  <c:v>-12105.5</c:v>
                </c:pt>
                <c:pt idx="115">
                  <c:v>-12103</c:v>
                </c:pt>
                <c:pt idx="116">
                  <c:v>-12038</c:v>
                </c:pt>
                <c:pt idx="117">
                  <c:v>-11997.5</c:v>
                </c:pt>
                <c:pt idx="118">
                  <c:v>-11716</c:v>
                </c:pt>
                <c:pt idx="119">
                  <c:v>-11683</c:v>
                </c:pt>
                <c:pt idx="120">
                  <c:v>-11651</c:v>
                </c:pt>
                <c:pt idx="121">
                  <c:v>-11217</c:v>
                </c:pt>
                <c:pt idx="122">
                  <c:v>-10804.5</c:v>
                </c:pt>
                <c:pt idx="123">
                  <c:v>-10746</c:v>
                </c:pt>
                <c:pt idx="124">
                  <c:v>-10715.5</c:v>
                </c:pt>
                <c:pt idx="125">
                  <c:v>-10705.5</c:v>
                </c:pt>
                <c:pt idx="126">
                  <c:v>-10673.5</c:v>
                </c:pt>
                <c:pt idx="127">
                  <c:v>-10357</c:v>
                </c:pt>
                <c:pt idx="128">
                  <c:v>-10302</c:v>
                </c:pt>
                <c:pt idx="129">
                  <c:v>-10293</c:v>
                </c:pt>
                <c:pt idx="130">
                  <c:v>-10210.5</c:v>
                </c:pt>
                <c:pt idx="131">
                  <c:v>-10191.5</c:v>
                </c:pt>
                <c:pt idx="132">
                  <c:v>-9807</c:v>
                </c:pt>
                <c:pt idx="133">
                  <c:v>-9784</c:v>
                </c:pt>
                <c:pt idx="134">
                  <c:v>-9757.5</c:v>
                </c:pt>
                <c:pt idx="135">
                  <c:v>-9448</c:v>
                </c:pt>
                <c:pt idx="136">
                  <c:v>-9356.5</c:v>
                </c:pt>
                <c:pt idx="137">
                  <c:v>-9351.5</c:v>
                </c:pt>
                <c:pt idx="138">
                  <c:v>-9345</c:v>
                </c:pt>
                <c:pt idx="139">
                  <c:v>-9328.5</c:v>
                </c:pt>
                <c:pt idx="140">
                  <c:v>-8906</c:v>
                </c:pt>
                <c:pt idx="141">
                  <c:v>-8422.5</c:v>
                </c:pt>
                <c:pt idx="142">
                  <c:v>-8005</c:v>
                </c:pt>
                <c:pt idx="143">
                  <c:v>-6486</c:v>
                </c:pt>
                <c:pt idx="144">
                  <c:v>-5136</c:v>
                </c:pt>
                <c:pt idx="145">
                  <c:v>-5117</c:v>
                </c:pt>
                <c:pt idx="146">
                  <c:v>-5114.5</c:v>
                </c:pt>
                <c:pt idx="147">
                  <c:v>-2397.5</c:v>
                </c:pt>
                <c:pt idx="148">
                  <c:v>-2395</c:v>
                </c:pt>
                <c:pt idx="149">
                  <c:v>-2364.5</c:v>
                </c:pt>
                <c:pt idx="150">
                  <c:v>-2331.5</c:v>
                </c:pt>
                <c:pt idx="151">
                  <c:v>-2296</c:v>
                </c:pt>
                <c:pt idx="152">
                  <c:v>-1010.5</c:v>
                </c:pt>
                <c:pt idx="153">
                  <c:v>-947</c:v>
                </c:pt>
                <c:pt idx="154">
                  <c:v>-938</c:v>
                </c:pt>
                <c:pt idx="155">
                  <c:v>-933</c:v>
                </c:pt>
                <c:pt idx="156">
                  <c:v>-933</c:v>
                </c:pt>
                <c:pt idx="157">
                  <c:v>-930.5</c:v>
                </c:pt>
                <c:pt idx="158">
                  <c:v>-439</c:v>
                </c:pt>
                <c:pt idx="159">
                  <c:v>-406</c:v>
                </c:pt>
                <c:pt idx="160">
                  <c:v>-13</c:v>
                </c:pt>
                <c:pt idx="161">
                  <c:v>-4</c:v>
                </c:pt>
                <c:pt idx="162">
                  <c:v>0</c:v>
                </c:pt>
                <c:pt idx="163">
                  <c:v>0</c:v>
                </c:pt>
                <c:pt idx="164">
                  <c:v>25.5</c:v>
                </c:pt>
                <c:pt idx="165">
                  <c:v>44.5</c:v>
                </c:pt>
                <c:pt idx="166">
                  <c:v>75</c:v>
                </c:pt>
                <c:pt idx="167">
                  <c:v>468</c:v>
                </c:pt>
                <c:pt idx="168">
                  <c:v>515</c:v>
                </c:pt>
                <c:pt idx="169">
                  <c:v>847.5</c:v>
                </c:pt>
                <c:pt idx="170">
                  <c:v>850</c:v>
                </c:pt>
                <c:pt idx="171">
                  <c:v>852.5</c:v>
                </c:pt>
                <c:pt idx="172">
                  <c:v>869</c:v>
                </c:pt>
                <c:pt idx="173">
                  <c:v>5018.5</c:v>
                </c:pt>
                <c:pt idx="174">
                  <c:v>5074.5</c:v>
                </c:pt>
                <c:pt idx="175">
                  <c:v>5077</c:v>
                </c:pt>
                <c:pt idx="176">
                  <c:v>5088.5</c:v>
                </c:pt>
                <c:pt idx="177">
                  <c:v>5513.5</c:v>
                </c:pt>
                <c:pt idx="178">
                  <c:v>5522.5</c:v>
                </c:pt>
                <c:pt idx="179">
                  <c:v>5525</c:v>
                </c:pt>
                <c:pt idx="180">
                  <c:v>5527.5</c:v>
                </c:pt>
                <c:pt idx="181">
                  <c:v>6417</c:v>
                </c:pt>
                <c:pt idx="182">
                  <c:v>6426</c:v>
                </c:pt>
                <c:pt idx="183">
                  <c:v>6437.5</c:v>
                </c:pt>
                <c:pt idx="184">
                  <c:v>6454</c:v>
                </c:pt>
                <c:pt idx="185">
                  <c:v>7417.5</c:v>
                </c:pt>
                <c:pt idx="186">
                  <c:v>7419</c:v>
                </c:pt>
                <c:pt idx="187">
                  <c:v>7424</c:v>
                </c:pt>
                <c:pt idx="188">
                  <c:v>7776</c:v>
                </c:pt>
                <c:pt idx="189">
                  <c:v>7785</c:v>
                </c:pt>
                <c:pt idx="190">
                  <c:v>7818</c:v>
                </c:pt>
                <c:pt idx="191">
                  <c:v>8327</c:v>
                </c:pt>
                <c:pt idx="192">
                  <c:v>8402</c:v>
                </c:pt>
                <c:pt idx="193">
                  <c:v>8775.5</c:v>
                </c:pt>
                <c:pt idx="194">
                  <c:v>9695</c:v>
                </c:pt>
                <c:pt idx="195">
                  <c:v>10106</c:v>
                </c:pt>
                <c:pt idx="196">
                  <c:v>11012</c:v>
                </c:pt>
                <c:pt idx="197">
                  <c:v>11040</c:v>
                </c:pt>
                <c:pt idx="198">
                  <c:v>11042.5</c:v>
                </c:pt>
                <c:pt idx="199">
                  <c:v>11051.5</c:v>
                </c:pt>
                <c:pt idx="200">
                  <c:v>11077</c:v>
                </c:pt>
                <c:pt idx="201">
                  <c:v>11546.5</c:v>
                </c:pt>
                <c:pt idx="202">
                  <c:v>11549</c:v>
                </c:pt>
                <c:pt idx="203">
                  <c:v>11565.5</c:v>
                </c:pt>
                <c:pt idx="204">
                  <c:v>11568</c:v>
                </c:pt>
                <c:pt idx="205">
                  <c:v>11573</c:v>
                </c:pt>
                <c:pt idx="206">
                  <c:v>11643</c:v>
                </c:pt>
                <c:pt idx="207">
                  <c:v>11643</c:v>
                </c:pt>
                <c:pt idx="208">
                  <c:v>11643</c:v>
                </c:pt>
                <c:pt idx="209">
                  <c:v>11666</c:v>
                </c:pt>
                <c:pt idx="210">
                  <c:v>11666</c:v>
                </c:pt>
                <c:pt idx="211">
                  <c:v>11666</c:v>
                </c:pt>
                <c:pt idx="212">
                  <c:v>12004.5</c:v>
                </c:pt>
                <c:pt idx="213">
                  <c:v>12004.5</c:v>
                </c:pt>
                <c:pt idx="214">
                  <c:v>12016</c:v>
                </c:pt>
                <c:pt idx="215">
                  <c:v>12037.5</c:v>
                </c:pt>
                <c:pt idx="216">
                  <c:v>12039</c:v>
                </c:pt>
                <c:pt idx="217">
                  <c:v>12039</c:v>
                </c:pt>
                <c:pt idx="218">
                  <c:v>12039</c:v>
                </c:pt>
                <c:pt idx="219">
                  <c:v>12054</c:v>
                </c:pt>
                <c:pt idx="220">
                  <c:v>12483</c:v>
                </c:pt>
                <c:pt idx="221">
                  <c:v>12483</c:v>
                </c:pt>
                <c:pt idx="222">
                  <c:v>12483</c:v>
                </c:pt>
                <c:pt idx="223">
                  <c:v>12485.5</c:v>
                </c:pt>
                <c:pt idx="224">
                  <c:v>12485.5</c:v>
                </c:pt>
                <c:pt idx="225">
                  <c:v>12490.5</c:v>
                </c:pt>
                <c:pt idx="226">
                  <c:v>12492</c:v>
                </c:pt>
                <c:pt idx="227">
                  <c:v>12506</c:v>
                </c:pt>
                <c:pt idx="228">
                  <c:v>12511</c:v>
                </c:pt>
                <c:pt idx="229">
                  <c:v>12546.5</c:v>
                </c:pt>
                <c:pt idx="230">
                  <c:v>12581</c:v>
                </c:pt>
                <c:pt idx="231">
                  <c:v>12581</c:v>
                </c:pt>
                <c:pt idx="232">
                  <c:v>12630.5</c:v>
                </c:pt>
                <c:pt idx="233">
                  <c:v>12917</c:v>
                </c:pt>
                <c:pt idx="234">
                  <c:v>12969</c:v>
                </c:pt>
                <c:pt idx="235">
                  <c:v>12970.5</c:v>
                </c:pt>
                <c:pt idx="236">
                  <c:v>13442.5</c:v>
                </c:pt>
                <c:pt idx="237">
                  <c:v>15251</c:v>
                </c:pt>
                <c:pt idx="238">
                  <c:v>15647</c:v>
                </c:pt>
                <c:pt idx="239">
                  <c:v>15687</c:v>
                </c:pt>
                <c:pt idx="240">
                  <c:v>15689</c:v>
                </c:pt>
                <c:pt idx="241">
                  <c:v>16102</c:v>
                </c:pt>
                <c:pt idx="242">
                  <c:v>17125</c:v>
                </c:pt>
                <c:pt idx="243">
                  <c:v>17143</c:v>
                </c:pt>
                <c:pt idx="244">
                  <c:v>17178.5</c:v>
                </c:pt>
                <c:pt idx="245">
                  <c:v>17684</c:v>
                </c:pt>
                <c:pt idx="246">
                  <c:v>18071.5</c:v>
                </c:pt>
                <c:pt idx="247">
                  <c:v>19613</c:v>
                </c:pt>
                <c:pt idx="248">
                  <c:v>19613</c:v>
                </c:pt>
                <c:pt idx="249">
                  <c:v>19908</c:v>
                </c:pt>
                <c:pt idx="250">
                  <c:v>20290</c:v>
                </c:pt>
                <c:pt idx="251">
                  <c:v>20391.5</c:v>
                </c:pt>
                <c:pt idx="252">
                  <c:v>20393</c:v>
                </c:pt>
                <c:pt idx="253">
                  <c:v>20421</c:v>
                </c:pt>
                <c:pt idx="254">
                  <c:v>20883</c:v>
                </c:pt>
                <c:pt idx="255">
                  <c:v>20890.5</c:v>
                </c:pt>
                <c:pt idx="256">
                  <c:v>21346</c:v>
                </c:pt>
                <c:pt idx="257">
                  <c:v>21762</c:v>
                </c:pt>
                <c:pt idx="258">
                  <c:v>21766</c:v>
                </c:pt>
                <c:pt idx="259">
                  <c:v>21768.5</c:v>
                </c:pt>
                <c:pt idx="260">
                  <c:v>21786.5</c:v>
                </c:pt>
                <c:pt idx="261">
                  <c:v>21794</c:v>
                </c:pt>
                <c:pt idx="262">
                  <c:v>21888</c:v>
                </c:pt>
                <c:pt idx="263">
                  <c:v>21888</c:v>
                </c:pt>
                <c:pt idx="264">
                  <c:v>22780</c:v>
                </c:pt>
                <c:pt idx="265">
                  <c:v>22780</c:v>
                </c:pt>
                <c:pt idx="266">
                  <c:v>22780</c:v>
                </c:pt>
                <c:pt idx="267">
                  <c:v>23106</c:v>
                </c:pt>
                <c:pt idx="268">
                  <c:v>23594.5</c:v>
                </c:pt>
                <c:pt idx="269">
                  <c:v>24134</c:v>
                </c:pt>
                <c:pt idx="270">
                  <c:v>24142</c:v>
                </c:pt>
                <c:pt idx="271">
                  <c:v>24498</c:v>
                </c:pt>
                <c:pt idx="272">
                  <c:v>26006</c:v>
                </c:pt>
                <c:pt idx="273">
                  <c:v>26398</c:v>
                </c:pt>
              </c:numCache>
            </c:numRef>
          </c:xVal>
          <c:yVal>
            <c:numRef>
              <c:f>'A (3)'!$K$21:$K$990</c:f>
              <c:numCache>
                <c:formatCode>General</c:formatCode>
                <c:ptCount val="970"/>
                <c:pt idx="220">
                  <c:v>-4.6835100001771934E-2</c:v>
                </c:pt>
                <c:pt idx="223">
                  <c:v>-4.438434999610763E-2</c:v>
                </c:pt>
                <c:pt idx="228">
                  <c:v>-4.2406699998537078E-2</c:v>
                </c:pt>
                <c:pt idx="229">
                  <c:v>-4.3926049998844974E-2</c:v>
                </c:pt>
                <c:pt idx="241">
                  <c:v>-7.9489399999147281E-2</c:v>
                </c:pt>
                <c:pt idx="245">
                  <c:v>-9.2834800001583062E-2</c:v>
                </c:pt>
                <c:pt idx="246">
                  <c:v>-9.4268549997650553E-2</c:v>
                </c:pt>
                <c:pt idx="249">
                  <c:v>-0.11491759999626083</c:v>
                </c:pt>
                <c:pt idx="250">
                  <c:v>-0.12160299999231938</c:v>
                </c:pt>
                <c:pt idx="255">
                  <c:v>-0.12646284999937052</c:v>
                </c:pt>
                <c:pt idx="256">
                  <c:v>-0.13135619999957271</c:v>
                </c:pt>
                <c:pt idx="257">
                  <c:v>-0.132891400004155</c:v>
                </c:pt>
                <c:pt idx="258">
                  <c:v>-0.13543019999633543</c:v>
                </c:pt>
                <c:pt idx="259">
                  <c:v>-0.13577944999997271</c:v>
                </c:pt>
                <c:pt idx="260">
                  <c:v>-0.13515404999634484</c:v>
                </c:pt>
                <c:pt idx="261">
                  <c:v>-0.13506179999967571</c:v>
                </c:pt>
                <c:pt idx="262">
                  <c:v>-0.13755359999049688</c:v>
                </c:pt>
                <c:pt idx="263">
                  <c:v>-0.13751359999150736</c:v>
                </c:pt>
                <c:pt idx="264">
                  <c:v>-0.14457599999877857</c:v>
                </c:pt>
                <c:pt idx="265">
                  <c:v>-0.14418599999771686</c:v>
                </c:pt>
                <c:pt idx="266">
                  <c:v>-0.14399599999887869</c:v>
                </c:pt>
                <c:pt idx="267">
                  <c:v>-0.14812820000224747</c:v>
                </c:pt>
                <c:pt idx="268">
                  <c:v>-0.15059165000275243</c:v>
                </c:pt>
                <c:pt idx="269">
                  <c:v>-0.16589979999844218</c:v>
                </c:pt>
                <c:pt idx="270">
                  <c:v>-0.1565273999949568</c:v>
                </c:pt>
                <c:pt idx="271">
                  <c:v>-0.15713059999688994</c:v>
                </c:pt>
                <c:pt idx="272">
                  <c:v>-0.16995820018200902</c:v>
                </c:pt>
                <c:pt idx="273">
                  <c:v>-0.17846060000010766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DA-4DEC-AF7C-C4E9FE2B1194}"/>
            </c:ext>
          </c:extLst>
        </c:ser>
        <c:ser>
          <c:idx val="6"/>
          <c:order val="4"/>
          <c:tx>
            <c:strRef>
              <c:f>'A (3)'!$R$1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(3)'!$Q$2:$Q$19</c:f>
              <c:numCache>
                <c:formatCode>General</c:formatCode>
                <c:ptCount val="18"/>
                <c:pt idx="0">
                  <c:v>5000</c:v>
                </c:pt>
                <c:pt idx="1">
                  <c:v>6000</c:v>
                </c:pt>
                <c:pt idx="2">
                  <c:v>7000</c:v>
                </c:pt>
                <c:pt idx="3">
                  <c:v>8000</c:v>
                </c:pt>
                <c:pt idx="4">
                  <c:v>9000</c:v>
                </c:pt>
                <c:pt idx="5">
                  <c:v>10000</c:v>
                </c:pt>
                <c:pt idx="6">
                  <c:v>11000</c:v>
                </c:pt>
                <c:pt idx="7">
                  <c:v>12000</c:v>
                </c:pt>
                <c:pt idx="8">
                  <c:v>13000</c:v>
                </c:pt>
                <c:pt idx="9">
                  <c:v>14000</c:v>
                </c:pt>
                <c:pt idx="10">
                  <c:v>15000</c:v>
                </c:pt>
                <c:pt idx="11">
                  <c:v>16000</c:v>
                </c:pt>
                <c:pt idx="12">
                  <c:v>17000</c:v>
                </c:pt>
                <c:pt idx="13">
                  <c:v>18000</c:v>
                </c:pt>
                <c:pt idx="14">
                  <c:v>19000</c:v>
                </c:pt>
                <c:pt idx="15">
                  <c:v>20000</c:v>
                </c:pt>
                <c:pt idx="16">
                  <c:v>21000</c:v>
                </c:pt>
                <c:pt idx="17">
                  <c:v>22000</c:v>
                </c:pt>
              </c:numCache>
            </c:numRef>
          </c:xVal>
          <c:yVal>
            <c:numRef>
              <c:f>'A (3)'!$R$2:$R$19</c:f>
              <c:numCache>
                <c:formatCode>0.00E+00</c:formatCode>
                <c:ptCount val="18"/>
                <c:pt idx="0">
                  <c:v>1.8135102018990443E-3</c:v>
                </c:pt>
                <c:pt idx="1">
                  <c:v>-2.2331916325220007E-3</c:v>
                </c:pt>
                <c:pt idx="2">
                  <c:v>-6.8394247862246151E-3</c:v>
                </c:pt>
                <c:pt idx="3">
                  <c:v>-1.2005189259208801E-2</c:v>
                </c:pt>
                <c:pt idx="4">
                  <c:v>-1.7730485051474558E-2</c:v>
                </c:pt>
                <c:pt idx="5">
                  <c:v>-2.4015312163021885E-2</c:v>
                </c:pt>
                <c:pt idx="6">
                  <c:v>-3.0859670593850783E-2</c:v>
                </c:pt>
                <c:pt idx="7">
                  <c:v>-3.826356034396125E-2</c:v>
                </c:pt>
                <c:pt idx="8">
                  <c:v>-4.6226981413353289E-2</c:v>
                </c:pt>
                <c:pt idx="9">
                  <c:v>-5.4749933802026904E-2</c:v>
                </c:pt>
                <c:pt idx="10">
                  <c:v>-6.3832417509982087E-2</c:v>
                </c:pt>
                <c:pt idx="11">
                  <c:v>-7.3474432537218845E-2</c:v>
                </c:pt>
                <c:pt idx="12">
                  <c:v>-8.3675978883737151E-2</c:v>
                </c:pt>
                <c:pt idx="13">
                  <c:v>-9.443705654953706E-2</c:v>
                </c:pt>
                <c:pt idx="14">
                  <c:v>-0.10575766553461852</c:v>
                </c:pt>
                <c:pt idx="15">
                  <c:v>-0.11763780583898155</c:v>
                </c:pt>
                <c:pt idx="16">
                  <c:v>-0.13007747746262616</c:v>
                </c:pt>
                <c:pt idx="17">
                  <c:v>-0.14307668040555235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3DA-4DEC-AF7C-C4E9FE2B1194}"/>
            </c:ext>
          </c:extLst>
        </c:ser>
        <c:ser>
          <c:idx val="7"/>
          <c:order val="5"/>
          <c:tx>
            <c:strRef>
              <c:f>'A (3)'!$T$20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(3)'!$F$21:$F$990</c:f>
              <c:numCache>
                <c:formatCode>General</c:formatCode>
                <c:ptCount val="970"/>
                <c:pt idx="0">
                  <c:v>-30375.5</c:v>
                </c:pt>
                <c:pt idx="1">
                  <c:v>-29357.5</c:v>
                </c:pt>
                <c:pt idx="2">
                  <c:v>-29239.5</c:v>
                </c:pt>
                <c:pt idx="3">
                  <c:v>-28813</c:v>
                </c:pt>
                <c:pt idx="4">
                  <c:v>-28808</c:v>
                </c:pt>
                <c:pt idx="5">
                  <c:v>-28430</c:v>
                </c:pt>
                <c:pt idx="6">
                  <c:v>-28324.5</c:v>
                </c:pt>
                <c:pt idx="7">
                  <c:v>-28301.5</c:v>
                </c:pt>
                <c:pt idx="8">
                  <c:v>-28271</c:v>
                </c:pt>
                <c:pt idx="9">
                  <c:v>-27590</c:v>
                </c:pt>
                <c:pt idx="10">
                  <c:v>-27550.5</c:v>
                </c:pt>
                <c:pt idx="11">
                  <c:v>-27393</c:v>
                </c:pt>
                <c:pt idx="12">
                  <c:v>-27027.5</c:v>
                </c:pt>
                <c:pt idx="13">
                  <c:v>-26994.5</c:v>
                </c:pt>
                <c:pt idx="14">
                  <c:v>-26945</c:v>
                </c:pt>
                <c:pt idx="15">
                  <c:v>-25945</c:v>
                </c:pt>
                <c:pt idx="16">
                  <c:v>-25436</c:v>
                </c:pt>
                <c:pt idx="17">
                  <c:v>-24729.5</c:v>
                </c:pt>
                <c:pt idx="18">
                  <c:v>-24640.5</c:v>
                </c:pt>
                <c:pt idx="19">
                  <c:v>-24182.5</c:v>
                </c:pt>
                <c:pt idx="20">
                  <c:v>-23826</c:v>
                </c:pt>
                <c:pt idx="21">
                  <c:v>-23753.5</c:v>
                </c:pt>
                <c:pt idx="22">
                  <c:v>-23744.5</c:v>
                </c:pt>
                <c:pt idx="23">
                  <c:v>-23701.5</c:v>
                </c:pt>
                <c:pt idx="24">
                  <c:v>-23242</c:v>
                </c:pt>
                <c:pt idx="25">
                  <c:v>-23239.5</c:v>
                </c:pt>
                <c:pt idx="26">
                  <c:v>-22911</c:v>
                </c:pt>
                <c:pt idx="27">
                  <c:v>-22789</c:v>
                </c:pt>
                <c:pt idx="28">
                  <c:v>-22781.5</c:v>
                </c:pt>
                <c:pt idx="29">
                  <c:v>-22756</c:v>
                </c:pt>
                <c:pt idx="30">
                  <c:v>-22225.5</c:v>
                </c:pt>
                <c:pt idx="31">
                  <c:v>-22197.5</c:v>
                </c:pt>
                <c:pt idx="32">
                  <c:v>-21949</c:v>
                </c:pt>
                <c:pt idx="33">
                  <c:v>-21875.5</c:v>
                </c:pt>
                <c:pt idx="34">
                  <c:v>-21866.5</c:v>
                </c:pt>
                <c:pt idx="35">
                  <c:v>-21798</c:v>
                </c:pt>
                <c:pt idx="36">
                  <c:v>-21795.5</c:v>
                </c:pt>
                <c:pt idx="37">
                  <c:v>-21777.5</c:v>
                </c:pt>
                <c:pt idx="38">
                  <c:v>-21557</c:v>
                </c:pt>
                <c:pt idx="39">
                  <c:v>-21510</c:v>
                </c:pt>
                <c:pt idx="40">
                  <c:v>-21437.5</c:v>
                </c:pt>
                <c:pt idx="41">
                  <c:v>-21413.5</c:v>
                </c:pt>
                <c:pt idx="42">
                  <c:v>-21394.5</c:v>
                </c:pt>
                <c:pt idx="43">
                  <c:v>-21385.5</c:v>
                </c:pt>
                <c:pt idx="44">
                  <c:v>-20912</c:v>
                </c:pt>
                <c:pt idx="45">
                  <c:v>-20564.5</c:v>
                </c:pt>
                <c:pt idx="46">
                  <c:v>-20357.5</c:v>
                </c:pt>
                <c:pt idx="47">
                  <c:v>-20172.5</c:v>
                </c:pt>
                <c:pt idx="48">
                  <c:v>-20153.5</c:v>
                </c:pt>
                <c:pt idx="49">
                  <c:v>-20039</c:v>
                </c:pt>
                <c:pt idx="50">
                  <c:v>-19550.5</c:v>
                </c:pt>
                <c:pt idx="51">
                  <c:v>-19163.5</c:v>
                </c:pt>
                <c:pt idx="52">
                  <c:v>-19130.5</c:v>
                </c:pt>
                <c:pt idx="53">
                  <c:v>-19126.5</c:v>
                </c:pt>
                <c:pt idx="54">
                  <c:v>-19020</c:v>
                </c:pt>
                <c:pt idx="55">
                  <c:v>-18959</c:v>
                </c:pt>
                <c:pt idx="56">
                  <c:v>-18729.5</c:v>
                </c:pt>
                <c:pt idx="57">
                  <c:v>-18694</c:v>
                </c:pt>
                <c:pt idx="58">
                  <c:v>-18666</c:v>
                </c:pt>
                <c:pt idx="59">
                  <c:v>-18649.5</c:v>
                </c:pt>
                <c:pt idx="60">
                  <c:v>-18133</c:v>
                </c:pt>
                <c:pt idx="61">
                  <c:v>-18086</c:v>
                </c:pt>
                <c:pt idx="62">
                  <c:v>-18086</c:v>
                </c:pt>
                <c:pt idx="63">
                  <c:v>-17539</c:v>
                </c:pt>
                <c:pt idx="64">
                  <c:v>-17267.5</c:v>
                </c:pt>
                <c:pt idx="65">
                  <c:v>-17229.5</c:v>
                </c:pt>
                <c:pt idx="66">
                  <c:v>-17220.5</c:v>
                </c:pt>
                <c:pt idx="67">
                  <c:v>-16668.5</c:v>
                </c:pt>
                <c:pt idx="68">
                  <c:v>-16445.5</c:v>
                </c:pt>
                <c:pt idx="69">
                  <c:v>-16406</c:v>
                </c:pt>
                <c:pt idx="70">
                  <c:v>-16375.5</c:v>
                </c:pt>
                <c:pt idx="71">
                  <c:v>-16265</c:v>
                </c:pt>
                <c:pt idx="72">
                  <c:v>-16220.5</c:v>
                </c:pt>
                <c:pt idx="73">
                  <c:v>-16088</c:v>
                </c:pt>
                <c:pt idx="74">
                  <c:v>-15963.5</c:v>
                </c:pt>
                <c:pt idx="75">
                  <c:v>-15677.5</c:v>
                </c:pt>
                <c:pt idx="76">
                  <c:v>-15560</c:v>
                </c:pt>
                <c:pt idx="77">
                  <c:v>-15429</c:v>
                </c:pt>
                <c:pt idx="78">
                  <c:v>-15337.5</c:v>
                </c:pt>
                <c:pt idx="79">
                  <c:v>-15332.5</c:v>
                </c:pt>
                <c:pt idx="80">
                  <c:v>-15331</c:v>
                </c:pt>
                <c:pt idx="81">
                  <c:v>-15266.5</c:v>
                </c:pt>
                <c:pt idx="82">
                  <c:v>-15220.5</c:v>
                </c:pt>
                <c:pt idx="83">
                  <c:v>-15029.5</c:v>
                </c:pt>
                <c:pt idx="84">
                  <c:v>-14963</c:v>
                </c:pt>
                <c:pt idx="85">
                  <c:v>-14961</c:v>
                </c:pt>
                <c:pt idx="86">
                  <c:v>-14946.5</c:v>
                </c:pt>
                <c:pt idx="87">
                  <c:v>-14943</c:v>
                </c:pt>
                <c:pt idx="88">
                  <c:v>-14879.5</c:v>
                </c:pt>
                <c:pt idx="89">
                  <c:v>-14853</c:v>
                </c:pt>
                <c:pt idx="90">
                  <c:v>-14850</c:v>
                </c:pt>
                <c:pt idx="91">
                  <c:v>-14819.5</c:v>
                </c:pt>
                <c:pt idx="92">
                  <c:v>-14807</c:v>
                </c:pt>
                <c:pt idx="93">
                  <c:v>-14545.5</c:v>
                </c:pt>
                <c:pt idx="94">
                  <c:v>-14512.5</c:v>
                </c:pt>
                <c:pt idx="95">
                  <c:v>-14506.5</c:v>
                </c:pt>
                <c:pt idx="96">
                  <c:v>-14454.5</c:v>
                </c:pt>
                <c:pt idx="97">
                  <c:v>-14429</c:v>
                </c:pt>
                <c:pt idx="98">
                  <c:v>-14402</c:v>
                </c:pt>
                <c:pt idx="99">
                  <c:v>-14048</c:v>
                </c:pt>
                <c:pt idx="100">
                  <c:v>-13545.5</c:v>
                </c:pt>
                <c:pt idx="101">
                  <c:v>-13539</c:v>
                </c:pt>
                <c:pt idx="102">
                  <c:v>-13501</c:v>
                </c:pt>
                <c:pt idx="103">
                  <c:v>-13498.5</c:v>
                </c:pt>
                <c:pt idx="104">
                  <c:v>-13465.5</c:v>
                </c:pt>
                <c:pt idx="105">
                  <c:v>-13420</c:v>
                </c:pt>
                <c:pt idx="106">
                  <c:v>-13034</c:v>
                </c:pt>
                <c:pt idx="107">
                  <c:v>-12730</c:v>
                </c:pt>
                <c:pt idx="108">
                  <c:v>-12697</c:v>
                </c:pt>
                <c:pt idx="109">
                  <c:v>-12652.5</c:v>
                </c:pt>
                <c:pt idx="110">
                  <c:v>-12622</c:v>
                </c:pt>
                <c:pt idx="111">
                  <c:v>-12506</c:v>
                </c:pt>
                <c:pt idx="112">
                  <c:v>-12166.5</c:v>
                </c:pt>
                <c:pt idx="113">
                  <c:v>-12162.5</c:v>
                </c:pt>
                <c:pt idx="114">
                  <c:v>-12105.5</c:v>
                </c:pt>
                <c:pt idx="115">
                  <c:v>-12103</c:v>
                </c:pt>
                <c:pt idx="116">
                  <c:v>-12038</c:v>
                </c:pt>
                <c:pt idx="117">
                  <c:v>-11997.5</c:v>
                </c:pt>
                <c:pt idx="118">
                  <c:v>-11716</c:v>
                </c:pt>
                <c:pt idx="119">
                  <c:v>-11683</c:v>
                </c:pt>
                <c:pt idx="120">
                  <c:v>-11651</c:v>
                </c:pt>
                <c:pt idx="121">
                  <c:v>-11217</c:v>
                </c:pt>
                <c:pt idx="122">
                  <c:v>-10804.5</c:v>
                </c:pt>
                <c:pt idx="123">
                  <c:v>-10746</c:v>
                </c:pt>
                <c:pt idx="124">
                  <c:v>-10715.5</c:v>
                </c:pt>
                <c:pt idx="125">
                  <c:v>-10705.5</c:v>
                </c:pt>
                <c:pt idx="126">
                  <c:v>-10673.5</c:v>
                </c:pt>
                <c:pt idx="127">
                  <c:v>-10357</c:v>
                </c:pt>
                <c:pt idx="128">
                  <c:v>-10302</c:v>
                </c:pt>
                <c:pt idx="129">
                  <c:v>-10293</c:v>
                </c:pt>
                <c:pt idx="130">
                  <c:v>-10210.5</c:v>
                </c:pt>
                <c:pt idx="131">
                  <c:v>-10191.5</c:v>
                </c:pt>
                <c:pt idx="132">
                  <c:v>-9807</c:v>
                </c:pt>
                <c:pt idx="133">
                  <c:v>-9784</c:v>
                </c:pt>
                <c:pt idx="134">
                  <c:v>-9757.5</c:v>
                </c:pt>
                <c:pt idx="135">
                  <c:v>-9448</c:v>
                </c:pt>
                <c:pt idx="136">
                  <c:v>-9356.5</c:v>
                </c:pt>
                <c:pt idx="137">
                  <c:v>-9351.5</c:v>
                </c:pt>
                <c:pt idx="138">
                  <c:v>-9345</c:v>
                </c:pt>
                <c:pt idx="139">
                  <c:v>-9328.5</c:v>
                </c:pt>
                <c:pt idx="140">
                  <c:v>-8906</c:v>
                </c:pt>
                <c:pt idx="141">
                  <c:v>-8422.5</c:v>
                </c:pt>
                <c:pt idx="142">
                  <c:v>-8005</c:v>
                </c:pt>
                <c:pt idx="143">
                  <c:v>-6486</c:v>
                </c:pt>
                <c:pt idx="144">
                  <c:v>-5136</c:v>
                </c:pt>
                <c:pt idx="145">
                  <c:v>-5117</c:v>
                </c:pt>
                <c:pt idx="146">
                  <c:v>-5114.5</c:v>
                </c:pt>
                <c:pt idx="147">
                  <c:v>-2397.5</c:v>
                </c:pt>
                <c:pt idx="148">
                  <c:v>-2395</c:v>
                </c:pt>
                <c:pt idx="149">
                  <c:v>-2364.5</c:v>
                </c:pt>
                <c:pt idx="150">
                  <c:v>-2331.5</c:v>
                </c:pt>
                <c:pt idx="151">
                  <c:v>-2296</c:v>
                </c:pt>
                <c:pt idx="152">
                  <c:v>-1010.5</c:v>
                </c:pt>
                <c:pt idx="153">
                  <c:v>-947</c:v>
                </c:pt>
                <c:pt idx="154">
                  <c:v>-938</c:v>
                </c:pt>
                <c:pt idx="155">
                  <c:v>-933</c:v>
                </c:pt>
                <c:pt idx="156">
                  <c:v>-933</c:v>
                </c:pt>
                <c:pt idx="157">
                  <c:v>-930.5</c:v>
                </c:pt>
                <c:pt idx="158">
                  <c:v>-439</c:v>
                </c:pt>
                <c:pt idx="159">
                  <c:v>-406</c:v>
                </c:pt>
                <c:pt idx="160">
                  <c:v>-13</c:v>
                </c:pt>
                <c:pt idx="161">
                  <c:v>-4</c:v>
                </c:pt>
                <c:pt idx="162">
                  <c:v>0</c:v>
                </c:pt>
                <c:pt idx="163">
                  <c:v>0</c:v>
                </c:pt>
                <c:pt idx="164">
                  <c:v>25.5</c:v>
                </c:pt>
                <c:pt idx="165">
                  <c:v>44.5</c:v>
                </c:pt>
                <c:pt idx="166">
                  <c:v>75</c:v>
                </c:pt>
                <c:pt idx="167">
                  <c:v>468</c:v>
                </c:pt>
                <c:pt idx="168">
                  <c:v>515</c:v>
                </c:pt>
                <c:pt idx="169">
                  <c:v>847.5</c:v>
                </c:pt>
                <c:pt idx="170">
                  <c:v>850</c:v>
                </c:pt>
                <c:pt idx="171">
                  <c:v>852.5</c:v>
                </c:pt>
                <c:pt idx="172">
                  <c:v>869</c:v>
                </c:pt>
                <c:pt idx="173">
                  <c:v>5018.5</c:v>
                </c:pt>
                <c:pt idx="174">
                  <c:v>5074.5</c:v>
                </c:pt>
                <c:pt idx="175">
                  <c:v>5077</c:v>
                </c:pt>
                <c:pt idx="176">
                  <c:v>5088.5</c:v>
                </c:pt>
                <c:pt idx="177">
                  <c:v>5513.5</c:v>
                </c:pt>
                <c:pt idx="178">
                  <c:v>5522.5</c:v>
                </c:pt>
                <c:pt idx="179">
                  <c:v>5525</c:v>
                </c:pt>
                <c:pt idx="180">
                  <c:v>5527.5</c:v>
                </c:pt>
                <c:pt idx="181">
                  <c:v>6417</c:v>
                </c:pt>
                <c:pt idx="182">
                  <c:v>6426</c:v>
                </c:pt>
                <c:pt idx="183">
                  <c:v>6437.5</c:v>
                </c:pt>
                <c:pt idx="184">
                  <c:v>6454</c:v>
                </c:pt>
                <c:pt idx="185">
                  <c:v>7417.5</c:v>
                </c:pt>
                <c:pt idx="186">
                  <c:v>7419</c:v>
                </c:pt>
                <c:pt idx="187">
                  <c:v>7424</c:v>
                </c:pt>
                <c:pt idx="188">
                  <c:v>7776</c:v>
                </c:pt>
                <c:pt idx="189">
                  <c:v>7785</c:v>
                </c:pt>
                <c:pt idx="190">
                  <c:v>7818</c:v>
                </c:pt>
                <c:pt idx="191">
                  <c:v>8327</c:v>
                </c:pt>
                <c:pt idx="192">
                  <c:v>8402</c:v>
                </c:pt>
                <c:pt idx="193">
                  <c:v>8775.5</c:v>
                </c:pt>
                <c:pt idx="194">
                  <c:v>9695</c:v>
                </c:pt>
                <c:pt idx="195">
                  <c:v>10106</c:v>
                </c:pt>
                <c:pt idx="196">
                  <c:v>11012</c:v>
                </c:pt>
                <c:pt idx="197">
                  <c:v>11040</c:v>
                </c:pt>
                <c:pt idx="198">
                  <c:v>11042.5</c:v>
                </c:pt>
                <c:pt idx="199">
                  <c:v>11051.5</c:v>
                </c:pt>
                <c:pt idx="200">
                  <c:v>11077</c:v>
                </c:pt>
                <c:pt idx="201">
                  <c:v>11546.5</c:v>
                </c:pt>
                <c:pt idx="202">
                  <c:v>11549</c:v>
                </c:pt>
                <c:pt idx="203">
                  <c:v>11565.5</c:v>
                </c:pt>
                <c:pt idx="204">
                  <c:v>11568</c:v>
                </c:pt>
                <c:pt idx="205">
                  <c:v>11573</c:v>
                </c:pt>
                <c:pt idx="206">
                  <c:v>11643</c:v>
                </c:pt>
                <c:pt idx="207">
                  <c:v>11643</c:v>
                </c:pt>
                <c:pt idx="208">
                  <c:v>11643</c:v>
                </c:pt>
                <c:pt idx="209">
                  <c:v>11666</c:v>
                </c:pt>
                <c:pt idx="210">
                  <c:v>11666</c:v>
                </c:pt>
                <c:pt idx="211">
                  <c:v>11666</c:v>
                </c:pt>
                <c:pt idx="212">
                  <c:v>12004.5</c:v>
                </c:pt>
                <c:pt idx="213">
                  <c:v>12004.5</c:v>
                </c:pt>
                <c:pt idx="214">
                  <c:v>12016</c:v>
                </c:pt>
                <c:pt idx="215">
                  <c:v>12037.5</c:v>
                </c:pt>
                <c:pt idx="216">
                  <c:v>12039</c:v>
                </c:pt>
                <c:pt idx="217">
                  <c:v>12039</c:v>
                </c:pt>
                <c:pt idx="218">
                  <c:v>12039</c:v>
                </c:pt>
                <c:pt idx="219">
                  <c:v>12054</c:v>
                </c:pt>
                <c:pt idx="220">
                  <c:v>12483</c:v>
                </c:pt>
                <c:pt idx="221">
                  <c:v>12483</c:v>
                </c:pt>
                <c:pt idx="222">
                  <c:v>12483</c:v>
                </c:pt>
                <c:pt idx="223">
                  <c:v>12485.5</c:v>
                </c:pt>
                <c:pt idx="224">
                  <c:v>12485.5</c:v>
                </c:pt>
                <c:pt idx="225">
                  <c:v>12490.5</c:v>
                </c:pt>
                <c:pt idx="226">
                  <c:v>12492</c:v>
                </c:pt>
                <c:pt idx="227">
                  <c:v>12506</c:v>
                </c:pt>
                <c:pt idx="228">
                  <c:v>12511</c:v>
                </c:pt>
                <c:pt idx="229">
                  <c:v>12546.5</c:v>
                </c:pt>
                <c:pt idx="230">
                  <c:v>12581</c:v>
                </c:pt>
                <c:pt idx="231">
                  <c:v>12581</c:v>
                </c:pt>
                <c:pt idx="232">
                  <c:v>12630.5</c:v>
                </c:pt>
                <c:pt idx="233">
                  <c:v>12917</c:v>
                </c:pt>
                <c:pt idx="234">
                  <c:v>12969</c:v>
                </c:pt>
                <c:pt idx="235">
                  <c:v>12970.5</c:v>
                </c:pt>
                <c:pt idx="236">
                  <c:v>13442.5</c:v>
                </c:pt>
                <c:pt idx="237">
                  <c:v>15251</c:v>
                </c:pt>
                <c:pt idx="238">
                  <c:v>15647</c:v>
                </c:pt>
                <c:pt idx="239">
                  <c:v>15687</c:v>
                </c:pt>
                <c:pt idx="240">
                  <c:v>15689</c:v>
                </c:pt>
                <c:pt idx="241">
                  <c:v>16102</c:v>
                </c:pt>
                <c:pt idx="242">
                  <c:v>17125</c:v>
                </c:pt>
                <c:pt idx="243">
                  <c:v>17143</c:v>
                </c:pt>
                <c:pt idx="244">
                  <c:v>17178.5</c:v>
                </c:pt>
                <c:pt idx="245">
                  <c:v>17684</c:v>
                </c:pt>
                <c:pt idx="246">
                  <c:v>18071.5</c:v>
                </c:pt>
                <c:pt idx="247">
                  <c:v>19613</c:v>
                </c:pt>
                <c:pt idx="248">
                  <c:v>19613</c:v>
                </c:pt>
                <c:pt idx="249">
                  <c:v>19908</c:v>
                </c:pt>
                <c:pt idx="250">
                  <c:v>20290</c:v>
                </c:pt>
                <c:pt idx="251">
                  <c:v>20391.5</c:v>
                </c:pt>
                <c:pt idx="252">
                  <c:v>20393</c:v>
                </c:pt>
                <c:pt idx="253">
                  <c:v>20421</c:v>
                </c:pt>
                <c:pt idx="254">
                  <c:v>20883</c:v>
                </c:pt>
                <c:pt idx="255">
                  <c:v>20890.5</c:v>
                </c:pt>
                <c:pt idx="256">
                  <c:v>21346</c:v>
                </c:pt>
                <c:pt idx="257">
                  <c:v>21762</c:v>
                </c:pt>
                <c:pt idx="258">
                  <c:v>21766</c:v>
                </c:pt>
                <c:pt idx="259">
                  <c:v>21768.5</c:v>
                </c:pt>
                <c:pt idx="260">
                  <c:v>21786.5</c:v>
                </c:pt>
                <c:pt idx="261">
                  <c:v>21794</c:v>
                </c:pt>
                <c:pt idx="262">
                  <c:v>21888</c:v>
                </c:pt>
                <c:pt idx="263">
                  <c:v>21888</c:v>
                </c:pt>
                <c:pt idx="264">
                  <c:v>22780</c:v>
                </c:pt>
                <c:pt idx="265">
                  <c:v>22780</c:v>
                </c:pt>
                <c:pt idx="266">
                  <c:v>22780</c:v>
                </c:pt>
                <c:pt idx="267">
                  <c:v>23106</c:v>
                </c:pt>
                <c:pt idx="268">
                  <c:v>23594.5</c:v>
                </c:pt>
                <c:pt idx="269">
                  <c:v>24134</c:v>
                </c:pt>
                <c:pt idx="270">
                  <c:v>24142</c:v>
                </c:pt>
                <c:pt idx="271">
                  <c:v>24498</c:v>
                </c:pt>
                <c:pt idx="272">
                  <c:v>26006</c:v>
                </c:pt>
                <c:pt idx="273">
                  <c:v>26398</c:v>
                </c:pt>
              </c:numCache>
            </c:numRef>
          </c:xVal>
          <c:yVal>
            <c:numRef>
              <c:f>'A (3)'!$T$21:$T$990</c:f>
              <c:numCache>
                <c:formatCode>General</c:formatCode>
                <c:ptCount val="970"/>
                <c:pt idx="185">
                  <c:v>0.16887525000493042</c:v>
                </c:pt>
                <c:pt idx="205">
                  <c:v>9.39190000644885E-3</c:v>
                </c:pt>
                <c:pt idx="237">
                  <c:v>-8.3884699997724965E-2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3DA-4DEC-AF7C-C4E9FE2B1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56056"/>
        <c:axId val="1"/>
      </c:scatterChart>
      <c:valAx>
        <c:axId val="613256056"/>
        <c:scaling>
          <c:orientation val="minMax"/>
          <c:max val="23000"/>
          <c:min val="17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651068349077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8"/>
          <c:min val="-0.1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75935828877004E-2"/>
              <c:y val="0.370481927710843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56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738005342915022"/>
          <c:y val="0.92168674698795183"/>
          <c:w val="0.55971573072082581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V1073 Cyg - O-C Diagr.</a:t>
            </a:r>
          </a:p>
        </c:rich>
      </c:tx>
      <c:layout>
        <c:manualLayout>
          <c:xMode val="edge"/>
          <c:yMode val="edge"/>
          <c:x val="0.36150284031397484"/>
          <c:y val="3.13253012048192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71539043456332"/>
          <c:y val="0.12048206946779634"/>
          <c:w val="0.81064286642163419"/>
          <c:h val="0.703615285691930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(3)'!$F$21:$F$990</c:f>
              <c:numCache>
                <c:formatCode>General</c:formatCode>
                <c:ptCount val="970"/>
                <c:pt idx="0">
                  <c:v>-30375.5</c:v>
                </c:pt>
                <c:pt idx="1">
                  <c:v>-29357.5</c:v>
                </c:pt>
                <c:pt idx="2">
                  <c:v>-29239.5</c:v>
                </c:pt>
                <c:pt idx="3">
                  <c:v>-28813</c:v>
                </c:pt>
                <c:pt idx="4">
                  <c:v>-28808</c:v>
                </c:pt>
                <c:pt idx="5">
                  <c:v>-28430</c:v>
                </c:pt>
                <c:pt idx="6">
                  <c:v>-28324.5</c:v>
                </c:pt>
                <c:pt idx="7">
                  <c:v>-28301.5</c:v>
                </c:pt>
                <c:pt idx="8">
                  <c:v>-28271</c:v>
                </c:pt>
                <c:pt idx="9">
                  <c:v>-27590</c:v>
                </c:pt>
                <c:pt idx="10">
                  <c:v>-27550.5</c:v>
                </c:pt>
                <c:pt idx="11">
                  <c:v>-27393</c:v>
                </c:pt>
                <c:pt idx="12">
                  <c:v>-27027.5</c:v>
                </c:pt>
                <c:pt idx="13">
                  <c:v>-26994.5</c:v>
                </c:pt>
                <c:pt idx="14">
                  <c:v>-26945</c:v>
                </c:pt>
                <c:pt idx="15">
                  <c:v>-25945</c:v>
                </c:pt>
                <c:pt idx="16">
                  <c:v>-25436</c:v>
                </c:pt>
                <c:pt idx="17">
                  <c:v>-24729.5</c:v>
                </c:pt>
                <c:pt idx="18">
                  <c:v>-24640.5</c:v>
                </c:pt>
                <c:pt idx="19">
                  <c:v>-24182.5</c:v>
                </c:pt>
                <c:pt idx="20">
                  <c:v>-23826</c:v>
                </c:pt>
                <c:pt idx="21">
                  <c:v>-23753.5</c:v>
                </c:pt>
                <c:pt idx="22">
                  <c:v>-23744.5</c:v>
                </c:pt>
                <c:pt idx="23">
                  <c:v>-23701.5</c:v>
                </c:pt>
                <c:pt idx="24">
                  <c:v>-23242</c:v>
                </c:pt>
                <c:pt idx="25">
                  <c:v>-23239.5</c:v>
                </c:pt>
                <c:pt idx="26">
                  <c:v>-22911</c:v>
                </c:pt>
                <c:pt idx="27">
                  <c:v>-22789</c:v>
                </c:pt>
                <c:pt idx="28">
                  <c:v>-22781.5</c:v>
                </c:pt>
                <c:pt idx="29">
                  <c:v>-22756</c:v>
                </c:pt>
                <c:pt idx="30">
                  <c:v>-22225.5</c:v>
                </c:pt>
                <c:pt idx="31">
                  <c:v>-22197.5</c:v>
                </c:pt>
                <c:pt idx="32">
                  <c:v>-21949</c:v>
                </c:pt>
                <c:pt idx="33">
                  <c:v>-21875.5</c:v>
                </c:pt>
                <c:pt idx="34">
                  <c:v>-21866.5</c:v>
                </c:pt>
                <c:pt idx="35">
                  <c:v>-21798</c:v>
                </c:pt>
                <c:pt idx="36">
                  <c:v>-21795.5</c:v>
                </c:pt>
                <c:pt idx="37">
                  <c:v>-21777.5</c:v>
                </c:pt>
                <c:pt idx="38">
                  <c:v>-21557</c:v>
                </c:pt>
                <c:pt idx="39">
                  <c:v>-21510</c:v>
                </c:pt>
                <c:pt idx="40">
                  <c:v>-21437.5</c:v>
                </c:pt>
                <c:pt idx="41">
                  <c:v>-21413.5</c:v>
                </c:pt>
                <c:pt idx="42">
                  <c:v>-21394.5</c:v>
                </c:pt>
                <c:pt idx="43">
                  <c:v>-21385.5</c:v>
                </c:pt>
                <c:pt idx="44">
                  <c:v>-20912</c:v>
                </c:pt>
                <c:pt idx="45">
                  <c:v>-20564.5</c:v>
                </c:pt>
                <c:pt idx="46">
                  <c:v>-20357.5</c:v>
                </c:pt>
                <c:pt idx="47">
                  <c:v>-20172.5</c:v>
                </c:pt>
                <c:pt idx="48">
                  <c:v>-20153.5</c:v>
                </c:pt>
                <c:pt idx="49">
                  <c:v>-20039</c:v>
                </c:pt>
                <c:pt idx="50">
                  <c:v>-19550.5</c:v>
                </c:pt>
                <c:pt idx="51">
                  <c:v>-19163.5</c:v>
                </c:pt>
                <c:pt idx="52">
                  <c:v>-19130.5</c:v>
                </c:pt>
                <c:pt idx="53">
                  <c:v>-19126.5</c:v>
                </c:pt>
                <c:pt idx="54">
                  <c:v>-19020</c:v>
                </c:pt>
                <c:pt idx="55">
                  <c:v>-18959</c:v>
                </c:pt>
                <c:pt idx="56">
                  <c:v>-18729.5</c:v>
                </c:pt>
                <c:pt idx="57">
                  <c:v>-18694</c:v>
                </c:pt>
                <c:pt idx="58">
                  <c:v>-18666</c:v>
                </c:pt>
                <c:pt idx="59">
                  <c:v>-18649.5</c:v>
                </c:pt>
                <c:pt idx="60">
                  <c:v>-18133</c:v>
                </c:pt>
                <c:pt idx="61">
                  <c:v>-18086</c:v>
                </c:pt>
                <c:pt idx="62">
                  <c:v>-18086</c:v>
                </c:pt>
                <c:pt idx="63">
                  <c:v>-17539</c:v>
                </c:pt>
                <c:pt idx="64">
                  <c:v>-17267.5</c:v>
                </c:pt>
                <c:pt idx="65">
                  <c:v>-17229.5</c:v>
                </c:pt>
                <c:pt idx="66">
                  <c:v>-17220.5</c:v>
                </c:pt>
                <c:pt idx="67">
                  <c:v>-16668.5</c:v>
                </c:pt>
                <c:pt idx="68">
                  <c:v>-16445.5</c:v>
                </c:pt>
                <c:pt idx="69">
                  <c:v>-16406</c:v>
                </c:pt>
                <c:pt idx="70">
                  <c:v>-16375.5</c:v>
                </c:pt>
                <c:pt idx="71">
                  <c:v>-16265</c:v>
                </c:pt>
                <c:pt idx="72">
                  <c:v>-16220.5</c:v>
                </c:pt>
                <c:pt idx="73">
                  <c:v>-16088</c:v>
                </c:pt>
                <c:pt idx="74">
                  <c:v>-15963.5</c:v>
                </c:pt>
                <c:pt idx="75">
                  <c:v>-15677.5</c:v>
                </c:pt>
                <c:pt idx="76">
                  <c:v>-15560</c:v>
                </c:pt>
                <c:pt idx="77">
                  <c:v>-15429</c:v>
                </c:pt>
                <c:pt idx="78">
                  <c:v>-15337.5</c:v>
                </c:pt>
                <c:pt idx="79">
                  <c:v>-15332.5</c:v>
                </c:pt>
                <c:pt idx="80">
                  <c:v>-15331</c:v>
                </c:pt>
                <c:pt idx="81">
                  <c:v>-15266.5</c:v>
                </c:pt>
                <c:pt idx="82">
                  <c:v>-15220.5</c:v>
                </c:pt>
                <c:pt idx="83">
                  <c:v>-15029.5</c:v>
                </c:pt>
                <c:pt idx="84">
                  <c:v>-14963</c:v>
                </c:pt>
                <c:pt idx="85">
                  <c:v>-14961</c:v>
                </c:pt>
                <c:pt idx="86">
                  <c:v>-14946.5</c:v>
                </c:pt>
                <c:pt idx="87">
                  <c:v>-14943</c:v>
                </c:pt>
                <c:pt idx="88">
                  <c:v>-14879.5</c:v>
                </c:pt>
                <c:pt idx="89">
                  <c:v>-14853</c:v>
                </c:pt>
                <c:pt idx="90">
                  <c:v>-14850</c:v>
                </c:pt>
                <c:pt idx="91">
                  <c:v>-14819.5</c:v>
                </c:pt>
                <c:pt idx="92">
                  <c:v>-14807</c:v>
                </c:pt>
                <c:pt idx="93">
                  <c:v>-14545.5</c:v>
                </c:pt>
                <c:pt idx="94">
                  <c:v>-14512.5</c:v>
                </c:pt>
                <c:pt idx="95">
                  <c:v>-14506.5</c:v>
                </c:pt>
                <c:pt idx="96">
                  <c:v>-14454.5</c:v>
                </c:pt>
                <c:pt idx="97">
                  <c:v>-14429</c:v>
                </c:pt>
                <c:pt idx="98">
                  <c:v>-14402</c:v>
                </c:pt>
                <c:pt idx="99">
                  <c:v>-14048</c:v>
                </c:pt>
                <c:pt idx="100">
                  <c:v>-13545.5</c:v>
                </c:pt>
                <c:pt idx="101">
                  <c:v>-13539</c:v>
                </c:pt>
                <c:pt idx="102">
                  <c:v>-13501</c:v>
                </c:pt>
                <c:pt idx="103">
                  <c:v>-13498.5</c:v>
                </c:pt>
                <c:pt idx="104">
                  <c:v>-13465.5</c:v>
                </c:pt>
                <c:pt idx="105">
                  <c:v>-13420</c:v>
                </c:pt>
                <c:pt idx="106">
                  <c:v>-13034</c:v>
                </c:pt>
                <c:pt idx="107">
                  <c:v>-12730</c:v>
                </c:pt>
                <c:pt idx="108">
                  <c:v>-12697</c:v>
                </c:pt>
                <c:pt idx="109">
                  <c:v>-12652.5</c:v>
                </c:pt>
                <c:pt idx="110">
                  <c:v>-12622</c:v>
                </c:pt>
                <c:pt idx="111">
                  <c:v>-12506</c:v>
                </c:pt>
                <c:pt idx="112">
                  <c:v>-12166.5</c:v>
                </c:pt>
                <c:pt idx="113">
                  <c:v>-12162.5</c:v>
                </c:pt>
                <c:pt idx="114">
                  <c:v>-12105.5</c:v>
                </c:pt>
                <c:pt idx="115">
                  <c:v>-12103</c:v>
                </c:pt>
                <c:pt idx="116">
                  <c:v>-12038</c:v>
                </c:pt>
                <c:pt idx="117">
                  <c:v>-11997.5</c:v>
                </c:pt>
                <c:pt idx="118">
                  <c:v>-11716</c:v>
                </c:pt>
                <c:pt idx="119">
                  <c:v>-11683</c:v>
                </c:pt>
                <c:pt idx="120">
                  <c:v>-11651</c:v>
                </c:pt>
                <c:pt idx="121">
                  <c:v>-11217</c:v>
                </c:pt>
                <c:pt idx="122">
                  <c:v>-10804.5</c:v>
                </c:pt>
                <c:pt idx="123">
                  <c:v>-10746</c:v>
                </c:pt>
                <c:pt idx="124">
                  <c:v>-10715.5</c:v>
                </c:pt>
                <c:pt idx="125">
                  <c:v>-10705.5</c:v>
                </c:pt>
                <c:pt idx="126">
                  <c:v>-10673.5</c:v>
                </c:pt>
                <c:pt idx="127">
                  <c:v>-10357</c:v>
                </c:pt>
                <c:pt idx="128">
                  <c:v>-10302</c:v>
                </c:pt>
                <c:pt idx="129">
                  <c:v>-10293</c:v>
                </c:pt>
                <c:pt idx="130">
                  <c:v>-10210.5</c:v>
                </c:pt>
                <c:pt idx="131">
                  <c:v>-10191.5</c:v>
                </c:pt>
                <c:pt idx="132">
                  <c:v>-9807</c:v>
                </c:pt>
                <c:pt idx="133">
                  <c:v>-9784</c:v>
                </c:pt>
                <c:pt idx="134">
                  <c:v>-9757.5</c:v>
                </c:pt>
                <c:pt idx="135">
                  <c:v>-9448</c:v>
                </c:pt>
                <c:pt idx="136">
                  <c:v>-9356.5</c:v>
                </c:pt>
                <c:pt idx="137">
                  <c:v>-9351.5</c:v>
                </c:pt>
                <c:pt idx="138">
                  <c:v>-9345</c:v>
                </c:pt>
                <c:pt idx="139">
                  <c:v>-9328.5</c:v>
                </c:pt>
                <c:pt idx="140">
                  <c:v>-8906</c:v>
                </c:pt>
                <c:pt idx="141">
                  <c:v>-8422.5</c:v>
                </c:pt>
                <c:pt idx="142">
                  <c:v>-8005</c:v>
                </c:pt>
                <c:pt idx="143">
                  <c:v>-6486</c:v>
                </c:pt>
                <c:pt idx="144">
                  <c:v>-5136</c:v>
                </c:pt>
                <c:pt idx="145">
                  <c:v>-5117</c:v>
                </c:pt>
                <c:pt idx="146">
                  <c:v>-5114.5</c:v>
                </c:pt>
                <c:pt idx="147">
                  <c:v>-2397.5</c:v>
                </c:pt>
                <c:pt idx="148">
                  <c:v>-2395</c:v>
                </c:pt>
                <c:pt idx="149">
                  <c:v>-2364.5</c:v>
                </c:pt>
                <c:pt idx="150">
                  <c:v>-2331.5</c:v>
                </c:pt>
                <c:pt idx="151">
                  <c:v>-2296</c:v>
                </c:pt>
                <c:pt idx="152">
                  <c:v>-1010.5</c:v>
                </c:pt>
                <c:pt idx="153">
                  <c:v>-947</c:v>
                </c:pt>
                <c:pt idx="154">
                  <c:v>-938</c:v>
                </c:pt>
                <c:pt idx="155">
                  <c:v>-933</c:v>
                </c:pt>
                <c:pt idx="156">
                  <c:v>-933</c:v>
                </c:pt>
                <c:pt idx="157">
                  <c:v>-930.5</c:v>
                </c:pt>
                <c:pt idx="158">
                  <c:v>-439</c:v>
                </c:pt>
                <c:pt idx="159">
                  <c:v>-406</c:v>
                </c:pt>
                <c:pt idx="160">
                  <c:v>-13</c:v>
                </c:pt>
                <c:pt idx="161">
                  <c:v>-4</c:v>
                </c:pt>
                <c:pt idx="162">
                  <c:v>0</c:v>
                </c:pt>
                <c:pt idx="163">
                  <c:v>0</c:v>
                </c:pt>
                <c:pt idx="164">
                  <c:v>25.5</c:v>
                </c:pt>
                <c:pt idx="165">
                  <c:v>44.5</c:v>
                </c:pt>
                <c:pt idx="166">
                  <c:v>75</c:v>
                </c:pt>
                <c:pt idx="167">
                  <c:v>468</c:v>
                </c:pt>
                <c:pt idx="168">
                  <c:v>515</c:v>
                </c:pt>
                <c:pt idx="169">
                  <c:v>847.5</c:v>
                </c:pt>
                <c:pt idx="170">
                  <c:v>850</c:v>
                </c:pt>
                <c:pt idx="171">
                  <c:v>852.5</c:v>
                </c:pt>
                <c:pt idx="172">
                  <c:v>869</c:v>
                </c:pt>
                <c:pt idx="173">
                  <c:v>5018.5</c:v>
                </c:pt>
                <c:pt idx="174">
                  <c:v>5074.5</c:v>
                </c:pt>
                <c:pt idx="175">
                  <c:v>5077</c:v>
                </c:pt>
                <c:pt idx="176">
                  <c:v>5088.5</c:v>
                </c:pt>
                <c:pt idx="177">
                  <c:v>5513.5</c:v>
                </c:pt>
                <c:pt idx="178">
                  <c:v>5522.5</c:v>
                </c:pt>
                <c:pt idx="179">
                  <c:v>5525</c:v>
                </c:pt>
                <c:pt idx="180">
                  <c:v>5527.5</c:v>
                </c:pt>
                <c:pt idx="181">
                  <c:v>6417</c:v>
                </c:pt>
                <c:pt idx="182">
                  <c:v>6426</c:v>
                </c:pt>
                <c:pt idx="183">
                  <c:v>6437.5</c:v>
                </c:pt>
                <c:pt idx="184">
                  <c:v>6454</c:v>
                </c:pt>
                <c:pt idx="185">
                  <c:v>7417.5</c:v>
                </c:pt>
                <c:pt idx="186">
                  <c:v>7419</c:v>
                </c:pt>
                <c:pt idx="187">
                  <c:v>7424</c:v>
                </c:pt>
                <c:pt idx="188">
                  <c:v>7776</c:v>
                </c:pt>
                <c:pt idx="189">
                  <c:v>7785</c:v>
                </c:pt>
                <c:pt idx="190">
                  <c:v>7818</c:v>
                </c:pt>
                <c:pt idx="191">
                  <c:v>8327</c:v>
                </c:pt>
                <c:pt idx="192">
                  <c:v>8402</c:v>
                </c:pt>
                <c:pt idx="193">
                  <c:v>8775.5</c:v>
                </c:pt>
                <c:pt idx="194">
                  <c:v>9695</c:v>
                </c:pt>
                <c:pt idx="195">
                  <c:v>10106</c:v>
                </c:pt>
                <c:pt idx="196">
                  <c:v>11012</c:v>
                </c:pt>
                <c:pt idx="197">
                  <c:v>11040</c:v>
                </c:pt>
                <c:pt idx="198">
                  <c:v>11042.5</c:v>
                </c:pt>
                <c:pt idx="199">
                  <c:v>11051.5</c:v>
                </c:pt>
                <c:pt idx="200">
                  <c:v>11077</c:v>
                </c:pt>
                <c:pt idx="201">
                  <c:v>11546.5</c:v>
                </c:pt>
                <c:pt idx="202">
                  <c:v>11549</c:v>
                </c:pt>
                <c:pt idx="203">
                  <c:v>11565.5</c:v>
                </c:pt>
                <c:pt idx="204">
                  <c:v>11568</c:v>
                </c:pt>
                <c:pt idx="205">
                  <c:v>11573</c:v>
                </c:pt>
                <c:pt idx="206">
                  <c:v>11643</c:v>
                </c:pt>
                <c:pt idx="207">
                  <c:v>11643</c:v>
                </c:pt>
                <c:pt idx="208">
                  <c:v>11643</c:v>
                </c:pt>
                <c:pt idx="209">
                  <c:v>11666</c:v>
                </c:pt>
                <c:pt idx="210">
                  <c:v>11666</c:v>
                </c:pt>
                <c:pt idx="211">
                  <c:v>11666</c:v>
                </c:pt>
                <c:pt idx="212">
                  <c:v>12004.5</c:v>
                </c:pt>
                <c:pt idx="213">
                  <c:v>12004.5</c:v>
                </c:pt>
                <c:pt idx="214">
                  <c:v>12016</c:v>
                </c:pt>
                <c:pt idx="215">
                  <c:v>12037.5</c:v>
                </c:pt>
                <c:pt idx="216">
                  <c:v>12039</c:v>
                </c:pt>
                <c:pt idx="217">
                  <c:v>12039</c:v>
                </c:pt>
                <c:pt idx="218">
                  <c:v>12039</c:v>
                </c:pt>
                <c:pt idx="219">
                  <c:v>12054</c:v>
                </c:pt>
                <c:pt idx="220">
                  <c:v>12483</c:v>
                </c:pt>
                <c:pt idx="221">
                  <c:v>12483</c:v>
                </c:pt>
                <c:pt idx="222">
                  <c:v>12483</c:v>
                </c:pt>
                <c:pt idx="223">
                  <c:v>12485.5</c:v>
                </c:pt>
                <c:pt idx="224">
                  <c:v>12485.5</c:v>
                </c:pt>
                <c:pt idx="225">
                  <c:v>12490.5</c:v>
                </c:pt>
                <c:pt idx="226">
                  <c:v>12492</c:v>
                </c:pt>
                <c:pt idx="227">
                  <c:v>12506</c:v>
                </c:pt>
                <c:pt idx="228">
                  <c:v>12511</c:v>
                </c:pt>
                <c:pt idx="229">
                  <c:v>12546.5</c:v>
                </c:pt>
                <c:pt idx="230">
                  <c:v>12581</c:v>
                </c:pt>
                <c:pt idx="231">
                  <c:v>12581</c:v>
                </c:pt>
                <c:pt idx="232">
                  <c:v>12630.5</c:v>
                </c:pt>
                <c:pt idx="233">
                  <c:v>12917</c:v>
                </c:pt>
                <c:pt idx="234">
                  <c:v>12969</c:v>
                </c:pt>
                <c:pt idx="235">
                  <c:v>12970.5</c:v>
                </c:pt>
                <c:pt idx="236">
                  <c:v>13442.5</c:v>
                </c:pt>
                <c:pt idx="237">
                  <c:v>15251</c:v>
                </c:pt>
                <c:pt idx="238">
                  <c:v>15647</c:v>
                </c:pt>
                <c:pt idx="239">
                  <c:v>15687</c:v>
                </c:pt>
                <c:pt idx="240">
                  <c:v>15689</c:v>
                </c:pt>
                <c:pt idx="241">
                  <c:v>16102</c:v>
                </c:pt>
                <c:pt idx="242">
                  <c:v>17125</c:v>
                </c:pt>
                <c:pt idx="243">
                  <c:v>17143</c:v>
                </c:pt>
                <c:pt idx="244">
                  <c:v>17178.5</c:v>
                </c:pt>
                <c:pt idx="245">
                  <c:v>17684</c:v>
                </c:pt>
                <c:pt idx="246">
                  <c:v>18071.5</c:v>
                </c:pt>
                <c:pt idx="247">
                  <c:v>19613</c:v>
                </c:pt>
                <c:pt idx="248">
                  <c:v>19613</c:v>
                </c:pt>
                <c:pt idx="249">
                  <c:v>19908</c:v>
                </c:pt>
                <c:pt idx="250">
                  <c:v>20290</c:v>
                </c:pt>
                <c:pt idx="251">
                  <c:v>20391.5</c:v>
                </c:pt>
                <c:pt idx="252">
                  <c:v>20393</c:v>
                </c:pt>
                <c:pt idx="253">
                  <c:v>20421</c:v>
                </c:pt>
                <c:pt idx="254">
                  <c:v>20883</c:v>
                </c:pt>
                <c:pt idx="255">
                  <c:v>20890.5</c:v>
                </c:pt>
                <c:pt idx="256">
                  <c:v>21346</c:v>
                </c:pt>
                <c:pt idx="257">
                  <c:v>21762</c:v>
                </c:pt>
                <c:pt idx="258">
                  <c:v>21766</c:v>
                </c:pt>
                <c:pt idx="259">
                  <c:v>21768.5</c:v>
                </c:pt>
                <c:pt idx="260">
                  <c:v>21786.5</c:v>
                </c:pt>
                <c:pt idx="261">
                  <c:v>21794</c:v>
                </c:pt>
                <c:pt idx="262">
                  <c:v>21888</c:v>
                </c:pt>
                <c:pt idx="263">
                  <c:v>21888</c:v>
                </c:pt>
                <c:pt idx="264">
                  <c:v>22780</c:v>
                </c:pt>
                <c:pt idx="265">
                  <c:v>22780</c:v>
                </c:pt>
                <c:pt idx="266">
                  <c:v>22780</c:v>
                </c:pt>
                <c:pt idx="267">
                  <c:v>23106</c:v>
                </c:pt>
                <c:pt idx="268">
                  <c:v>23594.5</c:v>
                </c:pt>
                <c:pt idx="269">
                  <c:v>24134</c:v>
                </c:pt>
                <c:pt idx="270">
                  <c:v>24142</c:v>
                </c:pt>
                <c:pt idx="271">
                  <c:v>24498</c:v>
                </c:pt>
                <c:pt idx="272">
                  <c:v>26006</c:v>
                </c:pt>
                <c:pt idx="273">
                  <c:v>26398</c:v>
                </c:pt>
              </c:numCache>
            </c:numRef>
          </c:xVal>
          <c:yVal>
            <c:numRef>
              <c:f>'A (3)'!$H$21:$H$990</c:f>
              <c:numCache>
                <c:formatCode>General</c:formatCode>
                <c:ptCount val="970"/>
                <c:pt idx="0">
                  <c:v>0.10671735000505578</c:v>
                </c:pt>
                <c:pt idx="1">
                  <c:v>7.0542750005188282E-2</c:v>
                </c:pt>
                <c:pt idx="2">
                  <c:v>0.12009815000419621</c:v>
                </c:pt>
                <c:pt idx="3">
                  <c:v>5.6936100005259505E-2</c:v>
                </c:pt>
                <c:pt idx="4">
                  <c:v>9.3637600006331922E-2</c:v>
                </c:pt>
                <c:pt idx="5">
                  <c:v>8.6671000004571397E-2</c:v>
                </c:pt>
                <c:pt idx="6">
                  <c:v>0.10047265000321204</c:v>
                </c:pt>
                <c:pt idx="9">
                  <c:v>9.7523000004002824E-2</c:v>
                </c:pt>
                <c:pt idx="10">
                  <c:v>1.9064850002905587E-2</c:v>
                </c:pt>
                <c:pt idx="11">
                  <c:v>5.116210000414867E-2</c:v>
                </c:pt>
                <c:pt idx="12">
                  <c:v>9.5441750003374182E-2</c:v>
                </c:pt>
                <c:pt idx="13">
                  <c:v>3.9071650004188996E-2</c:v>
                </c:pt>
                <c:pt idx="14">
                  <c:v>7.8016500003286637E-2</c:v>
                </c:pt>
                <c:pt idx="15">
                  <c:v>3.7316500005545095E-2</c:v>
                </c:pt>
                <c:pt idx="16">
                  <c:v>1.6729200004192535E-2</c:v>
                </c:pt>
                <c:pt idx="17">
                  <c:v>8.585115000460064E-2</c:v>
                </c:pt>
                <c:pt idx="18">
                  <c:v>6.7337850003241329E-2</c:v>
                </c:pt>
                <c:pt idx="19">
                  <c:v>8.3595250005600974E-2</c:v>
                </c:pt>
                <c:pt idx="20">
                  <c:v>0.13261220000276808</c:v>
                </c:pt>
                <c:pt idx="21">
                  <c:v>5.9783950004202779E-2</c:v>
                </c:pt>
                <c:pt idx="22">
                  <c:v>5.6046650006464915E-2</c:v>
                </c:pt>
                <c:pt idx="23">
                  <c:v>8.4079550004389603E-2</c:v>
                </c:pt>
                <c:pt idx="24">
                  <c:v>2.5474000067333691E-3</c:v>
                </c:pt>
                <c:pt idx="25">
                  <c:v>1.8898150003224146E-2</c:v>
                </c:pt>
                <c:pt idx="26">
                  <c:v>2.5986700005887542E-2</c:v>
                </c:pt>
                <c:pt idx="27">
                  <c:v>-2.8966999961994588E-3</c:v>
                </c:pt>
                <c:pt idx="28">
                  <c:v>9.1155550002440577E-2</c:v>
                </c:pt>
                <c:pt idx="29">
                  <c:v>7.9733200003829552E-2</c:v>
                </c:pt>
                <c:pt idx="30">
                  <c:v>6.5162350005266489E-2</c:v>
                </c:pt>
                <c:pt idx="31">
                  <c:v>5.2090750003117137E-2</c:v>
                </c:pt>
                <c:pt idx="32">
                  <c:v>1.3955300000816351E-2</c:v>
                </c:pt>
                <c:pt idx="33">
                  <c:v>0.12326735000533517</c:v>
                </c:pt>
                <c:pt idx="34">
                  <c:v>3.5530050005036173E-2</c:v>
                </c:pt>
                <c:pt idx="35">
                  <c:v>9.4140600005630404E-2</c:v>
                </c:pt>
                <c:pt idx="36">
                  <c:v>8.7491350004711421E-2</c:v>
                </c:pt>
                <c:pt idx="38">
                  <c:v>-2.0047099995281314E-2</c:v>
                </c:pt>
                <c:pt idx="39">
                  <c:v>6.6547000002174173E-2</c:v>
                </c:pt>
                <c:pt idx="40">
                  <c:v>3.1718750004074536E-2</c:v>
                </c:pt>
                <c:pt idx="41">
                  <c:v>5.7085950003965991E-2</c:v>
                </c:pt>
                <c:pt idx="42">
                  <c:v>9.6751650002261158E-2</c:v>
                </c:pt>
                <c:pt idx="43">
                  <c:v>1.8014350003795698E-2</c:v>
                </c:pt>
                <c:pt idx="44">
                  <c:v>2.3446400002285372E-2</c:v>
                </c:pt>
                <c:pt idx="45">
                  <c:v>2.4200650004786439E-2</c:v>
                </c:pt>
                <c:pt idx="46">
                  <c:v>8.424274999924819E-2</c:v>
                </c:pt>
                <c:pt idx="47">
                  <c:v>8.198250005079899E-3</c:v>
                </c:pt>
                <c:pt idx="48">
                  <c:v>1.8863950001104968E-2</c:v>
                </c:pt>
                <c:pt idx="49">
                  <c:v>3.2928300006460631E-2</c:v>
                </c:pt>
                <c:pt idx="50">
                  <c:v>2.4464850004733307E-2</c:v>
                </c:pt>
                <c:pt idx="51">
                  <c:v>2.7760950000811135E-2</c:v>
                </c:pt>
                <c:pt idx="52">
                  <c:v>1.8390850000287173E-2</c:v>
                </c:pt>
                <c:pt idx="53">
                  <c:v>-3.1047949996718671E-2</c:v>
                </c:pt>
                <c:pt idx="54">
                  <c:v>0.10489400000005844</c:v>
                </c:pt>
                <c:pt idx="55">
                  <c:v>4.3452300000353716E-2</c:v>
                </c:pt>
                <c:pt idx="56">
                  <c:v>-3.1348849995993078E-2</c:v>
                </c:pt>
                <c:pt idx="57">
                  <c:v>7.8631800002767704E-2</c:v>
                </c:pt>
                <c:pt idx="58">
                  <c:v>-2.2439799995481735E-2</c:v>
                </c:pt>
                <c:pt idx="59">
                  <c:v>3.8875150003150338E-2</c:v>
                </c:pt>
                <c:pt idx="60">
                  <c:v>1.2340100001893006E-2</c:v>
                </c:pt>
                <c:pt idx="61">
                  <c:v>9.3420000484911725E-4</c:v>
                </c:pt>
                <c:pt idx="62">
                  <c:v>4.9934200003917795E-2</c:v>
                </c:pt>
                <c:pt idx="63">
                  <c:v>8.9678300002560718E-2</c:v>
                </c:pt>
                <c:pt idx="64">
                  <c:v>-5.2302499971119687E-3</c:v>
                </c:pt>
                <c:pt idx="65">
                  <c:v>7.8101150003931252E-2</c:v>
                </c:pt>
                <c:pt idx="66">
                  <c:v>2.8363850000459934E-2</c:v>
                </c:pt>
                <c:pt idx="67">
                  <c:v>7.7809450005588587E-2</c:v>
                </c:pt>
                <c:pt idx="68">
                  <c:v>9.7096350003994303E-2</c:v>
                </c:pt>
                <c:pt idx="69">
                  <c:v>2.0638200003304519E-2</c:v>
                </c:pt>
                <c:pt idx="70">
                  <c:v>7.7917350001371233E-2</c:v>
                </c:pt>
                <c:pt idx="71">
                  <c:v>4.2050000411109067E-4</c:v>
                </c:pt>
                <c:pt idx="72">
                  <c:v>-1.9336149995069718E-2</c:v>
                </c:pt>
                <c:pt idx="73">
                  <c:v>-3.7463999979081564E-3</c:v>
                </c:pt>
                <c:pt idx="74">
                  <c:v>-3.2790499935799744E-3</c:v>
                </c:pt>
                <c:pt idx="75">
                  <c:v>2.8467500014812686E-3</c:v>
                </c:pt>
                <c:pt idx="76">
                  <c:v>5.3320000042731408E-3</c:v>
                </c:pt>
                <c:pt idx="77">
                  <c:v>-7.2886999987531453E-3</c:v>
                </c:pt>
                <c:pt idx="78">
                  <c:v>-2.9451249996782281E-2</c:v>
                </c:pt>
                <c:pt idx="79">
                  <c:v>-1.4749749996553874E-2</c:v>
                </c:pt>
                <c:pt idx="80">
                  <c:v>-8.5392999935720582E-3</c:v>
                </c:pt>
                <c:pt idx="81">
                  <c:v>-3.6489949998212978E-2</c:v>
                </c:pt>
                <c:pt idx="82">
                  <c:v>6.9963850000931416E-2</c:v>
                </c:pt>
                <c:pt idx="83">
                  <c:v>-1.2388499962980859E-3</c:v>
                </c:pt>
                <c:pt idx="84">
                  <c:v>2.6091100004123291E-2</c:v>
                </c:pt>
                <c:pt idx="85">
                  <c:v>-2.6628299998264993E-2</c:v>
                </c:pt>
                <c:pt idx="86">
                  <c:v>5.4060500042396598E-3</c:v>
                </c:pt>
                <c:pt idx="87">
                  <c:v>2.2897100003319792E-2</c:v>
                </c:pt>
                <c:pt idx="88">
                  <c:v>-6.1938499966345262E-3</c:v>
                </c:pt>
                <c:pt idx="89">
                  <c:v>3.4524100003181957E-2</c:v>
                </c:pt>
                <c:pt idx="90">
                  <c:v>-1.0550000006332994E-3</c:v>
                </c:pt>
                <c:pt idx="91">
                  <c:v>-2.977584999462124E-2</c:v>
                </c:pt>
                <c:pt idx="92">
                  <c:v>-1.602209999691695E-2</c:v>
                </c:pt>
                <c:pt idx="93">
                  <c:v>-4.9333649996697204E-2</c:v>
                </c:pt>
                <c:pt idx="94">
                  <c:v>3.0296250002720626E-2</c:v>
                </c:pt>
                <c:pt idx="95">
                  <c:v>-8.861949998390628E-3</c:v>
                </c:pt>
                <c:pt idx="96">
                  <c:v>-1.0566349996224744E-2</c:v>
                </c:pt>
                <c:pt idx="97">
                  <c:v>-1.198869999643648E-2</c:v>
                </c:pt>
                <c:pt idx="98">
                  <c:v>-3.1200599998555845E-2</c:v>
                </c:pt>
                <c:pt idx="99">
                  <c:v>-3.5343999952601735E-3</c:v>
                </c:pt>
                <c:pt idx="100">
                  <c:v>-3.9033649998600595E-2</c:v>
                </c:pt>
                <c:pt idx="101">
                  <c:v>-3.9121699996030657E-2</c:v>
                </c:pt>
                <c:pt idx="102">
                  <c:v>3.7209699999948498E-2</c:v>
                </c:pt>
                <c:pt idx="103">
                  <c:v>-7.4395499941601884E-3</c:v>
                </c:pt>
                <c:pt idx="104">
                  <c:v>1.519035000455915E-2</c:v>
                </c:pt>
                <c:pt idx="105">
                  <c:v>-2.5425999996514292E-2</c:v>
                </c:pt>
                <c:pt idx="106">
                  <c:v>-3.9270199995371513E-2</c:v>
                </c:pt>
                <c:pt idx="107">
                  <c:v>-2.7618999996775528E-2</c:v>
                </c:pt>
                <c:pt idx="108">
                  <c:v>-1.3989099996251753E-2</c:v>
                </c:pt>
                <c:pt idx="109">
                  <c:v>1.2254250003024936E-2</c:v>
                </c:pt>
                <c:pt idx="110">
                  <c:v>2.6533400003245333E-2</c:v>
                </c:pt>
                <c:pt idx="111">
                  <c:v>-7.2191799998108763E-2</c:v>
                </c:pt>
                <c:pt idx="112">
                  <c:v>3.1440050006494857E-2</c:v>
                </c:pt>
                <c:pt idx="113">
                  <c:v>-2.2998749998805579E-2</c:v>
                </c:pt>
                <c:pt idx="114">
                  <c:v>3.0998350001027575E-2</c:v>
                </c:pt>
                <c:pt idx="115">
                  <c:v>0.13334910000412492</c:v>
                </c:pt>
                <c:pt idx="116">
                  <c:v>9.1468600003281608E-2</c:v>
                </c:pt>
                <c:pt idx="117">
                  <c:v>3.1507500025327317E-3</c:v>
                </c:pt>
                <c:pt idx="118">
                  <c:v>2.9645200003869832E-2</c:v>
                </c:pt>
                <c:pt idx="119">
                  <c:v>4.0275100003782427E-2</c:v>
                </c:pt>
                <c:pt idx="120">
                  <c:v>9.7647000038705301E-3</c:v>
                </c:pt>
                <c:pt idx="121">
                  <c:v>4.1654900003777584E-2</c:v>
                </c:pt>
                <c:pt idx="122">
                  <c:v>3.9528650002466748E-2</c:v>
                </c:pt>
                <c:pt idx="124">
                  <c:v>-7.1984649996011285E-2</c:v>
                </c:pt>
                <c:pt idx="125">
                  <c:v>5.5418350006220862E-2</c:v>
                </c:pt>
                <c:pt idx="127">
                  <c:v>3.2312900002580136E-2</c:v>
                </c:pt>
                <c:pt idx="128">
                  <c:v>2.9029400004219497E-2</c:v>
                </c:pt>
                <c:pt idx="129">
                  <c:v>2.9292100003658561E-2</c:v>
                </c:pt>
                <c:pt idx="130">
                  <c:v>-2.6133149996894645E-2</c:v>
                </c:pt>
                <c:pt idx="131">
                  <c:v>2.5325500027975067E-3</c:v>
                </c:pt>
                <c:pt idx="132">
                  <c:v>1.1477900003228569E-2</c:v>
                </c:pt>
                <c:pt idx="133">
                  <c:v>-1.2951999960932881E-3</c:v>
                </c:pt>
                <c:pt idx="134">
                  <c:v>-4.5772499979648273E-3</c:v>
                </c:pt>
                <c:pt idx="135">
                  <c:v>9.8456000014266465E-3</c:v>
                </c:pt>
                <c:pt idx="136">
                  <c:v>2.7683050004270626E-2</c:v>
                </c:pt>
                <c:pt idx="137">
                  <c:v>-1.7615449996810639E-2</c:v>
                </c:pt>
                <c:pt idx="138">
                  <c:v>7.2965000035765115E-3</c:v>
                </c:pt>
                <c:pt idx="139">
                  <c:v>-3.3885499942698516E-3</c:v>
                </c:pt>
                <c:pt idx="140">
                  <c:v>1.9888200004061218E-2</c:v>
                </c:pt>
                <c:pt idx="141">
                  <c:v>-7.2767499987094197E-3</c:v>
                </c:pt>
                <c:pt idx="142">
                  <c:v>2.6298500000848435E-2</c:v>
                </c:pt>
                <c:pt idx="143">
                  <c:v>1.4414200006285682E-2</c:v>
                </c:pt>
                <c:pt idx="144">
                  <c:v>8.8192000039271079E-3</c:v>
                </c:pt>
                <c:pt idx="145">
                  <c:v>-1.5150999970501289E-3</c:v>
                </c:pt>
                <c:pt idx="146">
                  <c:v>-6.164349993923679E-3</c:v>
                </c:pt>
                <c:pt idx="147">
                  <c:v>5.0307499986956827E-3</c:v>
                </c:pt>
                <c:pt idx="148">
                  <c:v>1.2381500004266854E-2</c:v>
                </c:pt>
                <c:pt idx="149">
                  <c:v>1.6606499993940815E-3</c:v>
                </c:pt>
                <c:pt idx="150">
                  <c:v>-5.7094500007224269E-3</c:v>
                </c:pt>
                <c:pt idx="151">
                  <c:v>1.3271199997689109E-2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DB-4809-B348-CB6BAB00277D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(3)'!$D$22:$D$47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(3)'!$F$21:$F$990</c:f>
              <c:numCache>
                <c:formatCode>General</c:formatCode>
                <c:ptCount val="970"/>
                <c:pt idx="0">
                  <c:v>-30375.5</c:v>
                </c:pt>
                <c:pt idx="1">
                  <c:v>-29357.5</c:v>
                </c:pt>
                <c:pt idx="2">
                  <c:v>-29239.5</c:v>
                </c:pt>
                <c:pt idx="3">
                  <c:v>-28813</c:v>
                </c:pt>
                <c:pt idx="4">
                  <c:v>-28808</c:v>
                </c:pt>
                <c:pt idx="5">
                  <c:v>-28430</c:v>
                </c:pt>
                <c:pt idx="6">
                  <c:v>-28324.5</c:v>
                </c:pt>
                <c:pt idx="7">
                  <c:v>-28301.5</c:v>
                </c:pt>
                <c:pt idx="8">
                  <c:v>-28271</c:v>
                </c:pt>
                <c:pt idx="9">
                  <c:v>-27590</c:v>
                </c:pt>
                <c:pt idx="10">
                  <c:v>-27550.5</c:v>
                </c:pt>
                <c:pt idx="11">
                  <c:v>-27393</c:v>
                </c:pt>
                <c:pt idx="12">
                  <c:v>-27027.5</c:v>
                </c:pt>
                <c:pt idx="13">
                  <c:v>-26994.5</c:v>
                </c:pt>
                <c:pt idx="14">
                  <c:v>-26945</c:v>
                </c:pt>
                <c:pt idx="15">
                  <c:v>-25945</c:v>
                </c:pt>
                <c:pt idx="16">
                  <c:v>-25436</c:v>
                </c:pt>
                <c:pt idx="17">
                  <c:v>-24729.5</c:v>
                </c:pt>
                <c:pt idx="18">
                  <c:v>-24640.5</c:v>
                </c:pt>
                <c:pt idx="19">
                  <c:v>-24182.5</c:v>
                </c:pt>
                <c:pt idx="20">
                  <c:v>-23826</c:v>
                </c:pt>
                <c:pt idx="21">
                  <c:v>-23753.5</c:v>
                </c:pt>
                <c:pt idx="22">
                  <c:v>-23744.5</c:v>
                </c:pt>
                <c:pt idx="23">
                  <c:v>-23701.5</c:v>
                </c:pt>
                <c:pt idx="24">
                  <c:v>-23242</c:v>
                </c:pt>
                <c:pt idx="25">
                  <c:v>-23239.5</c:v>
                </c:pt>
                <c:pt idx="26">
                  <c:v>-22911</c:v>
                </c:pt>
                <c:pt idx="27">
                  <c:v>-22789</c:v>
                </c:pt>
                <c:pt idx="28">
                  <c:v>-22781.5</c:v>
                </c:pt>
                <c:pt idx="29">
                  <c:v>-22756</c:v>
                </c:pt>
                <c:pt idx="30">
                  <c:v>-22225.5</c:v>
                </c:pt>
                <c:pt idx="31">
                  <c:v>-22197.5</c:v>
                </c:pt>
                <c:pt idx="32">
                  <c:v>-21949</c:v>
                </c:pt>
                <c:pt idx="33">
                  <c:v>-21875.5</c:v>
                </c:pt>
                <c:pt idx="34">
                  <c:v>-21866.5</c:v>
                </c:pt>
                <c:pt idx="35">
                  <c:v>-21798</c:v>
                </c:pt>
                <c:pt idx="36">
                  <c:v>-21795.5</c:v>
                </c:pt>
                <c:pt idx="37">
                  <c:v>-21777.5</c:v>
                </c:pt>
                <c:pt idx="38">
                  <c:v>-21557</c:v>
                </c:pt>
                <c:pt idx="39">
                  <c:v>-21510</c:v>
                </c:pt>
                <c:pt idx="40">
                  <c:v>-21437.5</c:v>
                </c:pt>
                <c:pt idx="41">
                  <c:v>-21413.5</c:v>
                </c:pt>
                <c:pt idx="42">
                  <c:v>-21394.5</c:v>
                </c:pt>
                <c:pt idx="43">
                  <c:v>-21385.5</c:v>
                </c:pt>
                <c:pt idx="44">
                  <c:v>-20912</c:v>
                </c:pt>
                <c:pt idx="45">
                  <c:v>-20564.5</c:v>
                </c:pt>
                <c:pt idx="46">
                  <c:v>-20357.5</c:v>
                </c:pt>
                <c:pt idx="47">
                  <c:v>-20172.5</c:v>
                </c:pt>
                <c:pt idx="48">
                  <c:v>-20153.5</c:v>
                </c:pt>
                <c:pt idx="49">
                  <c:v>-20039</c:v>
                </c:pt>
                <c:pt idx="50">
                  <c:v>-19550.5</c:v>
                </c:pt>
                <c:pt idx="51">
                  <c:v>-19163.5</c:v>
                </c:pt>
                <c:pt idx="52">
                  <c:v>-19130.5</c:v>
                </c:pt>
                <c:pt idx="53">
                  <c:v>-19126.5</c:v>
                </c:pt>
                <c:pt idx="54">
                  <c:v>-19020</c:v>
                </c:pt>
                <c:pt idx="55">
                  <c:v>-18959</c:v>
                </c:pt>
                <c:pt idx="56">
                  <c:v>-18729.5</c:v>
                </c:pt>
                <c:pt idx="57">
                  <c:v>-18694</c:v>
                </c:pt>
                <c:pt idx="58">
                  <c:v>-18666</c:v>
                </c:pt>
                <c:pt idx="59">
                  <c:v>-18649.5</c:v>
                </c:pt>
                <c:pt idx="60">
                  <c:v>-18133</c:v>
                </c:pt>
                <c:pt idx="61">
                  <c:v>-18086</c:v>
                </c:pt>
                <c:pt idx="62">
                  <c:v>-18086</c:v>
                </c:pt>
                <c:pt idx="63">
                  <c:v>-17539</c:v>
                </c:pt>
                <c:pt idx="64">
                  <c:v>-17267.5</c:v>
                </c:pt>
                <c:pt idx="65">
                  <c:v>-17229.5</c:v>
                </c:pt>
                <c:pt idx="66">
                  <c:v>-17220.5</c:v>
                </c:pt>
                <c:pt idx="67">
                  <c:v>-16668.5</c:v>
                </c:pt>
                <c:pt idx="68">
                  <c:v>-16445.5</c:v>
                </c:pt>
                <c:pt idx="69">
                  <c:v>-16406</c:v>
                </c:pt>
                <c:pt idx="70">
                  <c:v>-16375.5</c:v>
                </c:pt>
                <c:pt idx="71">
                  <c:v>-16265</c:v>
                </c:pt>
                <c:pt idx="72">
                  <c:v>-16220.5</c:v>
                </c:pt>
                <c:pt idx="73">
                  <c:v>-16088</c:v>
                </c:pt>
                <c:pt idx="74">
                  <c:v>-15963.5</c:v>
                </c:pt>
                <c:pt idx="75">
                  <c:v>-15677.5</c:v>
                </c:pt>
                <c:pt idx="76">
                  <c:v>-15560</c:v>
                </c:pt>
                <c:pt idx="77">
                  <c:v>-15429</c:v>
                </c:pt>
                <c:pt idx="78">
                  <c:v>-15337.5</c:v>
                </c:pt>
                <c:pt idx="79">
                  <c:v>-15332.5</c:v>
                </c:pt>
                <c:pt idx="80">
                  <c:v>-15331</c:v>
                </c:pt>
                <c:pt idx="81">
                  <c:v>-15266.5</c:v>
                </c:pt>
                <c:pt idx="82">
                  <c:v>-15220.5</c:v>
                </c:pt>
                <c:pt idx="83">
                  <c:v>-15029.5</c:v>
                </c:pt>
                <c:pt idx="84">
                  <c:v>-14963</c:v>
                </c:pt>
                <c:pt idx="85">
                  <c:v>-14961</c:v>
                </c:pt>
                <c:pt idx="86">
                  <c:v>-14946.5</c:v>
                </c:pt>
                <c:pt idx="87">
                  <c:v>-14943</c:v>
                </c:pt>
                <c:pt idx="88">
                  <c:v>-14879.5</c:v>
                </c:pt>
                <c:pt idx="89">
                  <c:v>-14853</c:v>
                </c:pt>
                <c:pt idx="90">
                  <c:v>-14850</c:v>
                </c:pt>
                <c:pt idx="91">
                  <c:v>-14819.5</c:v>
                </c:pt>
                <c:pt idx="92">
                  <c:v>-14807</c:v>
                </c:pt>
                <c:pt idx="93">
                  <c:v>-14545.5</c:v>
                </c:pt>
                <c:pt idx="94">
                  <c:v>-14512.5</c:v>
                </c:pt>
                <c:pt idx="95">
                  <c:v>-14506.5</c:v>
                </c:pt>
                <c:pt idx="96">
                  <c:v>-14454.5</c:v>
                </c:pt>
                <c:pt idx="97">
                  <c:v>-14429</c:v>
                </c:pt>
                <c:pt idx="98">
                  <c:v>-14402</c:v>
                </c:pt>
                <c:pt idx="99">
                  <c:v>-14048</c:v>
                </c:pt>
                <c:pt idx="100">
                  <c:v>-13545.5</c:v>
                </c:pt>
                <c:pt idx="101">
                  <c:v>-13539</c:v>
                </c:pt>
                <c:pt idx="102">
                  <c:v>-13501</c:v>
                </c:pt>
                <c:pt idx="103">
                  <c:v>-13498.5</c:v>
                </c:pt>
                <c:pt idx="104">
                  <c:v>-13465.5</c:v>
                </c:pt>
                <c:pt idx="105">
                  <c:v>-13420</c:v>
                </c:pt>
                <c:pt idx="106">
                  <c:v>-13034</c:v>
                </c:pt>
                <c:pt idx="107">
                  <c:v>-12730</c:v>
                </c:pt>
                <c:pt idx="108">
                  <c:v>-12697</c:v>
                </c:pt>
                <c:pt idx="109">
                  <c:v>-12652.5</c:v>
                </c:pt>
                <c:pt idx="110">
                  <c:v>-12622</c:v>
                </c:pt>
                <c:pt idx="111">
                  <c:v>-12506</c:v>
                </c:pt>
                <c:pt idx="112">
                  <c:v>-12166.5</c:v>
                </c:pt>
                <c:pt idx="113">
                  <c:v>-12162.5</c:v>
                </c:pt>
                <c:pt idx="114">
                  <c:v>-12105.5</c:v>
                </c:pt>
                <c:pt idx="115">
                  <c:v>-12103</c:v>
                </c:pt>
                <c:pt idx="116">
                  <c:v>-12038</c:v>
                </c:pt>
                <c:pt idx="117">
                  <c:v>-11997.5</c:v>
                </c:pt>
                <c:pt idx="118">
                  <c:v>-11716</c:v>
                </c:pt>
                <c:pt idx="119">
                  <c:v>-11683</c:v>
                </c:pt>
                <c:pt idx="120">
                  <c:v>-11651</c:v>
                </c:pt>
                <c:pt idx="121">
                  <c:v>-11217</c:v>
                </c:pt>
                <c:pt idx="122">
                  <c:v>-10804.5</c:v>
                </c:pt>
                <c:pt idx="123">
                  <c:v>-10746</c:v>
                </c:pt>
                <c:pt idx="124">
                  <c:v>-10715.5</c:v>
                </c:pt>
                <c:pt idx="125">
                  <c:v>-10705.5</c:v>
                </c:pt>
                <c:pt idx="126">
                  <c:v>-10673.5</c:v>
                </c:pt>
                <c:pt idx="127">
                  <c:v>-10357</c:v>
                </c:pt>
                <c:pt idx="128">
                  <c:v>-10302</c:v>
                </c:pt>
                <c:pt idx="129">
                  <c:v>-10293</c:v>
                </c:pt>
                <c:pt idx="130">
                  <c:v>-10210.5</c:v>
                </c:pt>
                <c:pt idx="131">
                  <c:v>-10191.5</c:v>
                </c:pt>
                <c:pt idx="132">
                  <c:v>-9807</c:v>
                </c:pt>
                <c:pt idx="133">
                  <c:v>-9784</c:v>
                </c:pt>
                <c:pt idx="134">
                  <c:v>-9757.5</c:v>
                </c:pt>
                <c:pt idx="135">
                  <c:v>-9448</c:v>
                </c:pt>
                <c:pt idx="136">
                  <c:v>-9356.5</c:v>
                </c:pt>
                <c:pt idx="137">
                  <c:v>-9351.5</c:v>
                </c:pt>
                <c:pt idx="138">
                  <c:v>-9345</c:v>
                </c:pt>
                <c:pt idx="139">
                  <c:v>-9328.5</c:v>
                </c:pt>
                <c:pt idx="140">
                  <c:v>-8906</c:v>
                </c:pt>
                <c:pt idx="141">
                  <c:v>-8422.5</c:v>
                </c:pt>
                <c:pt idx="142">
                  <c:v>-8005</c:v>
                </c:pt>
                <c:pt idx="143">
                  <c:v>-6486</c:v>
                </c:pt>
                <c:pt idx="144">
                  <c:v>-5136</c:v>
                </c:pt>
                <c:pt idx="145">
                  <c:v>-5117</c:v>
                </c:pt>
                <c:pt idx="146">
                  <c:v>-5114.5</c:v>
                </c:pt>
                <c:pt idx="147">
                  <c:v>-2397.5</c:v>
                </c:pt>
                <c:pt idx="148">
                  <c:v>-2395</c:v>
                </c:pt>
                <c:pt idx="149">
                  <c:v>-2364.5</c:v>
                </c:pt>
                <c:pt idx="150">
                  <c:v>-2331.5</c:v>
                </c:pt>
                <c:pt idx="151">
                  <c:v>-2296</c:v>
                </c:pt>
                <c:pt idx="152">
                  <c:v>-1010.5</c:v>
                </c:pt>
                <c:pt idx="153">
                  <c:v>-947</c:v>
                </c:pt>
                <c:pt idx="154">
                  <c:v>-938</c:v>
                </c:pt>
                <c:pt idx="155">
                  <c:v>-933</c:v>
                </c:pt>
                <c:pt idx="156">
                  <c:v>-933</c:v>
                </c:pt>
                <c:pt idx="157">
                  <c:v>-930.5</c:v>
                </c:pt>
                <c:pt idx="158">
                  <c:v>-439</c:v>
                </c:pt>
                <c:pt idx="159">
                  <c:v>-406</c:v>
                </c:pt>
                <c:pt idx="160">
                  <c:v>-13</c:v>
                </c:pt>
                <c:pt idx="161">
                  <c:v>-4</c:v>
                </c:pt>
                <c:pt idx="162">
                  <c:v>0</c:v>
                </c:pt>
                <c:pt idx="163">
                  <c:v>0</c:v>
                </c:pt>
                <c:pt idx="164">
                  <c:v>25.5</c:v>
                </c:pt>
                <c:pt idx="165">
                  <c:v>44.5</c:v>
                </c:pt>
                <c:pt idx="166">
                  <c:v>75</c:v>
                </c:pt>
                <c:pt idx="167">
                  <c:v>468</c:v>
                </c:pt>
                <c:pt idx="168">
                  <c:v>515</c:v>
                </c:pt>
                <c:pt idx="169">
                  <c:v>847.5</c:v>
                </c:pt>
                <c:pt idx="170">
                  <c:v>850</c:v>
                </c:pt>
                <c:pt idx="171">
                  <c:v>852.5</c:v>
                </c:pt>
                <c:pt idx="172">
                  <c:v>869</c:v>
                </c:pt>
                <c:pt idx="173">
                  <c:v>5018.5</c:v>
                </c:pt>
                <c:pt idx="174">
                  <c:v>5074.5</c:v>
                </c:pt>
                <c:pt idx="175">
                  <c:v>5077</c:v>
                </c:pt>
                <c:pt idx="176">
                  <c:v>5088.5</c:v>
                </c:pt>
                <c:pt idx="177">
                  <c:v>5513.5</c:v>
                </c:pt>
                <c:pt idx="178">
                  <c:v>5522.5</c:v>
                </c:pt>
                <c:pt idx="179">
                  <c:v>5525</c:v>
                </c:pt>
                <c:pt idx="180">
                  <c:v>5527.5</c:v>
                </c:pt>
                <c:pt idx="181">
                  <c:v>6417</c:v>
                </c:pt>
                <c:pt idx="182">
                  <c:v>6426</c:v>
                </c:pt>
                <c:pt idx="183">
                  <c:v>6437.5</c:v>
                </c:pt>
                <c:pt idx="184">
                  <c:v>6454</c:v>
                </c:pt>
                <c:pt idx="185">
                  <c:v>7417.5</c:v>
                </c:pt>
                <c:pt idx="186">
                  <c:v>7419</c:v>
                </c:pt>
                <c:pt idx="187">
                  <c:v>7424</c:v>
                </c:pt>
                <c:pt idx="188">
                  <c:v>7776</c:v>
                </c:pt>
                <c:pt idx="189">
                  <c:v>7785</c:v>
                </c:pt>
                <c:pt idx="190">
                  <c:v>7818</c:v>
                </c:pt>
                <c:pt idx="191">
                  <c:v>8327</c:v>
                </c:pt>
                <c:pt idx="192">
                  <c:v>8402</c:v>
                </c:pt>
                <c:pt idx="193">
                  <c:v>8775.5</c:v>
                </c:pt>
                <c:pt idx="194">
                  <c:v>9695</c:v>
                </c:pt>
                <c:pt idx="195">
                  <c:v>10106</c:v>
                </c:pt>
                <c:pt idx="196">
                  <c:v>11012</c:v>
                </c:pt>
                <c:pt idx="197">
                  <c:v>11040</c:v>
                </c:pt>
                <c:pt idx="198">
                  <c:v>11042.5</c:v>
                </c:pt>
                <c:pt idx="199">
                  <c:v>11051.5</c:v>
                </c:pt>
                <c:pt idx="200">
                  <c:v>11077</c:v>
                </c:pt>
                <c:pt idx="201">
                  <c:v>11546.5</c:v>
                </c:pt>
                <c:pt idx="202">
                  <c:v>11549</c:v>
                </c:pt>
                <c:pt idx="203">
                  <c:v>11565.5</c:v>
                </c:pt>
                <c:pt idx="204">
                  <c:v>11568</c:v>
                </c:pt>
                <c:pt idx="205">
                  <c:v>11573</c:v>
                </c:pt>
                <c:pt idx="206">
                  <c:v>11643</c:v>
                </c:pt>
                <c:pt idx="207">
                  <c:v>11643</c:v>
                </c:pt>
                <c:pt idx="208">
                  <c:v>11643</c:v>
                </c:pt>
                <c:pt idx="209">
                  <c:v>11666</c:v>
                </c:pt>
                <c:pt idx="210">
                  <c:v>11666</c:v>
                </c:pt>
                <c:pt idx="211">
                  <c:v>11666</c:v>
                </c:pt>
                <c:pt idx="212">
                  <c:v>12004.5</c:v>
                </c:pt>
                <c:pt idx="213">
                  <c:v>12004.5</c:v>
                </c:pt>
                <c:pt idx="214">
                  <c:v>12016</c:v>
                </c:pt>
                <c:pt idx="215">
                  <c:v>12037.5</c:v>
                </c:pt>
                <c:pt idx="216">
                  <c:v>12039</c:v>
                </c:pt>
                <c:pt idx="217">
                  <c:v>12039</c:v>
                </c:pt>
                <c:pt idx="218">
                  <c:v>12039</c:v>
                </c:pt>
                <c:pt idx="219">
                  <c:v>12054</c:v>
                </c:pt>
                <c:pt idx="220">
                  <c:v>12483</c:v>
                </c:pt>
                <c:pt idx="221">
                  <c:v>12483</c:v>
                </c:pt>
                <c:pt idx="222">
                  <c:v>12483</c:v>
                </c:pt>
                <c:pt idx="223">
                  <c:v>12485.5</c:v>
                </c:pt>
                <c:pt idx="224">
                  <c:v>12485.5</c:v>
                </c:pt>
                <c:pt idx="225">
                  <c:v>12490.5</c:v>
                </c:pt>
                <c:pt idx="226">
                  <c:v>12492</c:v>
                </c:pt>
                <c:pt idx="227">
                  <c:v>12506</c:v>
                </c:pt>
                <c:pt idx="228">
                  <c:v>12511</c:v>
                </c:pt>
                <c:pt idx="229">
                  <c:v>12546.5</c:v>
                </c:pt>
                <c:pt idx="230">
                  <c:v>12581</c:v>
                </c:pt>
                <c:pt idx="231">
                  <c:v>12581</c:v>
                </c:pt>
                <c:pt idx="232">
                  <c:v>12630.5</c:v>
                </c:pt>
                <c:pt idx="233">
                  <c:v>12917</c:v>
                </c:pt>
                <c:pt idx="234">
                  <c:v>12969</c:v>
                </c:pt>
                <c:pt idx="235">
                  <c:v>12970.5</c:v>
                </c:pt>
                <c:pt idx="236">
                  <c:v>13442.5</c:v>
                </c:pt>
                <c:pt idx="237">
                  <c:v>15251</c:v>
                </c:pt>
                <c:pt idx="238">
                  <c:v>15647</c:v>
                </c:pt>
                <c:pt idx="239">
                  <c:v>15687</c:v>
                </c:pt>
                <c:pt idx="240">
                  <c:v>15689</c:v>
                </c:pt>
                <c:pt idx="241">
                  <c:v>16102</c:v>
                </c:pt>
                <c:pt idx="242">
                  <c:v>17125</c:v>
                </c:pt>
                <c:pt idx="243">
                  <c:v>17143</c:v>
                </c:pt>
                <c:pt idx="244">
                  <c:v>17178.5</c:v>
                </c:pt>
                <c:pt idx="245">
                  <c:v>17684</c:v>
                </c:pt>
                <c:pt idx="246">
                  <c:v>18071.5</c:v>
                </c:pt>
                <c:pt idx="247">
                  <c:v>19613</c:v>
                </c:pt>
                <c:pt idx="248">
                  <c:v>19613</c:v>
                </c:pt>
                <c:pt idx="249">
                  <c:v>19908</c:v>
                </c:pt>
                <c:pt idx="250">
                  <c:v>20290</c:v>
                </c:pt>
                <c:pt idx="251">
                  <c:v>20391.5</c:v>
                </c:pt>
                <c:pt idx="252">
                  <c:v>20393</c:v>
                </c:pt>
                <c:pt idx="253">
                  <c:v>20421</c:v>
                </c:pt>
                <c:pt idx="254">
                  <c:v>20883</c:v>
                </c:pt>
                <c:pt idx="255">
                  <c:v>20890.5</c:v>
                </c:pt>
                <c:pt idx="256">
                  <c:v>21346</c:v>
                </c:pt>
                <c:pt idx="257">
                  <c:v>21762</c:v>
                </c:pt>
                <c:pt idx="258">
                  <c:v>21766</c:v>
                </c:pt>
                <c:pt idx="259">
                  <c:v>21768.5</c:v>
                </c:pt>
                <c:pt idx="260">
                  <c:v>21786.5</c:v>
                </c:pt>
                <c:pt idx="261">
                  <c:v>21794</c:v>
                </c:pt>
                <c:pt idx="262">
                  <c:v>21888</c:v>
                </c:pt>
                <c:pt idx="263">
                  <c:v>21888</c:v>
                </c:pt>
                <c:pt idx="264">
                  <c:v>22780</c:v>
                </c:pt>
                <c:pt idx="265">
                  <c:v>22780</c:v>
                </c:pt>
                <c:pt idx="266">
                  <c:v>22780</c:v>
                </c:pt>
                <c:pt idx="267">
                  <c:v>23106</c:v>
                </c:pt>
                <c:pt idx="268">
                  <c:v>23594.5</c:v>
                </c:pt>
                <c:pt idx="269">
                  <c:v>24134</c:v>
                </c:pt>
                <c:pt idx="270">
                  <c:v>24142</c:v>
                </c:pt>
                <c:pt idx="271">
                  <c:v>24498</c:v>
                </c:pt>
                <c:pt idx="272">
                  <c:v>26006</c:v>
                </c:pt>
                <c:pt idx="273">
                  <c:v>26398</c:v>
                </c:pt>
              </c:numCache>
            </c:numRef>
          </c:xVal>
          <c:yVal>
            <c:numRef>
              <c:f>'A (3)'!$I$21:$I$990</c:f>
              <c:numCache>
                <c:formatCode>General</c:formatCode>
                <c:ptCount val="970"/>
                <c:pt idx="7">
                  <c:v>-1.1300449994450901E-2</c:v>
                </c:pt>
                <c:pt idx="8">
                  <c:v>-2.3021299995889422E-2</c:v>
                </c:pt>
                <c:pt idx="37">
                  <c:v>-7.1983249996264931E-2</c:v>
                </c:pt>
                <c:pt idx="123">
                  <c:v>-0.10026379999544588</c:v>
                </c:pt>
                <c:pt idx="126">
                  <c:v>-0.18309204999604844</c:v>
                </c:pt>
                <c:pt idx="158">
                  <c:v>-1.9169999723089859E-4</c:v>
                </c:pt>
                <c:pt idx="159">
                  <c:v>-6.6179999703308567E-4</c:v>
                </c:pt>
                <c:pt idx="163">
                  <c:v>4.0000000444706529E-4</c:v>
                </c:pt>
                <c:pt idx="164">
                  <c:v>-2.2234999778447673E-4</c:v>
                </c:pt>
                <c:pt idx="165">
                  <c:v>-3.5664999450091273E-4</c:v>
                </c:pt>
                <c:pt idx="166">
                  <c:v>-6.7749999288935214E-4</c:v>
                </c:pt>
                <c:pt idx="173">
                  <c:v>-2.1504450000065845E-2</c:v>
                </c:pt>
                <c:pt idx="182">
                  <c:v>4.9677999995765276E-3</c:v>
                </c:pt>
                <c:pt idx="183">
                  <c:v>-1.141875000030268E-2</c:v>
                </c:pt>
                <c:pt idx="190">
                  <c:v>2.6539999817032367E-4</c:v>
                </c:pt>
                <c:pt idx="191">
                  <c:v>4.678100005548913E-3</c:v>
                </c:pt>
                <c:pt idx="192">
                  <c:v>2.0059999951627105E-4</c:v>
                </c:pt>
                <c:pt idx="195">
                  <c:v>-1.9728200000827201E-2</c:v>
                </c:pt>
                <c:pt idx="213">
                  <c:v>-3.3368650001648348E-2</c:v>
                </c:pt>
                <c:pt idx="232">
                  <c:v>-4.6540849994926248E-2</c:v>
                </c:pt>
                <c:pt idx="247">
                  <c:v>-0.11319609999918612</c:v>
                </c:pt>
                <c:pt idx="248">
                  <c:v>-0.11319609999918612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DB-4809-B348-CB6BAB00277D}"/>
            </c:ext>
          </c:extLst>
        </c:ser>
        <c:ser>
          <c:idx val="3"/>
          <c:order val="2"/>
          <c:tx>
            <c:strRef>
              <c:f>'A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plus>
            <c:minus>
              <c:numRef>
                <c:f>'A (3)'!$D$21:$D$47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(3)'!$F$21:$F$990</c:f>
              <c:numCache>
                <c:formatCode>General</c:formatCode>
                <c:ptCount val="970"/>
                <c:pt idx="0">
                  <c:v>-30375.5</c:v>
                </c:pt>
                <c:pt idx="1">
                  <c:v>-29357.5</c:v>
                </c:pt>
                <c:pt idx="2">
                  <c:v>-29239.5</c:v>
                </c:pt>
                <c:pt idx="3">
                  <c:v>-28813</c:v>
                </c:pt>
                <c:pt idx="4">
                  <c:v>-28808</c:v>
                </c:pt>
                <c:pt idx="5">
                  <c:v>-28430</c:v>
                </c:pt>
                <c:pt idx="6">
                  <c:v>-28324.5</c:v>
                </c:pt>
                <c:pt idx="7">
                  <c:v>-28301.5</c:v>
                </c:pt>
                <c:pt idx="8">
                  <c:v>-28271</c:v>
                </c:pt>
                <c:pt idx="9">
                  <c:v>-27590</c:v>
                </c:pt>
                <c:pt idx="10">
                  <c:v>-27550.5</c:v>
                </c:pt>
                <c:pt idx="11">
                  <c:v>-27393</c:v>
                </c:pt>
                <c:pt idx="12">
                  <c:v>-27027.5</c:v>
                </c:pt>
                <c:pt idx="13">
                  <c:v>-26994.5</c:v>
                </c:pt>
                <c:pt idx="14">
                  <c:v>-26945</c:v>
                </c:pt>
                <c:pt idx="15">
                  <c:v>-25945</c:v>
                </c:pt>
                <c:pt idx="16">
                  <c:v>-25436</c:v>
                </c:pt>
                <c:pt idx="17">
                  <c:v>-24729.5</c:v>
                </c:pt>
                <c:pt idx="18">
                  <c:v>-24640.5</c:v>
                </c:pt>
                <c:pt idx="19">
                  <c:v>-24182.5</c:v>
                </c:pt>
                <c:pt idx="20">
                  <c:v>-23826</c:v>
                </c:pt>
                <c:pt idx="21">
                  <c:v>-23753.5</c:v>
                </c:pt>
                <c:pt idx="22">
                  <c:v>-23744.5</c:v>
                </c:pt>
                <c:pt idx="23">
                  <c:v>-23701.5</c:v>
                </c:pt>
                <c:pt idx="24">
                  <c:v>-23242</c:v>
                </c:pt>
                <c:pt idx="25">
                  <c:v>-23239.5</c:v>
                </c:pt>
                <c:pt idx="26">
                  <c:v>-22911</c:v>
                </c:pt>
                <c:pt idx="27">
                  <c:v>-22789</c:v>
                </c:pt>
                <c:pt idx="28">
                  <c:v>-22781.5</c:v>
                </c:pt>
                <c:pt idx="29">
                  <c:v>-22756</c:v>
                </c:pt>
                <c:pt idx="30">
                  <c:v>-22225.5</c:v>
                </c:pt>
                <c:pt idx="31">
                  <c:v>-22197.5</c:v>
                </c:pt>
                <c:pt idx="32">
                  <c:v>-21949</c:v>
                </c:pt>
                <c:pt idx="33">
                  <c:v>-21875.5</c:v>
                </c:pt>
                <c:pt idx="34">
                  <c:v>-21866.5</c:v>
                </c:pt>
                <c:pt idx="35">
                  <c:v>-21798</c:v>
                </c:pt>
                <c:pt idx="36">
                  <c:v>-21795.5</c:v>
                </c:pt>
                <c:pt idx="37">
                  <c:v>-21777.5</c:v>
                </c:pt>
                <c:pt idx="38">
                  <c:v>-21557</c:v>
                </c:pt>
                <c:pt idx="39">
                  <c:v>-21510</c:v>
                </c:pt>
                <c:pt idx="40">
                  <c:v>-21437.5</c:v>
                </c:pt>
                <c:pt idx="41">
                  <c:v>-21413.5</c:v>
                </c:pt>
                <c:pt idx="42">
                  <c:v>-21394.5</c:v>
                </c:pt>
                <c:pt idx="43">
                  <c:v>-21385.5</c:v>
                </c:pt>
                <c:pt idx="44">
                  <c:v>-20912</c:v>
                </c:pt>
                <c:pt idx="45">
                  <c:v>-20564.5</c:v>
                </c:pt>
                <c:pt idx="46">
                  <c:v>-20357.5</c:v>
                </c:pt>
                <c:pt idx="47">
                  <c:v>-20172.5</c:v>
                </c:pt>
                <c:pt idx="48">
                  <c:v>-20153.5</c:v>
                </c:pt>
                <c:pt idx="49">
                  <c:v>-20039</c:v>
                </c:pt>
                <c:pt idx="50">
                  <c:v>-19550.5</c:v>
                </c:pt>
                <c:pt idx="51">
                  <c:v>-19163.5</c:v>
                </c:pt>
                <c:pt idx="52">
                  <c:v>-19130.5</c:v>
                </c:pt>
                <c:pt idx="53">
                  <c:v>-19126.5</c:v>
                </c:pt>
                <c:pt idx="54">
                  <c:v>-19020</c:v>
                </c:pt>
                <c:pt idx="55">
                  <c:v>-18959</c:v>
                </c:pt>
                <c:pt idx="56">
                  <c:v>-18729.5</c:v>
                </c:pt>
                <c:pt idx="57">
                  <c:v>-18694</c:v>
                </c:pt>
                <c:pt idx="58">
                  <c:v>-18666</c:v>
                </c:pt>
                <c:pt idx="59">
                  <c:v>-18649.5</c:v>
                </c:pt>
                <c:pt idx="60">
                  <c:v>-18133</c:v>
                </c:pt>
                <c:pt idx="61">
                  <c:v>-18086</c:v>
                </c:pt>
                <c:pt idx="62">
                  <c:v>-18086</c:v>
                </c:pt>
                <c:pt idx="63">
                  <c:v>-17539</c:v>
                </c:pt>
                <c:pt idx="64">
                  <c:v>-17267.5</c:v>
                </c:pt>
                <c:pt idx="65">
                  <c:v>-17229.5</c:v>
                </c:pt>
                <c:pt idx="66">
                  <c:v>-17220.5</c:v>
                </c:pt>
                <c:pt idx="67">
                  <c:v>-16668.5</c:v>
                </c:pt>
                <c:pt idx="68">
                  <c:v>-16445.5</c:v>
                </c:pt>
                <c:pt idx="69">
                  <c:v>-16406</c:v>
                </c:pt>
                <c:pt idx="70">
                  <c:v>-16375.5</c:v>
                </c:pt>
                <c:pt idx="71">
                  <c:v>-16265</c:v>
                </c:pt>
                <c:pt idx="72">
                  <c:v>-16220.5</c:v>
                </c:pt>
                <c:pt idx="73">
                  <c:v>-16088</c:v>
                </c:pt>
                <c:pt idx="74">
                  <c:v>-15963.5</c:v>
                </c:pt>
                <c:pt idx="75">
                  <c:v>-15677.5</c:v>
                </c:pt>
                <c:pt idx="76">
                  <c:v>-15560</c:v>
                </c:pt>
                <c:pt idx="77">
                  <c:v>-15429</c:v>
                </c:pt>
                <c:pt idx="78">
                  <c:v>-15337.5</c:v>
                </c:pt>
                <c:pt idx="79">
                  <c:v>-15332.5</c:v>
                </c:pt>
                <c:pt idx="80">
                  <c:v>-15331</c:v>
                </c:pt>
                <c:pt idx="81">
                  <c:v>-15266.5</c:v>
                </c:pt>
                <c:pt idx="82">
                  <c:v>-15220.5</c:v>
                </c:pt>
                <c:pt idx="83">
                  <c:v>-15029.5</c:v>
                </c:pt>
                <c:pt idx="84">
                  <c:v>-14963</c:v>
                </c:pt>
                <c:pt idx="85">
                  <c:v>-14961</c:v>
                </c:pt>
                <c:pt idx="86">
                  <c:v>-14946.5</c:v>
                </c:pt>
                <c:pt idx="87">
                  <c:v>-14943</c:v>
                </c:pt>
                <c:pt idx="88">
                  <c:v>-14879.5</c:v>
                </c:pt>
                <c:pt idx="89">
                  <c:v>-14853</c:v>
                </c:pt>
                <c:pt idx="90">
                  <c:v>-14850</c:v>
                </c:pt>
                <c:pt idx="91">
                  <c:v>-14819.5</c:v>
                </c:pt>
                <c:pt idx="92">
                  <c:v>-14807</c:v>
                </c:pt>
                <c:pt idx="93">
                  <c:v>-14545.5</c:v>
                </c:pt>
                <c:pt idx="94">
                  <c:v>-14512.5</c:v>
                </c:pt>
                <c:pt idx="95">
                  <c:v>-14506.5</c:v>
                </c:pt>
                <c:pt idx="96">
                  <c:v>-14454.5</c:v>
                </c:pt>
                <c:pt idx="97">
                  <c:v>-14429</c:v>
                </c:pt>
                <c:pt idx="98">
                  <c:v>-14402</c:v>
                </c:pt>
                <c:pt idx="99">
                  <c:v>-14048</c:v>
                </c:pt>
                <c:pt idx="100">
                  <c:v>-13545.5</c:v>
                </c:pt>
                <c:pt idx="101">
                  <c:v>-13539</c:v>
                </c:pt>
                <c:pt idx="102">
                  <c:v>-13501</c:v>
                </c:pt>
                <c:pt idx="103">
                  <c:v>-13498.5</c:v>
                </c:pt>
                <c:pt idx="104">
                  <c:v>-13465.5</c:v>
                </c:pt>
                <c:pt idx="105">
                  <c:v>-13420</c:v>
                </c:pt>
                <c:pt idx="106">
                  <c:v>-13034</c:v>
                </c:pt>
                <c:pt idx="107">
                  <c:v>-12730</c:v>
                </c:pt>
                <c:pt idx="108">
                  <c:v>-12697</c:v>
                </c:pt>
                <c:pt idx="109">
                  <c:v>-12652.5</c:v>
                </c:pt>
                <c:pt idx="110">
                  <c:v>-12622</c:v>
                </c:pt>
                <c:pt idx="111">
                  <c:v>-12506</c:v>
                </c:pt>
                <c:pt idx="112">
                  <c:v>-12166.5</c:v>
                </c:pt>
                <c:pt idx="113">
                  <c:v>-12162.5</c:v>
                </c:pt>
                <c:pt idx="114">
                  <c:v>-12105.5</c:v>
                </c:pt>
                <c:pt idx="115">
                  <c:v>-12103</c:v>
                </c:pt>
                <c:pt idx="116">
                  <c:v>-12038</c:v>
                </c:pt>
                <c:pt idx="117">
                  <c:v>-11997.5</c:v>
                </c:pt>
                <c:pt idx="118">
                  <c:v>-11716</c:v>
                </c:pt>
                <c:pt idx="119">
                  <c:v>-11683</c:v>
                </c:pt>
                <c:pt idx="120">
                  <c:v>-11651</c:v>
                </c:pt>
                <c:pt idx="121">
                  <c:v>-11217</c:v>
                </c:pt>
                <c:pt idx="122">
                  <c:v>-10804.5</c:v>
                </c:pt>
                <c:pt idx="123">
                  <c:v>-10746</c:v>
                </c:pt>
                <c:pt idx="124">
                  <c:v>-10715.5</c:v>
                </c:pt>
                <c:pt idx="125">
                  <c:v>-10705.5</c:v>
                </c:pt>
                <c:pt idx="126">
                  <c:v>-10673.5</c:v>
                </c:pt>
                <c:pt idx="127">
                  <c:v>-10357</c:v>
                </c:pt>
                <c:pt idx="128">
                  <c:v>-10302</c:v>
                </c:pt>
                <c:pt idx="129">
                  <c:v>-10293</c:v>
                </c:pt>
                <c:pt idx="130">
                  <c:v>-10210.5</c:v>
                </c:pt>
                <c:pt idx="131">
                  <c:v>-10191.5</c:v>
                </c:pt>
                <c:pt idx="132">
                  <c:v>-9807</c:v>
                </c:pt>
                <c:pt idx="133">
                  <c:v>-9784</c:v>
                </c:pt>
                <c:pt idx="134">
                  <c:v>-9757.5</c:v>
                </c:pt>
                <c:pt idx="135">
                  <c:v>-9448</c:v>
                </c:pt>
                <c:pt idx="136">
                  <c:v>-9356.5</c:v>
                </c:pt>
                <c:pt idx="137">
                  <c:v>-9351.5</c:v>
                </c:pt>
                <c:pt idx="138">
                  <c:v>-9345</c:v>
                </c:pt>
                <c:pt idx="139">
                  <c:v>-9328.5</c:v>
                </c:pt>
                <c:pt idx="140">
                  <c:v>-8906</c:v>
                </c:pt>
                <c:pt idx="141">
                  <c:v>-8422.5</c:v>
                </c:pt>
                <c:pt idx="142">
                  <c:v>-8005</c:v>
                </c:pt>
                <c:pt idx="143">
                  <c:v>-6486</c:v>
                </c:pt>
                <c:pt idx="144">
                  <c:v>-5136</c:v>
                </c:pt>
                <c:pt idx="145">
                  <c:v>-5117</c:v>
                </c:pt>
                <c:pt idx="146">
                  <c:v>-5114.5</c:v>
                </c:pt>
                <c:pt idx="147">
                  <c:v>-2397.5</c:v>
                </c:pt>
                <c:pt idx="148">
                  <c:v>-2395</c:v>
                </c:pt>
                <c:pt idx="149">
                  <c:v>-2364.5</c:v>
                </c:pt>
                <c:pt idx="150">
                  <c:v>-2331.5</c:v>
                </c:pt>
                <c:pt idx="151">
                  <c:v>-2296</c:v>
                </c:pt>
                <c:pt idx="152">
                  <c:v>-1010.5</c:v>
                </c:pt>
                <c:pt idx="153">
                  <c:v>-947</c:v>
                </c:pt>
                <c:pt idx="154">
                  <c:v>-938</c:v>
                </c:pt>
                <c:pt idx="155">
                  <c:v>-933</c:v>
                </c:pt>
                <c:pt idx="156">
                  <c:v>-933</c:v>
                </c:pt>
                <c:pt idx="157">
                  <c:v>-930.5</c:v>
                </c:pt>
                <c:pt idx="158">
                  <c:v>-439</c:v>
                </c:pt>
                <c:pt idx="159">
                  <c:v>-406</c:v>
                </c:pt>
                <c:pt idx="160">
                  <c:v>-13</c:v>
                </c:pt>
                <c:pt idx="161">
                  <c:v>-4</c:v>
                </c:pt>
                <c:pt idx="162">
                  <c:v>0</c:v>
                </c:pt>
                <c:pt idx="163">
                  <c:v>0</c:v>
                </c:pt>
                <c:pt idx="164">
                  <c:v>25.5</c:v>
                </c:pt>
                <c:pt idx="165">
                  <c:v>44.5</c:v>
                </c:pt>
                <c:pt idx="166">
                  <c:v>75</c:v>
                </c:pt>
                <c:pt idx="167">
                  <c:v>468</c:v>
                </c:pt>
                <c:pt idx="168">
                  <c:v>515</c:v>
                </c:pt>
                <c:pt idx="169">
                  <c:v>847.5</c:v>
                </c:pt>
                <c:pt idx="170">
                  <c:v>850</c:v>
                </c:pt>
                <c:pt idx="171">
                  <c:v>852.5</c:v>
                </c:pt>
                <c:pt idx="172">
                  <c:v>869</c:v>
                </c:pt>
                <c:pt idx="173">
                  <c:v>5018.5</c:v>
                </c:pt>
                <c:pt idx="174">
                  <c:v>5074.5</c:v>
                </c:pt>
                <c:pt idx="175">
                  <c:v>5077</c:v>
                </c:pt>
                <c:pt idx="176">
                  <c:v>5088.5</c:v>
                </c:pt>
                <c:pt idx="177">
                  <c:v>5513.5</c:v>
                </c:pt>
                <c:pt idx="178">
                  <c:v>5522.5</c:v>
                </c:pt>
                <c:pt idx="179">
                  <c:v>5525</c:v>
                </c:pt>
                <c:pt idx="180">
                  <c:v>5527.5</c:v>
                </c:pt>
                <c:pt idx="181">
                  <c:v>6417</c:v>
                </c:pt>
                <c:pt idx="182">
                  <c:v>6426</c:v>
                </c:pt>
                <c:pt idx="183">
                  <c:v>6437.5</c:v>
                </c:pt>
                <c:pt idx="184">
                  <c:v>6454</c:v>
                </c:pt>
                <c:pt idx="185">
                  <c:v>7417.5</c:v>
                </c:pt>
                <c:pt idx="186">
                  <c:v>7419</c:v>
                </c:pt>
                <c:pt idx="187">
                  <c:v>7424</c:v>
                </c:pt>
                <c:pt idx="188">
                  <c:v>7776</c:v>
                </c:pt>
                <c:pt idx="189">
                  <c:v>7785</c:v>
                </c:pt>
                <c:pt idx="190">
                  <c:v>7818</c:v>
                </c:pt>
                <c:pt idx="191">
                  <c:v>8327</c:v>
                </c:pt>
                <c:pt idx="192">
                  <c:v>8402</c:v>
                </c:pt>
                <c:pt idx="193">
                  <c:v>8775.5</c:v>
                </c:pt>
                <c:pt idx="194">
                  <c:v>9695</c:v>
                </c:pt>
                <c:pt idx="195">
                  <c:v>10106</c:v>
                </c:pt>
                <c:pt idx="196">
                  <c:v>11012</c:v>
                </c:pt>
                <c:pt idx="197">
                  <c:v>11040</c:v>
                </c:pt>
                <c:pt idx="198">
                  <c:v>11042.5</c:v>
                </c:pt>
                <c:pt idx="199">
                  <c:v>11051.5</c:v>
                </c:pt>
                <c:pt idx="200">
                  <c:v>11077</c:v>
                </c:pt>
                <c:pt idx="201">
                  <c:v>11546.5</c:v>
                </c:pt>
                <c:pt idx="202">
                  <c:v>11549</c:v>
                </c:pt>
                <c:pt idx="203">
                  <c:v>11565.5</c:v>
                </c:pt>
                <c:pt idx="204">
                  <c:v>11568</c:v>
                </c:pt>
                <c:pt idx="205">
                  <c:v>11573</c:v>
                </c:pt>
                <c:pt idx="206">
                  <c:v>11643</c:v>
                </c:pt>
                <c:pt idx="207">
                  <c:v>11643</c:v>
                </c:pt>
                <c:pt idx="208">
                  <c:v>11643</c:v>
                </c:pt>
                <c:pt idx="209">
                  <c:v>11666</c:v>
                </c:pt>
                <c:pt idx="210">
                  <c:v>11666</c:v>
                </c:pt>
                <c:pt idx="211">
                  <c:v>11666</c:v>
                </c:pt>
                <c:pt idx="212">
                  <c:v>12004.5</c:v>
                </c:pt>
                <c:pt idx="213">
                  <c:v>12004.5</c:v>
                </c:pt>
                <c:pt idx="214">
                  <c:v>12016</c:v>
                </c:pt>
                <c:pt idx="215">
                  <c:v>12037.5</c:v>
                </c:pt>
                <c:pt idx="216">
                  <c:v>12039</c:v>
                </c:pt>
                <c:pt idx="217">
                  <c:v>12039</c:v>
                </c:pt>
                <c:pt idx="218">
                  <c:v>12039</c:v>
                </c:pt>
                <c:pt idx="219">
                  <c:v>12054</c:v>
                </c:pt>
                <c:pt idx="220">
                  <c:v>12483</c:v>
                </c:pt>
                <c:pt idx="221">
                  <c:v>12483</c:v>
                </c:pt>
                <c:pt idx="222">
                  <c:v>12483</c:v>
                </c:pt>
                <c:pt idx="223">
                  <c:v>12485.5</c:v>
                </c:pt>
                <c:pt idx="224">
                  <c:v>12485.5</c:v>
                </c:pt>
                <c:pt idx="225">
                  <c:v>12490.5</c:v>
                </c:pt>
                <c:pt idx="226">
                  <c:v>12492</c:v>
                </c:pt>
                <c:pt idx="227">
                  <c:v>12506</c:v>
                </c:pt>
                <c:pt idx="228">
                  <c:v>12511</c:v>
                </c:pt>
                <c:pt idx="229">
                  <c:v>12546.5</c:v>
                </c:pt>
                <c:pt idx="230">
                  <c:v>12581</c:v>
                </c:pt>
                <c:pt idx="231">
                  <c:v>12581</c:v>
                </c:pt>
                <c:pt idx="232">
                  <c:v>12630.5</c:v>
                </c:pt>
                <c:pt idx="233">
                  <c:v>12917</c:v>
                </c:pt>
                <c:pt idx="234">
                  <c:v>12969</c:v>
                </c:pt>
                <c:pt idx="235">
                  <c:v>12970.5</c:v>
                </c:pt>
                <c:pt idx="236">
                  <c:v>13442.5</c:v>
                </c:pt>
                <c:pt idx="237">
                  <c:v>15251</c:v>
                </c:pt>
                <c:pt idx="238">
                  <c:v>15647</c:v>
                </c:pt>
                <c:pt idx="239">
                  <c:v>15687</c:v>
                </c:pt>
                <c:pt idx="240">
                  <c:v>15689</c:v>
                </c:pt>
                <c:pt idx="241">
                  <c:v>16102</c:v>
                </c:pt>
                <c:pt idx="242">
                  <c:v>17125</c:v>
                </c:pt>
                <c:pt idx="243">
                  <c:v>17143</c:v>
                </c:pt>
                <c:pt idx="244">
                  <c:v>17178.5</c:v>
                </c:pt>
                <c:pt idx="245">
                  <c:v>17684</c:v>
                </c:pt>
                <c:pt idx="246">
                  <c:v>18071.5</c:v>
                </c:pt>
                <c:pt idx="247">
                  <c:v>19613</c:v>
                </c:pt>
                <c:pt idx="248">
                  <c:v>19613</c:v>
                </c:pt>
                <c:pt idx="249">
                  <c:v>19908</c:v>
                </c:pt>
                <c:pt idx="250">
                  <c:v>20290</c:v>
                </c:pt>
                <c:pt idx="251">
                  <c:v>20391.5</c:v>
                </c:pt>
                <c:pt idx="252">
                  <c:v>20393</c:v>
                </c:pt>
                <c:pt idx="253">
                  <c:v>20421</c:v>
                </c:pt>
                <c:pt idx="254">
                  <c:v>20883</c:v>
                </c:pt>
                <c:pt idx="255">
                  <c:v>20890.5</c:v>
                </c:pt>
                <c:pt idx="256">
                  <c:v>21346</c:v>
                </c:pt>
                <c:pt idx="257">
                  <c:v>21762</c:v>
                </c:pt>
                <c:pt idx="258">
                  <c:v>21766</c:v>
                </c:pt>
                <c:pt idx="259">
                  <c:v>21768.5</c:v>
                </c:pt>
                <c:pt idx="260">
                  <c:v>21786.5</c:v>
                </c:pt>
                <c:pt idx="261">
                  <c:v>21794</c:v>
                </c:pt>
                <c:pt idx="262">
                  <c:v>21888</c:v>
                </c:pt>
                <c:pt idx="263">
                  <c:v>21888</c:v>
                </c:pt>
                <c:pt idx="264">
                  <c:v>22780</c:v>
                </c:pt>
                <c:pt idx="265">
                  <c:v>22780</c:v>
                </c:pt>
                <c:pt idx="266">
                  <c:v>22780</c:v>
                </c:pt>
                <c:pt idx="267">
                  <c:v>23106</c:v>
                </c:pt>
                <c:pt idx="268">
                  <c:v>23594.5</c:v>
                </c:pt>
                <c:pt idx="269">
                  <c:v>24134</c:v>
                </c:pt>
                <c:pt idx="270">
                  <c:v>24142</c:v>
                </c:pt>
                <c:pt idx="271">
                  <c:v>24498</c:v>
                </c:pt>
                <c:pt idx="272">
                  <c:v>26006</c:v>
                </c:pt>
                <c:pt idx="273">
                  <c:v>26398</c:v>
                </c:pt>
              </c:numCache>
            </c:numRef>
          </c:xVal>
          <c:yVal>
            <c:numRef>
              <c:f>'A (3)'!$K$21:$K$990</c:f>
              <c:numCache>
                <c:formatCode>General</c:formatCode>
                <c:ptCount val="970"/>
                <c:pt idx="220">
                  <c:v>-4.6835100001771934E-2</c:v>
                </c:pt>
                <c:pt idx="223">
                  <c:v>-4.438434999610763E-2</c:v>
                </c:pt>
                <c:pt idx="228">
                  <c:v>-4.2406699998537078E-2</c:v>
                </c:pt>
                <c:pt idx="229">
                  <c:v>-4.3926049998844974E-2</c:v>
                </c:pt>
                <c:pt idx="241">
                  <c:v>-7.9489399999147281E-2</c:v>
                </c:pt>
                <c:pt idx="245">
                  <c:v>-9.2834800001583062E-2</c:v>
                </c:pt>
                <c:pt idx="246">
                  <c:v>-9.4268549997650553E-2</c:v>
                </c:pt>
                <c:pt idx="249">
                  <c:v>-0.11491759999626083</c:v>
                </c:pt>
                <c:pt idx="250">
                  <c:v>-0.12160299999231938</c:v>
                </c:pt>
                <c:pt idx="255">
                  <c:v>-0.12646284999937052</c:v>
                </c:pt>
                <c:pt idx="256">
                  <c:v>-0.13135619999957271</c:v>
                </c:pt>
                <c:pt idx="257">
                  <c:v>-0.132891400004155</c:v>
                </c:pt>
                <c:pt idx="258">
                  <c:v>-0.13543019999633543</c:v>
                </c:pt>
                <c:pt idx="259">
                  <c:v>-0.13577944999997271</c:v>
                </c:pt>
                <c:pt idx="260">
                  <c:v>-0.13515404999634484</c:v>
                </c:pt>
                <c:pt idx="261">
                  <c:v>-0.13506179999967571</c:v>
                </c:pt>
                <c:pt idx="262">
                  <c:v>-0.13755359999049688</c:v>
                </c:pt>
                <c:pt idx="263">
                  <c:v>-0.13751359999150736</c:v>
                </c:pt>
                <c:pt idx="264">
                  <c:v>-0.14457599999877857</c:v>
                </c:pt>
                <c:pt idx="265">
                  <c:v>-0.14418599999771686</c:v>
                </c:pt>
                <c:pt idx="266">
                  <c:v>-0.14399599999887869</c:v>
                </c:pt>
                <c:pt idx="267">
                  <c:v>-0.14812820000224747</c:v>
                </c:pt>
                <c:pt idx="268">
                  <c:v>-0.15059165000275243</c:v>
                </c:pt>
                <c:pt idx="269">
                  <c:v>-0.16589979999844218</c:v>
                </c:pt>
                <c:pt idx="270">
                  <c:v>-0.1565273999949568</c:v>
                </c:pt>
                <c:pt idx="271">
                  <c:v>-0.15713059999688994</c:v>
                </c:pt>
                <c:pt idx="272">
                  <c:v>-0.16995820018200902</c:v>
                </c:pt>
                <c:pt idx="273">
                  <c:v>-0.17846060000010766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DB-4809-B348-CB6BAB00277D}"/>
            </c:ext>
          </c:extLst>
        </c:ser>
        <c:ser>
          <c:idx val="5"/>
          <c:order val="3"/>
          <c:tx>
            <c:strRef>
              <c:f>'A (3)'!$R$1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(3)'!$Q$2:$Q$19</c:f>
              <c:numCache>
                <c:formatCode>General</c:formatCode>
                <c:ptCount val="18"/>
                <c:pt idx="0">
                  <c:v>5000</c:v>
                </c:pt>
                <c:pt idx="1">
                  <c:v>6000</c:v>
                </c:pt>
                <c:pt idx="2">
                  <c:v>7000</c:v>
                </c:pt>
                <c:pt idx="3">
                  <c:v>8000</c:v>
                </c:pt>
                <c:pt idx="4">
                  <c:v>9000</c:v>
                </c:pt>
                <c:pt idx="5">
                  <c:v>10000</c:v>
                </c:pt>
                <c:pt idx="6">
                  <c:v>11000</c:v>
                </c:pt>
                <c:pt idx="7">
                  <c:v>12000</c:v>
                </c:pt>
                <c:pt idx="8">
                  <c:v>13000</c:v>
                </c:pt>
                <c:pt idx="9">
                  <c:v>14000</c:v>
                </c:pt>
                <c:pt idx="10">
                  <c:v>15000</c:v>
                </c:pt>
                <c:pt idx="11">
                  <c:v>16000</c:v>
                </c:pt>
                <c:pt idx="12">
                  <c:v>17000</c:v>
                </c:pt>
                <c:pt idx="13">
                  <c:v>18000</c:v>
                </c:pt>
                <c:pt idx="14">
                  <c:v>19000</c:v>
                </c:pt>
                <c:pt idx="15">
                  <c:v>20000</c:v>
                </c:pt>
                <c:pt idx="16">
                  <c:v>21000</c:v>
                </c:pt>
                <c:pt idx="17">
                  <c:v>22000</c:v>
                </c:pt>
              </c:numCache>
            </c:numRef>
          </c:xVal>
          <c:yVal>
            <c:numRef>
              <c:f>'A (3)'!$R$2:$R$19</c:f>
              <c:numCache>
                <c:formatCode>0.00E+00</c:formatCode>
                <c:ptCount val="18"/>
                <c:pt idx="0">
                  <c:v>1.8135102018990443E-3</c:v>
                </c:pt>
                <c:pt idx="1">
                  <c:v>-2.2331916325220007E-3</c:v>
                </c:pt>
                <c:pt idx="2">
                  <c:v>-6.8394247862246151E-3</c:v>
                </c:pt>
                <c:pt idx="3">
                  <c:v>-1.2005189259208801E-2</c:v>
                </c:pt>
                <c:pt idx="4">
                  <c:v>-1.7730485051474558E-2</c:v>
                </c:pt>
                <c:pt idx="5">
                  <c:v>-2.4015312163021885E-2</c:v>
                </c:pt>
                <c:pt idx="6">
                  <c:v>-3.0859670593850783E-2</c:v>
                </c:pt>
                <c:pt idx="7">
                  <c:v>-3.826356034396125E-2</c:v>
                </c:pt>
                <c:pt idx="8">
                  <c:v>-4.6226981413353289E-2</c:v>
                </c:pt>
                <c:pt idx="9">
                  <c:v>-5.4749933802026904E-2</c:v>
                </c:pt>
                <c:pt idx="10">
                  <c:v>-6.3832417509982087E-2</c:v>
                </c:pt>
                <c:pt idx="11">
                  <c:v>-7.3474432537218845E-2</c:v>
                </c:pt>
                <c:pt idx="12">
                  <c:v>-8.3675978883737151E-2</c:v>
                </c:pt>
                <c:pt idx="13">
                  <c:v>-9.443705654953706E-2</c:v>
                </c:pt>
                <c:pt idx="14">
                  <c:v>-0.10575766553461852</c:v>
                </c:pt>
                <c:pt idx="15">
                  <c:v>-0.11763780583898155</c:v>
                </c:pt>
                <c:pt idx="16">
                  <c:v>-0.13007747746262616</c:v>
                </c:pt>
                <c:pt idx="17">
                  <c:v>-0.14307668040555235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DB-4809-B348-CB6BAB00277D}"/>
            </c:ext>
          </c:extLst>
        </c:ser>
        <c:ser>
          <c:idx val="2"/>
          <c:order val="4"/>
          <c:tx>
            <c:strRef>
              <c:f>'A (3)'!$AA$1</c:f>
              <c:strCache>
                <c:ptCount val="1"/>
                <c:pt idx="0">
                  <c:v>Q.fit2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(3)'!$Z$2:$Z$28</c:f>
              <c:numCache>
                <c:formatCode>General</c:formatCode>
                <c:ptCount val="27"/>
                <c:pt idx="0">
                  <c:v>-5000</c:v>
                </c:pt>
                <c:pt idx="1">
                  <c:v>-4000</c:v>
                </c:pt>
                <c:pt idx="2">
                  <c:v>-3000</c:v>
                </c:pt>
                <c:pt idx="3">
                  <c:v>-2000</c:v>
                </c:pt>
                <c:pt idx="4">
                  <c:v>-1000</c:v>
                </c:pt>
                <c:pt idx="5">
                  <c:v>0</c:v>
                </c:pt>
                <c:pt idx="6">
                  <c:v>1000</c:v>
                </c:pt>
                <c:pt idx="7">
                  <c:v>2000</c:v>
                </c:pt>
                <c:pt idx="8">
                  <c:v>3000</c:v>
                </c:pt>
                <c:pt idx="9">
                  <c:v>4000</c:v>
                </c:pt>
                <c:pt idx="10">
                  <c:v>5000</c:v>
                </c:pt>
                <c:pt idx="11">
                  <c:v>6000</c:v>
                </c:pt>
                <c:pt idx="12">
                  <c:v>7000</c:v>
                </c:pt>
                <c:pt idx="13">
                  <c:v>8000</c:v>
                </c:pt>
                <c:pt idx="14">
                  <c:v>9000</c:v>
                </c:pt>
                <c:pt idx="15">
                  <c:v>10000</c:v>
                </c:pt>
                <c:pt idx="16">
                  <c:v>11000</c:v>
                </c:pt>
                <c:pt idx="17">
                  <c:v>12000</c:v>
                </c:pt>
                <c:pt idx="18">
                  <c:v>13000</c:v>
                </c:pt>
                <c:pt idx="19">
                  <c:v>14000</c:v>
                </c:pt>
                <c:pt idx="20">
                  <c:v>15000</c:v>
                </c:pt>
                <c:pt idx="21">
                  <c:v>16000</c:v>
                </c:pt>
                <c:pt idx="22">
                  <c:v>17000</c:v>
                </c:pt>
                <c:pt idx="23">
                  <c:v>18000</c:v>
                </c:pt>
                <c:pt idx="24">
                  <c:v>19000</c:v>
                </c:pt>
                <c:pt idx="25">
                  <c:v>20000</c:v>
                </c:pt>
                <c:pt idx="26">
                  <c:v>21000</c:v>
                </c:pt>
              </c:numCache>
            </c:numRef>
          </c:xVal>
          <c:yVal>
            <c:numRef>
              <c:f>'A (3)'!$AA$2:$AA$28</c:f>
              <c:numCache>
                <c:formatCode>0.00E+00</c:formatCode>
                <c:ptCount val="27"/>
                <c:pt idx="0">
                  <c:v>-1.9845640312953446E-2</c:v>
                </c:pt>
                <c:pt idx="1">
                  <c:v>-1.3998970462575974E-2</c:v>
                </c:pt>
                <c:pt idx="2">
                  <c:v>-9.0175955962280112E-3</c:v>
                </c:pt>
                <c:pt idx="3">
                  <c:v>-4.9015157139095577E-3</c:v>
                </c:pt>
                <c:pt idx="4">
                  <c:v>-1.6507308156206129E-3</c:v>
                </c:pt>
                <c:pt idx="5">
                  <c:v>7.3475909863882256E-4</c:v>
                </c:pt>
                <c:pt idx="6">
                  <c:v>2.254954028868749E-3</c:v>
                </c:pt>
                <c:pt idx="7">
                  <c:v>2.9098539750691656E-3</c:v>
                </c:pt>
                <c:pt idx="8">
                  <c:v>2.6994589372400738E-3</c:v>
                </c:pt>
                <c:pt idx="9">
                  <c:v>1.6237689153814723E-3</c:v>
                </c:pt>
                <c:pt idx="10">
                  <c:v>-3.1721609050663901E-4</c:v>
                </c:pt>
                <c:pt idx="11">
                  <c:v>-3.1234960804242574E-3</c:v>
                </c:pt>
                <c:pt idx="12">
                  <c:v>-6.7950710543713891E-3</c:v>
                </c:pt>
                <c:pt idx="13">
                  <c:v>-1.1331941012348027E-2</c:v>
                </c:pt>
                <c:pt idx="14">
                  <c:v>-1.6734105954354178E-2</c:v>
                </c:pt>
                <c:pt idx="15">
                  <c:v>-2.3001565880389832E-2</c:v>
                </c:pt>
                <c:pt idx="16">
                  <c:v>-3.0134320790454992E-2</c:v>
                </c:pt>
                <c:pt idx="17">
                  <c:v>-3.8132370684549666E-2</c:v>
                </c:pt>
                <c:pt idx="18">
                  <c:v>-4.6995715562673859E-2</c:v>
                </c:pt>
                <c:pt idx="19">
                  <c:v>-5.6724355424827552E-2</c:v>
                </c:pt>
                <c:pt idx="20">
                  <c:v>-6.7318290271010744E-2</c:v>
                </c:pt>
                <c:pt idx="21">
                  <c:v>-7.8777520101223464E-2</c:v>
                </c:pt>
                <c:pt idx="22">
                  <c:v>-9.1102044915465696E-2</c:v>
                </c:pt>
                <c:pt idx="23">
                  <c:v>-0.10429186471373743</c:v>
                </c:pt>
                <c:pt idx="24">
                  <c:v>-0.11834697949603865</c:v>
                </c:pt>
                <c:pt idx="25">
                  <c:v>-0.13326738926236942</c:v>
                </c:pt>
                <c:pt idx="26">
                  <c:v>-0.14905309401272968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DB-4809-B348-CB6BAB00277D}"/>
            </c:ext>
          </c:extLst>
        </c:ser>
        <c:ser>
          <c:idx val="4"/>
          <c:order val="5"/>
          <c:tx>
            <c:strRef>
              <c:f>'A (3)'!$AB$1</c:f>
              <c:strCache>
                <c:ptCount val="1"/>
                <c:pt idx="0">
                  <c:v>Q.fit3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'A (3)'!$Z$2:$Z$28</c:f>
              <c:numCache>
                <c:formatCode>General</c:formatCode>
                <c:ptCount val="27"/>
                <c:pt idx="0">
                  <c:v>-5000</c:v>
                </c:pt>
                <c:pt idx="1">
                  <c:v>-4000</c:v>
                </c:pt>
                <c:pt idx="2">
                  <c:v>-3000</c:v>
                </c:pt>
                <c:pt idx="3">
                  <c:v>-2000</c:v>
                </c:pt>
                <c:pt idx="4">
                  <c:v>-1000</c:v>
                </c:pt>
                <c:pt idx="5">
                  <c:v>0</c:v>
                </c:pt>
                <c:pt idx="6">
                  <c:v>1000</c:v>
                </c:pt>
                <c:pt idx="7">
                  <c:v>2000</c:v>
                </c:pt>
                <c:pt idx="8">
                  <c:v>3000</c:v>
                </c:pt>
                <c:pt idx="9">
                  <c:v>4000</c:v>
                </c:pt>
                <c:pt idx="10">
                  <c:v>5000</c:v>
                </c:pt>
                <c:pt idx="11">
                  <c:v>6000</c:v>
                </c:pt>
                <c:pt idx="12">
                  <c:v>7000</c:v>
                </c:pt>
                <c:pt idx="13">
                  <c:v>8000</c:v>
                </c:pt>
                <c:pt idx="14">
                  <c:v>9000</c:v>
                </c:pt>
                <c:pt idx="15">
                  <c:v>10000</c:v>
                </c:pt>
                <c:pt idx="16">
                  <c:v>11000</c:v>
                </c:pt>
                <c:pt idx="17">
                  <c:v>12000</c:v>
                </c:pt>
                <c:pt idx="18">
                  <c:v>13000</c:v>
                </c:pt>
                <c:pt idx="19">
                  <c:v>14000</c:v>
                </c:pt>
                <c:pt idx="20">
                  <c:v>15000</c:v>
                </c:pt>
                <c:pt idx="21">
                  <c:v>16000</c:v>
                </c:pt>
                <c:pt idx="22">
                  <c:v>17000</c:v>
                </c:pt>
                <c:pt idx="23">
                  <c:v>18000</c:v>
                </c:pt>
                <c:pt idx="24">
                  <c:v>19000</c:v>
                </c:pt>
                <c:pt idx="25">
                  <c:v>20000</c:v>
                </c:pt>
                <c:pt idx="26">
                  <c:v>21000</c:v>
                </c:pt>
              </c:numCache>
            </c:numRef>
          </c:xVal>
          <c:yVal>
            <c:numRef>
              <c:f>'A (3)'!$AB$2:$AB$28</c:f>
              <c:numCache>
                <c:formatCode>0.00E+00</c:formatCode>
                <c:ptCount val="27"/>
                <c:pt idx="0">
                  <c:v>-1.9845640312953446E-2</c:v>
                </c:pt>
                <c:pt idx="1">
                  <c:v>-1.3998970462575974E-2</c:v>
                </c:pt>
                <c:pt idx="2">
                  <c:v>-9.0175955962280112E-3</c:v>
                </c:pt>
                <c:pt idx="3">
                  <c:v>-4.9015157139095577E-3</c:v>
                </c:pt>
                <c:pt idx="4">
                  <c:v>-1.6507308156206129E-3</c:v>
                </c:pt>
                <c:pt idx="20">
                  <c:v>-6.7318290271010744E-2</c:v>
                </c:pt>
                <c:pt idx="21">
                  <c:v>-7.8777520101223464E-2</c:v>
                </c:pt>
                <c:pt idx="22">
                  <c:v>-9.1102044915465696E-2</c:v>
                </c:pt>
                <c:pt idx="23">
                  <c:v>-0.10429186471373743</c:v>
                </c:pt>
                <c:pt idx="24">
                  <c:v>-0.11834697949603865</c:v>
                </c:pt>
                <c:pt idx="25">
                  <c:v>-0.13326738926236942</c:v>
                </c:pt>
                <c:pt idx="26">
                  <c:v>-0.14905309401272968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DB-4809-B348-CB6BAB002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24240"/>
        <c:axId val="1"/>
      </c:scatterChart>
      <c:valAx>
        <c:axId val="613224240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69252728385485"/>
              <c:y val="0.865061252885557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1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78247261345854E-2"/>
              <c:y val="0.40000050596085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24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8169014084507044"/>
          <c:y val="0.9373493975903614"/>
          <c:w val="0.80125195618153366"/>
          <c:h val="0.985542168674698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6a.  V1073 Cyg -- [38672.5816,  0.7858597]</a:t>
            </a:r>
          </a:p>
        </c:rich>
      </c:tx>
      <c:layout>
        <c:manualLayout>
          <c:xMode val="edge"/>
          <c:yMode val="edge"/>
          <c:x val="0.15879850855552927"/>
          <c:y val="1.953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712549784307296E-2"/>
          <c:y val="0.1484377831226027"/>
          <c:w val="0.84764037314785612"/>
          <c:h val="0.7148451134588498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(3)'!$F$21:$F$990</c:f>
              <c:numCache>
                <c:formatCode>General</c:formatCode>
                <c:ptCount val="970"/>
                <c:pt idx="0">
                  <c:v>-30375.5</c:v>
                </c:pt>
                <c:pt idx="1">
                  <c:v>-29357.5</c:v>
                </c:pt>
                <c:pt idx="2">
                  <c:v>-29239.5</c:v>
                </c:pt>
                <c:pt idx="3">
                  <c:v>-28813</c:v>
                </c:pt>
                <c:pt idx="4">
                  <c:v>-28808</c:v>
                </c:pt>
                <c:pt idx="5">
                  <c:v>-28430</c:v>
                </c:pt>
                <c:pt idx="6">
                  <c:v>-28324.5</c:v>
                </c:pt>
                <c:pt idx="7">
                  <c:v>-28301.5</c:v>
                </c:pt>
                <c:pt idx="8">
                  <c:v>-28271</c:v>
                </c:pt>
                <c:pt idx="9">
                  <c:v>-27590</c:v>
                </c:pt>
                <c:pt idx="10">
                  <c:v>-27550.5</c:v>
                </c:pt>
                <c:pt idx="11">
                  <c:v>-27393</c:v>
                </c:pt>
                <c:pt idx="12">
                  <c:v>-27027.5</c:v>
                </c:pt>
                <c:pt idx="13">
                  <c:v>-26994.5</c:v>
                </c:pt>
                <c:pt idx="14">
                  <c:v>-26945</c:v>
                </c:pt>
                <c:pt idx="15">
                  <c:v>-25945</c:v>
                </c:pt>
                <c:pt idx="16">
                  <c:v>-25436</c:v>
                </c:pt>
                <c:pt idx="17">
                  <c:v>-24729.5</c:v>
                </c:pt>
                <c:pt idx="18">
                  <c:v>-24640.5</c:v>
                </c:pt>
                <c:pt idx="19">
                  <c:v>-24182.5</c:v>
                </c:pt>
                <c:pt idx="20">
                  <c:v>-23826</c:v>
                </c:pt>
                <c:pt idx="21">
                  <c:v>-23753.5</c:v>
                </c:pt>
                <c:pt idx="22">
                  <c:v>-23744.5</c:v>
                </c:pt>
                <c:pt idx="23">
                  <c:v>-23701.5</c:v>
                </c:pt>
                <c:pt idx="24">
                  <c:v>-23242</c:v>
                </c:pt>
                <c:pt idx="25">
                  <c:v>-23239.5</c:v>
                </c:pt>
                <c:pt idx="26">
                  <c:v>-22911</c:v>
                </c:pt>
                <c:pt idx="27">
                  <c:v>-22789</c:v>
                </c:pt>
                <c:pt idx="28">
                  <c:v>-22781.5</c:v>
                </c:pt>
                <c:pt idx="29">
                  <c:v>-22756</c:v>
                </c:pt>
                <c:pt idx="30">
                  <c:v>-22225.5</c:v>
                </c:pt>
                <c:pt idx="31">
                  <c:v>-22197.5</c:v>
                </c:pt>
                <c:pt idx="32">
                  <c:v>-21949</c:v>
                </c:pt>
                <c:pt idx="33">
                  <c:v>-21875.5</c:v>
                </c:pt>
                <c:pt idx="34">
                  <c:v>-21866.5</c:v>
                </c:pt>
                <c:pt idx="35">
                  <c:v>-21798</c:v>
                </c:pt>
                <c:pt idx="36">
                  <c:v>-21795.5</c:v>
                </c:pt>
                <c:pt idx="37">
                  <c:v>-21777.5</c:v>
                </c:pt>
                <c:pt idx="38">
                  <c:v>-21557</c:v>
                </c:pt>
                <c:pt idx="39">
                  <c:v>-21510</c:v>
                </c:pt>
                <c:pt idx="40">
                  <c:v>-21437.5</c:v>
                </c:pt>
                <c:pt idx="41">
                  <c:v>-21413.5</c:v>
                </c:pt>
                <c:pt idx="42">
                  <c:v>-21394.5</c:v>
                </c:pt>
                <c:pt idx="43">
                  <c:v>-21385.5</c:v>
                </c:pt>
                <c:pt idx="44">
                  <c:v>-20912</c:v>
                </c:pt>
                <c:pt idx="45">
                  <c:v>-20564.5</c:v>
                </c:pt>
                <c:pt idx="46">
                  <c:v>-20357.5</c:v>
                </c:pt>
                <c:pt idx="47">
                  <c:v>-20172.5</c:v>
                </c:pt>
                <c:pt idx="48">
                  <c:v>-20153.5</c:v>
                </c:pt>
                <c:pt idx="49">
                  <c:v>-20039</c:v>
                </c:pt>
                <c:pt idx="50">
                  <c:v>-19550.5</c:v>
                </c:pt>
                <c:pt idx="51">
                  <c:v>-19163.5</c:v>
                </c:pt>
                <c:pt idx="52">
                  <c:v>-19130.5</c:v>
                </c:pt>
                <c:pt idx="53">
                  <c:v>-19126.5</c:v>
                </c:pt>
                <c:pt idx="54">
                  <c:v>-19020</c:v>
                </c:pt>
                <c:pt idx="55">
                  <c:v>-18959</c:v>
                </c:pt>
                <c:pt idx="56">
                  <c:v>-18729.5</c:v>
                </c:pt>
                <c:pt idx="57">
                  <c:v>-18694</c:v>
                </c:pt>
                <c:pt idx="58">
                  <c:v>-18666</c:v>
                </c:pt>
                <c:pt idx="59">
                  <c:v>-18649.5</c:v>
                </c:pt>
                <c:pt idx="60">
                  <c:v>-18133</c:v>
                </c:pt>
                <c:pt idx="61">
                  <c:v>-18086</c:v>
                </c:pt>
                <c:pt idx="62">
                  <c:v>-18086</c:v>
                </c:pt>
                <c:pt idx="63">
                  <c:v>-17539</c:v>
                </c:pt>
                <c:pt idx="64">
                  <c:v>-17267.5</c:v>
                </c:pt>
                <c:pt idx="65">
                  <c:v>-17229.5</c:v>
                </c:pt>
                <c:pt idx="66">
                  <c:v>-17220.5</c:v>
                </c:pt>
                <c:pt idx="67">
                  <c:v>-16668.5</c:v>
                </c:pt>
                <c:pt idx="68">
                  <c:v>-16445.5</c:v>
                </c:pt>
                <c:pt idx="69">
                  <c:v>-16406</c:v>
                </c:pt>
                <c:pt idx="70">
                  <c:v>-16375.5</c:v>
                </c:pt>
                <c:pt idx="71">
                  <c:v>-16265</c:v>
                </c:pt>
                <c:pt idx="72">
                  <c:v>-16220.5</c:v>
                </c:pt>
                <c:pt idx="73">
                  <c:v>-16088</c:v>
                </c:pt>
                <c:pt idx="74">
                  <c:v>-15963.5</c:v>
                </c:pt>
                <c:pt idx="75">
                  <c:v>-15677.5</c:v>
                </c:pt>
                <c:pt idx="76">
                  <c:v>-15560</c:v>
                </c:pt>
                <c:pt idx="77">
                  <c:v>-15429</c:v>
                </c:pt>
                <c:pt idx="78">
                  <c:v>-15337.5</c:v>
                </c:pt>
                <c:pt idx="79">
                  <c:v>-15332.5</c:v>
                </c:pt>
                <c:pt idx="80">
                  <c:v>-15331</c:v>
                </c:pt>
                <c:pt idx="81">
                  <c:v>-15266.5</c:v>
                </c:pt>
                <c:pt idx="82">
                  <c:v>-15220.5</c:v>
                </c:pt>
                <c:pt idx="83">
                  <c:v>-15029.5</c:v>
                </c:pt>
                <c:pt idx="84">
                  <c:v>-14963</c:v>
                </c:pt>
                <c:pt idx="85">
                  <c:v>-14961</c:v>
                </c:pt>
                <c:pt idx="86">
                  <c:v>-14946.5</c:v>
                </c:pt>
                <c:pt idx="87">
                  <c:v>-14943</c:v>
                </c:pt>
                <c:pt idx="88">
                  <c:v>-14879.5</c:v>
                </c:pt>
                <c:pt idx="89">
                  <c:v>-14853</c:v>
                </c:pt>
                <c:pt idx="90">
                  <c:v>-14850</c:v>
                </c:pt>
                <c:pt idx="91">
                  <c:v>-14819.5</c:v>
                </c:pt>
                <c:pt idx="92">
                  <c:v>-14807</c:v>
                </c:pt>
                <c:pt idx="93">
                  <c:v>-14545.5</c:v>
                </c:pt>
                <c:pt idx="94">
                  <c:v>-14512.5</c:v>
                </c:pt>
                <c:pt idx="95">
                  <c:v>-14506.5</c:v>
                </c:pt>
                <c:pt idx="96">
                  <c:v>-14454.5</c:v>
                </c:pt>
                <c:pt idx="97">
                  <c:v>-14429</c:v>
                </c:pt>
                <c:pt idx="98">
                  <c:v>-14402</c:v>
                </c:pt>
                <c:pt idx="99">
                  <c:v>-14048</c:v>
                </c:pt>
                <c:pt idx="100">
                  <c:v>-13545.5</c:v>
                </c:pt>
                <c:pt idx="101">
                  <c:v>-13539</c:v>
                </c:pt>
                <c:pt idx="102">
                  <c:v>-13501</c:v>
                </c:pt>
                <c:pt idx="103">
                  <c:v>-13498.5</c:v>
                </c:pt>
                <c:pt idx="104">
                  <c:v>-13465.5</c:v>
                </c:pt>
                <c:pt idx="105">
                  <c:v>-13420</c:v>
                </c:pt>
                <c:pt idx="106">
                  <c:v>-13034</c:v>
                </c:pt>
                <c:pt idx="107">
                  <c:v>-12730</c:v>
                </c:pt>
                <c:pt idx="108">
                  <c:v>-12697</c:v>
                </c:pt>
                <c:pt idx="109">
                  <c:v>-12652.5</c:v>
                </c:pt>
                <c:pt idx="110">
                  <c:v>-12622</c:v>
                </c:pt>
                <c:pt idx="111">
                  <c:v>-12506</c:v>
                </c:pt>
                <c:pt idx="112">
                  <c:v>-12166.5</c:v>
                </c:pt>
                <c:pt idx="113">
                  <c:v>-12162.5</c:v>
                </c:pt>
                <c:pt idx="114">
                  <c:v>-12105.5</c:v>
                </c:pt>
                <c:pt idx="115">
                  <c:v>-12103</c:v>
                </c:pt>
                <c:pt idx="116">
                  <c:v>-12038</c:v>
                </c:pt>
                <c:pt idx="117">
                  <c:v>-11997.5</c:v>
                </c:pt>
                <c:pt idx="118">
                  <c:v>-11716</c:v>
                </c:pt>
                <c:pt idx="119">
                  <c:v>-11683</c:v>
                </c:pt>
                <c:pt idx="120">
                  <c:v>-11651</c:v>
                </c:pt>
                <c:pt idx="121">
                  <c:v>-11217</c:v>
                </c:pt>
                <c:pt idx="122">
                  <c:v>-10804.5</c:v>
                </c:pt>
                <c:pt idx="123">
                  <c:v>-10746</c:v>
                </c:pt>
                <c:pt idx="124">
                  <c:v>-10715.5</c:v>
                </c:pt>
                <c:pt idx="125">
                  <c:v>-10705.5</c:v>
                </c:pt>
                <c:pt idx="126">
                  <c:v>-10673.5</c:v>
                </c:pt>
                <c:pt idx="127">
                  <c:v>-10357</c:v>
                </c:pt>
                <c:pt idx="128">
                  <c:v>-10302</c:v>
                </c:pt>
                <c:pt idx="129">
                  <c:v>-10293</c:v>
                </c:pt>
                <c:pt idx="130">
                  <c:v>-10210.5</c:v>
                </c:pt>
                <c:pt idx="131">
                  <c:v>-10191.5</c:v>
                </c:pt>
                <c:pt idx="132">
                  <c:v>-9807</c:v>
                </c:pt>
                <c:pt idx="133">
                  <c:v>-9784</c:v>
                </c:pt>
                <c:pt idx="134">
                  <c:v>-9757.5</c:v>
                </c:pt>
                <c:pt idx="135">
                  <c:v>-9448</c:v>
                </c:pt>
                <c:pt idx="136">
                  <c:v>-9356.5</c:v>
                </c:pt>
                <c:pt idx="137">
                  <c:v>-9351.5</c:v>
                </c:pt>
                <c:pt idx="138">
                  <c:v>-9345</c:v>
                </c:pt>
                <c:pt idx="139">
                  <c:v>-9328.5</c:v>
                </c:pt>
                <c:pt idx="140">
                  <c:v>-8906</c:v>
                </c:pt>
                <c:pt idx="141">
                  <c:v>-8422.5</c:v>
                </c:pt>
                <c:pt idx="142">
                  <c:v>-8005</c:v>
                </c:pt>
                <c:pt idx="143">
                  <c:v>-6486</c:v>
                </c:pt>
                <c:pt idx="144">
                  <c:v>-5136</c:v>
                </c:pt>
                <c:pt idx="145">
                  <c:v>-5117</c:v>
                </c:pt>
                <c:pt idx="146">
                  <c:v>-5114.5</c:v>
                </c:pt>
                <c:pt idx="147">
                  <c:v>-2397.5</c:v>
                </c:pt>
                <c:pt idx="148">
                  <c:v>-2395</c:v>
                </c:pt>
                <c:pt idx="149">
                  <c:v>-2364.5</c:v>
                </c:pt>
                <c:pt idx="150">
                  <c:v>-2331.5</c:v>
                </c:pt>
                <c:pt idx="151">
                  <c:v>-2296</c:v>
                </c:pt>
                <c:pt idx="152">
                  <c:v>-1010.5</c:v>
                </c:pt>
                <c:pt idx="153">
                  <c:v>-947</c:v>
                </c:pt>
                <c:pt idx="154">
                  <c:v>-938</c:v>
                </c:pt>
                <c:pt idx="155">
                  <c:v>-933</c:v>
                </c:pt>
                <c:pt idx="156">
                  <c:v>-933</c:v>
                </c:pt>
                <c:pt idx="157">
                  <c:v>-930.5</c:v>
                </c:pt>
                <c:pt idx="158">
                  <c:v>-439</c:v>
                </c:pt>
                <c:pt idx="159">
                  <c:v>-406</c:v>
                </c:pt>
                <c:pt idx="160">
                  <c:v>-13</c:v>
                </c:pt>
                <c:pt idx="161">
                  <c:v>-4</c:v>
                </c:pt>
                <c:pt idx="162">
                  <c:v>0</c:v>
                </c:pt>
                <c:pt idx="163">
                  <c:v>0</c:v>
                </c:pt>
                <c:pt idx="164">
                  <c:v>25.5</c:v>
                </c:pt>
                <c:pt idx="165">
                  <c:v>44.5</c:v>
                </c:pt>
                <c:pt idx="166">
                  <c:v>75</c:v>
                </c:pt>
                <c:pt idx="167">
                  <c:v>468</c:v>
                </c:pt>
                <c:pt idx="168">
                  <c:v>515</c:v>
                </c:pt>
                <c:pt idx="169">
                  <c:v>847.5</c:v>
                </c:pt>
                <c:pt idx="170">
                  <c:v>850</c:v>
                </c:pt>
                <c:pt idx="171">
                  <c:v>852.5</c:v>
                </c:pt>
                <c:pt idx="172">
                  <c:v>869</c:v>
                </c:pt>
                <c:pt idx="173">
                  <c:v>5018.5</c:v>
                </c:pt>
                <c:pt idx="174">
                  <c:v>5074.5</c:v>
                </c:pt>
                <c:pt idx="175">
                  <c:v>5077</c:v>
                </c:pt>
                <c:pt idx="176">
                  <c:v>5088.5</c:v>
                </c:pt>
                <c:pt idx="177">
                  <c:v>5513.5</c:v>
                </c:pt>
                <c:pt idx="178">
                  <c:v>5522.5</c:v>
                </c:pt>
                <c:pt idx="179">
                  <c:v>5525</c:v>
                </c:pt>
                <c:pt idx="180">
                  <c:v>5527.5</c:v>
                </c:pt>
                <c:pt idx="181">
                  <c:v>6417</c:v>
                </c:pt>
                <c:pt idx="182">
                  <c:v>6426</c:v>
                </c:pt>
                <c:pt idx="183">
                  <c:v>6437.5</c:v>
                </c:pt>
                <c:pt idx="184">
                  <c:v>6454</c:v>
                </c:pt>
                <c:pt idx="185">
                  <c:v>7417.5</c:v>
                </c:pt>
                <c:pt idx="186">
                  <c:v>7419</c:v>
                </c:pt>
                <c:pt idx="187">
                  <c:v>7424</c:v>
                </c:pt>
                <c:pt idx="188">
                  <c:v>7776</c:v>
                </c:pt>
                <c:pt idx="189">
                  <c:v>7785</c:v>
                </c:pt>
                <c:pt idx="190">
                  <c:v>7818</c:v>
                </c:pt>
                <c:pt idx="191">
                  <c:v>8327</c:v>
                </c:pt>
                <c:pt idx="192">
                  <c:v>8402</c:v>
                </c:pt>
                <c:pt idx="193">
                  <c:v>8775.5</c:v>
                </c:pt>
                <c:pt idx="194">
                  <c:v>9695</c:v>
                </c:pt>
                <c:pt idx="195">
                  <c:v>10106</c:v>
                </c:pt>
                <c:pt idx="196">
                  <c:v>11012</c:v>
                </c:pt>
                <c:pt idx="197">
                  <c:v>11040</c:v>
                </c:pt>
                <c:pt idx="198">
                  <c:v>11042.5</c:v>
                </c:pt>
                <c:pt idx="199">
                  <c:v>11051.5</c:v>
                </c:pt>
                <c:pt idx="200">
                  <c:v>11077</c:v>
                </c:pt>
                <c:pt idx="201">
                  <c:v>11546.5</c:v>
                </c:pt>
                <c:pt idx="202">
                  <c:v>11549</c:v>
                </c:pt>
                <c:pt idx="203">
                  <c:v>11565.5</c:v>
                </c:pt>
                <c:pt idx="204">
                  <c:v>11568</c:v>
                </c:pt>
                <c:pt idx="205">
                  <c:v>11573</c:v>
                </c:pt>
                <c:pt idx="206">
                  <c:v>11643</c:v>
                </c:pt>
                <c:pt idx="207">
                  <c:v>11643</c:v>
                </c:pt>
                <c:pt idx="208">
                  <c:v>11643</c:v>
                </c:pt>
                <c:pt idx="209">
                  <c:v>11666</c:v>
                </c:pt>
                <c:pt idx="210">
                  <c:v>11666</c:v>
                </c:pt>
                <c:pt idx="211">
                  <c:v>11666</c:v>
                </c:pt>
                <c:pt idx="212">
                  <c:v>12004.5</c:v>
                </c:pt>
                <c:pt idx="213">
                  <c:v>12004.5</c:v>
                </c:pt>
                <c:pt idx="214">
                  <c:v>12016</c:v>
                </c:pt>
                <c:pt idx="215">
                  <c:v>12037.5</c:v>
                </c:pt>
                <c:pt idx="216">
                  <c:v>12039</c:v>
                </c:pt>
                <c:pt idx="217">
                  <c:v>12039</c:v>
                </c:pt>
                <c:pt idx="218">
                  <c:v>12039</c:v>
                </c:pt>
                <c:pt idx="219">
                  <c:v>12054</c:v>
                </c:pt>
                <c:pt idx="220">
                  <c:v>12483</c:v>
                </c:pt>
                <c:pt idx="221">
                  <c:v>12483</c:v>
                </c:pt>
                <c:pt idx="222">
                  <c:v>12483</c:v>
                </c:pt>
                <c:pt idx="223">
                  <c:v>12485.5</c:v>
                </c:pt>
                <c:pt idx="224">
                  <c:v>12485.5</c:v>
                </c:pt>
                <c:pt idx="225">
                  <c:v>12490.5</c:v>
                </c:pt>
                <c:pt idx="226">
                  <c:v>12492</c:v>
                </c:pt>
                <c:pt idx="227">
                  <c:v>12506</c:v>
                </c:pt>
                <c:pt idx="228">
                  <c:v>12511</c:v>
                </c:pt>
                <c:pt idx="229">
                  <c:v>12546.5</c:v>
                </c:pt>
                <c:pt idx="230">
                  <c:v>12581</c:v>
                </c:pt>
                <c:pt idx="231">
                  <c:v>12581</c:v>
                </c:pt>
                <c:pt idx="232">
                  <c:v>12630.5</c:v>
                </c:pt>
                <c:pt idx="233">
                  <c:v>12917</c:v>
                </c:pt>
                <c:pt idx="234">
                  <c:v>12969</c:v>
                </c:pt>
                <c:pt idx="235">
                  <c:v>12970.5</c:v>
                </c:pt>
                <c:pt idx="236">
                  <c:v>13442.5</c:v>
                </c:pt>
                <c:pt idx="237">
                  <c:v>15251</c:v>
                </c:pt>
                <c:pt idx="238">
                  <c:v>15647</c:v>
                </c:pt>
                <c:pt idx="239">
                  <c:v>15687</c:v>
                </c:pt>
                <c:pt idx="240">
                  <c:v>15689</c:v>
                </c:pt>
                <c:pt idx="241">
                  <c:v>16102</c:v>
                </c:pt>
                <c:pt idx="242">
                  <c:v>17125</c:v>
                </c:pt>
                <c:pt idx="243">
                  <c:v>17143</c:v>
                </c:pt>
                <c:pt idx="244">
                  <c:v>17178.5</c:v>
                </c:pt>
                <c:pt idx="245">
                  <c:v>17684</c:v>
                </c:pt>
                <c:pt idx="246">
                  <c:v>18071.5</c:v>
                </c:pt>
                <c:pt idx="247">
                  <c:v>19613</c:v>
                </c:pt>
                <c:pt idx="248">
                  <c:v>19613</c:v>
                </c:pt>
                <c:pt idx="249">
                  <c:v>19908</c:v>
                </c:pt>
                <c:pt idx="250">
                  <c:v>20290</c:v>
                </c:pt>
                <c:pt idx="251">
                  <c:v>20391.5</c:v>
                </c:pt>
                <c:pt idx="252">
                  <c:v>20393</c:v>
                </c:pt>
                <c:pt idx="253">
                  <c:v>20421</c:v>
                </c:pt>
                <c:pt idx="254">
                  <c:v>20883</c:v>
                </c:pt>
                <c:pt idx="255">
                  <c:v>20890.5</c:v>
                </c:pt>
                <c:pt idx="256">
                  <c:v>21346</c:v>
                </c:pt>
                <c:pt idx="257">
                  <c:v>21762</c:v>
                </c:pt>
                <c:pt idx="258">
                  <c:v>21766</c:v>
                </c:pt>
                <c:pt idx="259">
                  <c:v>21768.5</c:v>
                </c:pt>
                <c:pt idx="260">
                  <c:v>21786.5</c:v>
                </c:pt>
                <c:pt idx="261">
                  <c:v>21794</c:v>
                </c:pt>
                <c:pt idx="262">
                  <c:v>21888</c:v>
                </c:pt>
                <c:pt idx="263">
                  <c:v>21888</c:v>
                </c:pt>
                <c:pt idx="264">
                  <c:v>22780</c:v>
                </c:pt>
                <c:pt idx="265">
                  <c:v>22780</c:v>
                </c:pt>
                <c:pt idx="266">
                  <c:v>22780</c:v>
                </c:pt>
                <c:pt idx="267">
                  <c:v>23106</c:v>
                </c:pt>
                <c:pt idx="268">
                  <c:v>23594.5</c:v>
                </c:pt>
                <c:pt idx="269">
                  <c:v>24134</c:v>
                </c:pt>
                <c:pt idx="270">
                  <c:v>24142</c:v>
                </c:pt>
                <c:pt idx="271">
                  <c:v>24498</c:v>
                </c:pt>
                <c:pt idx="272">
                  <c:v>26006</c:v>
                </c:pt>
                <c:pt idx="273">
                  <c:v>26398</c:v>
                </c:pt>
              </c:numCache>
            </c:numRef>
          </c:xVal>
          <c:yVal>
            <c:numRef>
              <c:f>'A (3)'!$H$21:$H$990</c:f>
              <c:numCache>
                <c:formatCode>General</c:formatCode>
                <c:ptCount val="970"/>
                <c:pt idx="0">
                  <c:v>0.10671735000505578</c:v>
                </c:pt>
                <c:pt idx="1">
                  <c:v>7.0542750005188282E-2</c:v>
                </c:pt>
                <c:pt idx="2">
                  <c:v>0.12009815000419621</c:v>
                </c:pt>
                <c:pt idx="3">
                  <c:v>5.6936100005259505E-2</c:v>
                </c:pt>
                <c:pt idx="4">
                  <c:v>9.3637600006331922E-2</c:v>
                </c:pt>
                <c:pt idx="5">
                  <c:v>8.6671000004571397E-2</c:v>
                </c:pt>
                <c:pt idx="6">
                  <c:v>0.10047265000321204</c:v>
                </c:pt>
                <c:pt idx="9">
                  <c:v>9.7523000004002824E-2</c:v>
                </c:pt>
                <c:pt idx="10">
                  <c:v>1.9064850002905587E-2</c:v>
                </c:pt>
                <c:pt idx="11">
                  <c:v>5.116210000414867E-2</c:v>
                </c:pt>
                <c:pt idx="12">
                  <c:v>9.5441750003374182E-2</c:v>
                </c:pt>
                <c:pt idx="13">
                  <c:v>3.9071650004188996E-2</c:v>
                </c:pt>
                <c:pt idx="14">
                  <c:v>7.8016500003286637E-2</c:v>
                </c:pt>
                <c:pt idx="15">
                  <c:v>3.7316500005545095E-2</c:v>
                </c:pt>
                <c:pt idx="16">
                  <c:v>1.6729200004192535E-2</c:v>
                </c:pt>
                <c:pt idx="17">
                  <c:v>8.585115000460064E-2</c:v>
                </c:pt>
                <c:pt idx="18">
                  <c:v>6.7337850003241329E-2</c:v>
                </c:pt>
                <c:pt idx="19">
                  <c:v>8.3595250005600974E-2</c:v>
                </c:pt>
                <c:pt idx="20">
                  <c:v>0.13261220000276808</c:v>
                </c:pt>
                <c:pt idx="21">
                  <c:v>5.9783950004202779E-2</c:v>
                </c:pt>
                <c:pt idx="22">
                  <c:v>5.6046650006464915E-2</c:v>
                </c:pt>
                <c:pt idx="23">
                  <c:v>8.4079550004389603E-2</c:v>
                </c:pt>
                <c:pt idx="24">
                  <c:v>2.5474000067333691E-3</c:v>
                </c:pt>
                <c:pt idx="25">
                  <c:v>1.8898150003224146E-2</c:v>
                </c:pt>
                <c:pt idx="26">
                  <c:v>2.5986700005887542E-2</c:v>
                </c:pt>
                <c:pt idx="27">
                  <c:v>-2.8966999961994588E-3</c:v>
                </c:pt>
                <c:pt idx="28">
                  <c:v>9.1155550002440577E-2</c:v>
                </c:pt>
                <c:pt idx="29">
                  <c:v>7.9733200003829552E-2</c:v>
                </c:pt>
                <c:pt idx="30">
                  <c:v>6.5162350005266489E-2</c:v>
                </c:pt>
                <c:pt idx="31">
                  <c:v>5.2090750003117137E-2</c:v>
                </c:pt>
                <c:pt idx="32">
                  <c:v>1.3955300000816351E-2</c:v>
                </c:pt>
                <c:pt idx="33">
                  <c:v>0.12326735000533517</c:v>
                </c:pt>
                <c:pt idx="34">
                  <c:v>3.5530050005036173E-2</c:v>
                </c:pt>
                <c:pt idx="35">
                  <c:v>9.4140600005630404E-2</c:v>
                </c:pt>
                <c:pt idx="36">
                  <c:v>8.7491350004711421E-2</c:v>
                </c:pt>
                <c:pt idx="38">
                  <c:v>-2.0047099995281314E-2</c:v>
                </c:pt>
                <c:pt idx="39">
                  <c:v>6.6547000002174173E-2</c:v>
                </c:pt>
                <c:pt idx="40">
                  <c:v>3.1718750004074536E-2</c:v>
                </c:pt>
                <c:pt idx="41">
                  <c:v>5.7085950003965991E-2</c:v>
                </c:pt>
                <c:pt idx="42">
                  <c:v>9.6751650002261158E-2</c:v>
                </c:pt>
                <c:pt idx="43">
                  <c:v>1.8014350003795698E-2</c:v>
                </c:pt>
                <c:pt idx="44">
                  <c:v>2.3446400002285372E-2</c:v>
                </c:pt>
                <c:pt idx="45">
                  <c:v>2.4200650004786439E-2</c:v>
                </c:pt>
                <c:pt idx="46">
                  <c:v>8.424274999924819E-2</c:v>
                </c:pt>
                <c:pt idx="47">
                  <c:v>8.198250005079899E-3</c:v>
                </c:pt>
                <c:pt idx="48">
                  <c:v>1.8863950001104968E-2</c:v>
                </c:pt>
                <c:pt idx="49">
                  <c:v>3.2928300006460631E-2</c:v>
                </c:pt>
                <c:pt idx="50">
                  <c:v>2.4464850004733307E-2</c:v>
                </c:pt>
                <c:pt idx="51">
                  <c:v>2.7760950000811135E-2</c:v>
                </c:pt>
                <c:pt idx="52">
                  <c:v>1.8390850000287173E-2</c:v>
                </c:pt>
                <c:pt idx="53">
                  <c:v>-3.1047949996718671E-2</c:v>
                </c:pt>
                <c:pt idx="54">
                  <c:v>0.10489400000005844</c:v>
                </c:pt>
                <c:pt idx="55">
                  <c:v>4.3452300000353716E-2</c:v>
                </c:pt>
                <c:pt idx="56">
                  <c:v>-3.1348849995993078E-2</c:v>
                </c:pt>
                <c:pt idx="57">
                  <c:v>7.8631800002767704E-2</c:v>
                </c:pt>
                <c:pt idx="58">
                  <c:v>-2.2439799995481735E-2</c:v>
                </c:pt>
                <c:pt idx="59">
                  <c:v>3.8875150003150338E-2</c:v>
                </c:pt>
                <c:pt idx="60">
                  <c:v>1.2340100001893006E-2</c:v>
                </c:pt>
                <c:pt idx="61">
                  <c:v>9.3420000484911725E-4</c:v>
                </c:pt>
                <c:pt idx="62">
                  <c:v>4.9934200003917795E-2</c:v>
                </c:pt>
                <c:pt idx="63">
                  <c:v>8.9678300002560718E-2</c:v>
                </c:pt>
                <c:pt idx="64">
                  <c:v>-5.2302499971119687E-3</c:v>
                </c:pt>
                <c:pt idx="65">
                  <c:v>7.8101150003931252E-2</c:v>
                </c:pt>
                <c:pt idx="66">
                  <c:v>2.8363850000459934E-2</c:v>
                </c:pt>
                <c:pt idx="67">
                  <c:v>7.7809450005588587E-2</c:v>
                </c:pt>
                <c:pt idx="68">
                  <c:v>9.7096350003994303E-2</c:v>
                </c:pt>
                <c:pt idx="69">
                  <c:v>2.0638200003304519E-2</c:v>
                </c:pt>
                <c:pt idx="70">
                  <c:v>7.7917350001371233E-2</c:v>
                </c:pt>
                <c:pt idx="71">
                  <c:v>4.2050000411109067E-4</c:v>
                </c:pt>
                <c:pt idx="72">
                  <c:v>-1.9336149995069718E-2</c:v>
                </c:pt>
                <c:pt idx="73">
                  <c:v>-3.7463999979081564E-3</c:v>
                </c:pt>
                <c:pt idx="74">
                  <c:v>-3.2790499935799744E-3</c:v>
                </c:pt>
                <c:pt idx="75">
                  <c:v>2.8467500014812686E-3</c:v>
                </c:pt>
                <c:pt idx="76">
                  <c:v>5.3320000042731408E-3</c:v>
                </c:pt>
                <c:pt idx="77">
                  <c:v>-7.2886999987531453E-3</c:v>
                </c:pt>
                <c:pt idx="78">
                  <c:v>-2.9451249996782281E-2</c:v>
                </c:pt>
                <c:pt idx="79">
                  <c:v>-1.4749749996553874E-2</c:v>
                </c:pt>
                <c:pt idx="80">
                  <c:v>-8.5392999935720582E-3</c:v>
                </c:pt>
                <c:pt idx="81">
                  <c:v>-3.6489949998212978E-2</c:v>
                </c:pt>
                <c:pt idx="82">
                  <c:v>6.9963850000931416E-2</c:v>
                </c:pt>
                <c:pt idx="83">
                  <c:v>-1.2388499962980859E-3</c:v>
                </c:pt>
                <c:pt idx="84">
                  <c:v>2.6091100004123291E-2</c:v>
                </c:pt>
                <c:pt idx="85">
                  <c:v>-2.6628299998264993E-2</c:v>
                </c:pt>
                <c:pt idx="86">
                  <c:v>5.4060500042396598E-3</c:v>
                </c:pt>
                <c:pt idx="87">
                  <c:v>2.2897100003319792E-2</c:v>
                </c:pt>
                <c:pt idx="88">
                  <c:v>-6.1938499966345262E-3</c:v>
                </c:pt>
                <c:pt idx="89">
                  <c:v>3.4524100003181957E-2</c:v>
                </c:pt>
                <c:pt idx="90">
                  <c:v>-1.0550000006332994E-3</c:v>
                </c:pt>
                <c:pt idx="91">
                  <c:v>-2.977584999462124E-2</c:v>
                </c:pt>
                <c:pt idx="92">
                  <c:v>-1.602209999691695E-2</c:v>
                </c:pt>
                <c:pt idx="93">
                  <c:v>-4.9333649996697204E-2</c:v>
                </c:pt>
                <c:pt idx="94">
                  <c:v>3.0296250002720626E-2</c:v>
                </c:pt>
                <c:pt idx="95">
                  <c:v>-8.861949998390628E-3</c:v>
                </c:pt>
                <c:pt idx="96">
                  <c:v>-1.0566349996224744E-2</c:v>
                </c:pt>
                <c:pt idx="97">
                  <c:v>-1.198869999643648E-2</c:v>
                </c:pt>
                <c:pt idx="98">
                  <c:v>-3.1200599998555845E-2</c:v>
                </c:pt>
                <c:pt idx="99">
                  <c:v>-3.5343999952601735E-3</c:v>
                </c:pt>
                <c:pt idx="100">
                  <c:v>-3.9033649998600595E-2</c:v>
                </c:pt>
                <c:pt idx="101">
                  <c:v>-3.9121699996030657E-2</c:v>
                </c:pt>
                <c:pt idx="102">
                  <c:v>3.7209699999948498E-2</c:v>
                </c:pt>
                <c:pt idx="103">
                  <c:v>-7.4395499941601884E-3</c:v>
                </c:pt>
                <c:pt idx="104">
                  <c:v>1.519035000455915E-2</c:v>
                </c:pt>
                <c:pt idx="105">
                  <c:v>-2.5425999996514292E-2</c:v>
                </c:pt>
                <c:pt idx="106">
                  <c:v>-3.9270199995371513E-2</c:v>
                </c:pt>
                <c:pt idx="107">
                  <c:v>-2.7618999996775528E-2</c:v>
                </c:pt>
                <c:pt idx="108">
                  <c:v>-1.3989099996251753E-2</c:v>
                </c:pt>
                <c:pt idx="109">
                  <c:v>1.2254250003024936E-2</c:v>
                </c:pt>
                <c:pt idx="110">
                  <c:v>2.6533400003245333E-2</c:v>
                </c:pt>
                <c:pt idx="111">
                  <c:v>-7.2191799998108763E-2</c:v>
                </c:pt>
                <c:pt idx="112">
                  <c:v>3.1440050006494857E-2</c:v>
                </c:pt>
                <c:pt idx="113">
                  <c:v>-2.2998749998805579E-2</c:v>
                </c:pt>
                <c:pt idx="114">
                  <c:v>3.0998350001027575E-2</c:v>
                </c:pt>
                <c:pt idx="115">
                  <c:v>0.13334910000412492</c:v>
                </c:pt>
                <c:pt idx="116">
                  <c:v>9.1468600003281608E-2</c:v>
                </c:pt>
                <c:pt idx="117">
                  <c:v>3.1507500025327317E-3</c:v>
                </c:pt>
                <c:pt idx="118">
                  <c:v>2.9645200003869832E-2</c:v>
                </c:pt>
                <c:pt idx="119">
                  <c:v>4.0275100003782427E-2</c:v>
                </c:pt>
                <c:pt idx="120">
                  <c:v>9.7647000038705301E-3</c:v>
                </c:pt>
                <c:pt idx="121">
                  <c:v>4.1654900003777584E-2</c:v>
                </c:pt>
                <c:pt idx="122">
                  <c:v>3.9528650002466748E-2</c:v>
                </c:pt>
                <c:pt idx="124">
                  <c:v>-7.1984649996011285E-2</c:v>
                </c:pt>
                <c:pt idx="125">
                  <c:v>5.5418350006220862E-2</c:v>
                </c:pt>
                <c:pt idx="127">
                  <c:v>3.2312900002580136E-2</c:v>
                </c:pt>
                <c:pt idx="128">
                  <c:v>2.9029400004219497E-2</c:v>
                </c:pt>
                <c:pt idx="129">
                  <c:v>2.9292100003658561E-2</c:v>
                </c:pt>
                <c:pt idx="130">
                  <c:v>-2.6133149996894645E-2</c:v>
                </c:pt>
                <c:pt idx="131">
                  <c:v>2.5325500027975067E-3</c:v>
                </c:pt>
                <c:pt idx="132">
                  <c:v>1.1477900003228569E-2</c:v>
                </c:pt>
                <c:pt idx="133">
                  <c:v>-1.2951999960932881E-3</c:v>
                </c:pt>
                <c:pt idx="134">
                  <c:v>-4.5772499979648273E-3</c:v>
                </c:pt>
                <c:pt idx="135">
                  <c:v>9.8456000014266465E-3</c:v>
                </c:pt>
                <c:pt idx="136">
                  <c:v>2.7683050004270626E-2</c:v>
                </c:pt>
                <c:pt idx="137">
                  <c:v>-1.7615449996810639E-2</c:v>
                </c:pt>
                <c:pt idx="138">
                  <c:v>7.2965000035765115E-3</c:v>
                </c:pt>
                <c:pt idx="139">
                  <c:v>-3.3885499942698516E-3</c:v>
                </c:pt>
                <c:pt idx="140">
                  <c:v>1.9888200004061218E-2</c:v>
                </c:pt>
                <c:pt idx="141">
                  <c:v>-7.2767499987094197E-3</c:v>
                </c:pt>
                <c:pt idx="142">
                  <c:v>2.6298500000848435E-2</c:v>
                </c:pt>
                <c:pt idx="143">
                  <c:v>1.4414200006285682E-2</c:v>
                </c:pt>
                <c:pt idx="144">
                  <c:v>8.8192000039271079E-3</c:v>
                </c:pt>
                <c:pt idx="145">
                  <c:v>-1.5150999970501289E-3</c:v>
                </c:pt>
                <c:pt idx="146">
                  <c:v>-6.164349993923679E-3</c:v>
                </c:pt>
                <c:pt idx="147">
                  <c:v>5.0307499986956827E-3</c:v>
                </c:pt>
                <c:pt idx="148">
                  <c:v>1.2381500004266854E-2</c:v>
                </c:pt>
                <c:pt idx="149">
                  <c:v>1.6606499993940815E-3</c:v>
                </c:pt>
                <c:pt idx="150">
                  <c:v>-5.7094500007224269E-3</c:v>
                </c:pt>
                <c:pt idx="151">
                  <c:v>1.3271199997689109E-2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48-49DC-A48E-73E0156F61CA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(3)'!$D$22:$D$47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(3)'!$F$21:$F$990</c:f>
              <c:numCache>
                <c:formatCode>General</c:formatCode>
                <c:ptCount val="970"/>
                <c:pt idx="0">
                  <c:v>-30375.5</c:v>
                </c:pt>
                <c:pt idx="1">
                  <c:v>-29357.5</c:v>
                </c:pt>
                <c:pt idx="2">
                  <c:v>-29239.5</c:v>
                </c:pt>
                <c:pt idx="3">
                  <c:v>-28813</c:v>
                </c:pt>
                <c:pt idx="4">
                  <c:v>-28808</c:v>
                </c:pt>
                <c:pt idx="5">
                  <c:v>-28430</c:v>
                </c:pt>
                <c:pt idx="6">
                  <c:v>-28324.5</c:v>
                </c:pt>
                <c:pt idx="7">
                  <c:v>-28301.5</c:v>
                </c:pt>
                <c:pt idx="8">
                  <c:v>-28271</c:v>
                </c:pt>
                <c:pt idx="9">
                  <c:v>-27590</c:v>
                </c:pt>
                <c:pt idx="10">
                  <c:v>-27550.5</c:v>
                </c:pt>
                <c:pt idx="11">
                  <c:v>-27393</c:v>
                </c:pt>
                <c:pt idx="12">
                  <c:v>-27027.5</c:v>
                </c:pt>
                <c:pt idx="13">
                  <c:v>-26994.5</c:v>
                </c:pt>
                <c:pt idx="14">
                  <c:v>-26945</c:v>
                </c:pt>
                <c:pt idx="15">
                  <c:v>-25945</c:v>
                </c:pt>
                <c:pt idx="16">
                  <c:v>-25436</c:v>
                </c:pt>
                <c:pt idx="17">
                  <c:v>-24729.5</c:v>
                </c:pt>
                <c:pt idx="18">
                  <c:v>-24640.5</c:v>
                </c:pt>
                <c:pt idx="19">
                  <c:v>-24182.5</c:v>
                </c:pt>
                <c:pt idx="20">
                  <c:v>-23826</c:v>
                </c:pt>
                <c:pt idx="21">
                  <c:v>-23753.5</c:v>
                </c:pt>
                <c:pt idx="22">
                  <c:v>-23744.5</c:v>
                </c:pt>
                <c:pt idx="23">
                  <c:v>-23701.5</c:v>
                </c:pt>
                <c:pt idx="24">
                  <c:v>-23242</c:v>
                </c:pt>
                <c:pt idx="25">
                  <c:v>-23239.5</c:v>
                </c:pt>
                <c:pt idx="26">
                  <c:v>-22911</c:v>
                </c:pt>
                <c:pt idx="27">
                  <c:v>-22789</c:v>
                </c:pt>
                <c:pt idx="28">
                  <c:v>-22781.5</c:v>
                </c:pt>
                <c:pt idx="29">
                  <c:v>-22756</c:v>
                </c:pt>
                <c:pt idx="30">
                  <c:v>-22225.5</c:v>
                </c:pt>
                <c:pt idx="31">
                  <c:v>-22197.5</c:v>
                </c:pt>
                <c:pt idx="32">
                  <c:v>-21949</c:v>
                </c:pt>
                <c:pt idx="33">
                  <c:v>-21875.5</c:v>
                </c:pt>
                <c:pt idx="34">
                  <c:v>-21866.5</c:v>
                </c:pt>
                <c:pt idx="35">
                  <c:v>-21798</c:v>
                </c:pt>
                <c:pt idx="36">
                  <c:v>-21795.5</c:v>
                </c:pt>
                <c:pt idx="37">
                  <c:v>-21777.5</c:v>
                </c:pt>
                <c:pt idx="38">
                  <c:v>-21557</c:v>
                </c:pt>
                <c:pt idx="39">
                  <c:v>-21510</c:v>
                </c:pt>
                <c:pt idx="40">
                  <c:v>-21437.5</c:v>
                </c:pt>
                <c:pt idx="41">
                  <c:v>-21413.5</c:v>
                </c:pt>
                <c:pt idx="42">
                  <c:v>-21394.5</c:v>
                </c:pt>
                <c:pt idx="43">
                  <c:v>-21385.5</c:v>
                </c:pt>
                <c:pt idx="44">
                  <c:v>-20912</c:v>
                </c:pt>
                <c:pt idx="45">
                  <c:v>-20564.5</c:v>
                </c:pt>
                <c:pt idx="46">
                  <c:v>-20357.5</c:v>
                </c:pt>
                <c:pt idx="47">
                  <c:v>-20172.5</c:v>
                </c:pt>
                <c:pt idx="48">
                  <c:v>-20153.5</c:v>
                </c:pt>
                <c:pt idx="49">
                  <c:v>-20039</c:v>
                </c:pt>
                <c:pt idx="50">
                  <c:v>-19550.5</c:v>
                </c:pt>
                <c:pt idx="51">
                  <c:v>-19163.5</c:v>
                </c:pt>
                <c:pt idx="52">
                  <c:v>-19130.5</c:v>
                </c:pt>
                <c:pt idx="53">
                  <c:v>-19126.5</c:v>
                </c:pt>
                <c:pt idx="54">
                  <c:v>-19020</c:v>
                </c:pt>
                <c:pt idx="55">
                  <c:v>-18959</c:v>
                </c:pt>
                <c:pt idx="56">
                  <c:v>-18729.5</c:v>
                </c:pt>
                <c:pt idx="57">
                  <c:v>-18694</c:v>
                </c:pt>
                <c:pt idx="58">
                  <c:v>-18666</c:v>
                </c:pt>
                <c:pt idx="59">
                  <c:v>-18649.5</c:v>
                </c:pt>
                <c:pt idx="60">
                  <c:v>-18133</c:v>
                </c:pt>
                <c:pt idx="61">
                  <c:v>-18086</c:v>
                </c:pt>
                <c:pt idx="62">
                  <c:v>-18086</c:v>
                </c:pt>
                <c:pt idx="63">
                  <c:v>-17539</c:v>
                </c:pt>
                <c:pt idx="64">
                  <c:v>-17267.5</c:v>
                </c:pt>
                <c:pt idx="65">
                  <c:v>-17229.5</c:v>
                </c:pt>
                <c:pt idx="66">
                  <c:v>-17220.5</c:v>
                </c:pt>
                <c:pt idx="67">
                  <c:v>-16668.5</c:v>
                </c:pt>
                <c:pt idx="68">
                  <c:v>-16445.5</c:v>
                </c:pt>
                <c:pt idx="69">
                  <c:v>-16406</c:v>
                </c:pt>
                <c:pt idx="70">
                  <c:v>-16375.5</c:v>
                </c:pt>
                <c:pt idx="71">
                  <c:v>-16265</c:v>
                </c:pt>
                <c:pt idx="72">
                  <c:v>-16220.5</c:v>
                </c:pt>
                <c:pt idx="73">
                  <c:v>-16088</c:v>
                </c:pt>
                <c:pt idx="74">
                  <c:v>-15963.5</c:v>
                </c:pt>
                <c:pt idx="75">
                  <c:v>-15677.5</c:v>
                </c:pt>
                <c:pt idx="76">
                  <c:v>-15560</c:v>
                </c:pt>
                <c:pt idx="77">
                  <c:v>-15429</c:v>
                </c:pt>
                <c:pt idx="78">
                  <c:v>-15337.5</c:v>
                </c:pt>
                <c:pt idx="79">
                  <c:v>-15332.5</c:v>
                </c:pt>
                <c:pt idx="80">
                  <c:v>-15331</c:v>
                </c:pt>
                <c:pt idx="81">
                  <c:v>-15266.5</c:v>
                </c:pt>
                <c:pt idx="82">
                  <c:v>-15220.5</c:v>
                </c:pt>
                <c:pt idx="83">
                  <c:v>-15029.5</c:v>
                </c:pt>
                <c:pt idx="84">
                  <c:v>-14963</c:v>
                </c:pt>
                <c:pt idx="85">
                  <c:v>-14961</c:v>
                </c:pt>
                <c:pt idx="86">
                  <c:v>-14946.5</c:v>
                </c:pt>
                <c:pt idx="87">
                  <c:v>-14943</c:v>
                </c:pt>
                <c:pt idx="88">
                  <c:v>-14879.5</c:v>
                </c:pt>
                <c:pt idx="89">
                  <c:v>-14853</c:v>
                </c:pt>
                <c:pt idx="90">
                  <c:v>-14850</c:v>
                </c:pt>
                <c:pt idx="91">
                  <c:v>-14819.5</c:v>
                </c:pt>
                <c:pt idx="92">
                  <c:v>-14807</c:v>
                </c:pt>
                <c:pt idx="93">
                  <c:v>-14545.5</c:v>
                </c:pt>
                <c:pt idx="94">
                  <c:v>-14512.5</c:v>
                </c:pt>
                <c:pt idx="95">
                  <c:v>-14506.5</c:v>
                </c:pt>
                <c:pt idx="96">
                  <c:v>-14454.5</c:v>
                </c:pt>
                <c:pt idx="97">
                  <c:v>-14429</c:v>
                </c:pt>
                <c:pt idx="98">
                  <c:v>-14402</c:v>
                </c:pt>
                <c:pt idx="99">
                  <c:v>-14048</c:v>
                </c:pt>
                <c:pt idx="100">
                  <c:v>-13545.5</c:v>
                </c:pt>
                <c:pt idx="101">
                  <c:v>-13539</c:v>
                </c:pt>
                <c:pt idx="102">
                  <c:v>-13501</c:v>
                </c:pt>
                <c:pt idx="103">
                  <c:v>-13498.5</c:v>
                </c:pt>
                <c:pt idx="104">
                  <c:v>-13465.5</c:v>
                </c:pt>
                <c:pt idx="105">
                  <c:v>-13420</c:v>
                </c:pt>
                <c:pt idx="106">
                  <c:v>-13034</c:v>
                </c:pt>
                <c:pt idx="107">
                  <c:v>-12730</c:v>
                </c:pt>
                <c:pt idx="108">
                  <c:v>-12697</c:v>
                </c:pt>
                <c:pt idx="109">
                  <c:v>-12652.5</c:v>
                </c:pt>
                <c:pt idx="110">
                  <c:v>-12622</c:v>
                </c:pt>
                <c:pt idx="111">
                  <c:v>-12506</c:v>
                </c:pt>
                <c:pt idx="112">
                  <c:v>-12166.5</c:v>
                </c:pt>
                <c:pt idx="113">
                  <c:v>-12162.5</c:v>
                </c:pt>
                <c:pt idx="114">
                  <c:v>-12105.5</c:v>
                </c:pt>
                <c:pt idx="115">
                  <c:v>-12103</c:v>
                </c:pt>
                <c:pt idx="116">
                  <c:v>-12038</c:v>
                </c:pt>
                <c:pt idx="117">
                  <c:v>-11997.5</c:v>
                </c:pt>
                <c:pt idx="118">
                  <c:v>-11716</c:v>
                </c:pt>
                <c:pt idx="119">
                  <c:v>-11683</c:v>
                </c:pt>
                <c:pt idx="120">
                  <c:v>-11651</c:v>
                </c:pt>
                <c:pt idx="121">
                  <c:v>-11217</c:v>
                </c:pt>
                <c:pt idx="122">
                  <c:v>-10804.5</c:v>
                </c:pt>
                <c:pt idx="123">
                  <c:v>-10746</c:v>
                </c:pt>
                <c:pt idx="124">
                  <c:v>-10715.5</c:v>
                </c:pt>
                <c:pt idx="125">
                  <c:v>-10705.5</c:v>
                </c:pt>
                <c:pt idx="126">
                  <c:v>-10673.5</c:v>
                </c:pt>
                <c:pt idx="127">
                  <c:v>-10357</c:v>
                </c:pt>
                <c:pt idx="128">
                  <c:v>-10302</c:v>
                </c:pt>
                <c:pt idx="129">
                  <c:v>-10293</c:v>
                </c:pt>
                <c:pt idx="130">
                  <c:v>-10210.5</c:v>
                </c:pt>
                <c:pt idx="131">
                  <c:v>-10191.5</c:v>
                </c:pt>
                <c:pt idx="132">
                  <c:v>-9807</c:v>
                </c:pt>
                <c:pt idx="133">
                  <c:v>-9784</c:v>
                </c:pt>
                <c:pt idx="134">
                  <c:v>-9757.5</c:v>
                </c:pt>
                <c:pt idx="135">
                  <c:v>-9448</c:v>
                </c:pt>
                <c:pt idx="136">
                  <c:v>-9356.5</c:v>
                </c:pt>
                <c:pt idx="137">
                  <c:v>-9351.5</c:v>
                </c:pt>
                <c:pt idx="138">
                  <c:v>-9345</c:v>
                </c:pt>
                <c:pt idx="139">
                  <c:v>-9328.5</c:v>
                </c:pt>
                <c:pt idx="140">
                  <c:v>-8906</c:v>
                </c:pt>
                <c:pt idx="141">
                  <c:v>-8422.5</c:v>
                </c:pt>
                <c:pt idx="142">
                  <c:v>-8005</c:v>
                </c:pt>
                <c:pt idx="143">
                  <c:v>-6486</c:v>
                </c:pt>
                <c:pt idx="144">
                  <c:v>-5136</c:v>
                </c:pt>
                <c:pt idx="145">
                  <c:v>-5117</c:v>
                </c:pt>
                <c:pt idx="146">
                  <c:v>-5114.5</c:v>
                </c:pt>
                <c:pt idx="147">
                  <c:v>-2397.5</c:v>
                </c:pt>
                <c:pt idx="148">
                  <c:v>-2395</c:v>
                </c:pt>
                <c:pt idx="149">
                  <c:v>-2364.5</c:v>
                </c:pt>
                <c:pt idx="150">
                  <c:v>-2331.5</c:v>
                </c:pt>
                <c:pt idx="151">
                  <c:v>-2296</c:v>
                </c:pt>
                <c:pt idx="152">
                  <c:v>-1010.5</c:v>
                </c:pt>
                <c:pt idx="153">
                  <c:v>-947</c:v>
                </c:pt>
                <c:pt idx="154">
                  <c:v>-938</c:v>
                </c:pt>
                <c:pt idx="155">
                  <c:v>-933</c:v>
                </c:pt>
                <c:pt idx="156">
                  <c:v>-933</c:v>
                </c:pt>
                <c:pt idx="157">
                  <c:v>-930.5</c:v>
                </c:pt>
                <c:pt idx="158">
                  <c:v>-439</c:v>
                </c:pt>
                <c:pt idx="159">
                  <c:v>-406</c:v>
                </c:pt>
                <c:pt idx="160">
                  <c:v>-13</c:v>
                </c:pt>
                <c:pt idx="161">
                  <c:v>-4</c:v>
                </c:pt>
                <c:pt idx="162">
                  <c:v>0</c:v>
                </c:pt>
                <c:pt idx="163">
                  <c:v>0</c:v>
                </c:pt>
                <c:pt idx="164">
                  <c:v>25.5</c:v>
                </c:pt>
                <c:pt idx="165">
                  <c:v>44.5</c:v>
                </c:pt>
                <c:pt idx="166">
                  <c:v>75</c:v>
                </c:pt>
                <c:pt idx="167">
                  <c:v>468</c:v>
                </c:pt>
                <c:pt idx="168">
                  <c:v>515</c:v>
                </c:pt>
                <c:pt idx="169">
                  <c:v>847.5</c:v>
                </c:pt>
                <c:pt idx="170">
                  <c:v>850</c:v>
                </c:pt>
                <c:pt idx="171">
                  <c:v>852.5</c:v>
                </c:pt>
                <c:pt idx="172">
                  <c:v>869</c:v>
                </c:pt>
                <c:pt idx="173">
                  <c:v>5018.5</c:v>
                </c:pt>
                <c:pt idx="174">
                  <c:v>5074.5</c:v>
                </c:pt>
                <c:pt idx="175">
                  <c:v>5077</c:v>
                </c:pt>
                <c:pt idx="176">
                  <c:v>5088.5</c:v>
                </c:pt>
                <c:pt idx="177">
                  <c:v>5513.5</c:v>
                </c:pt>
                <c:pt idx="178">
                  <c:v>5522.5</c:v>
                </c:pt>
                <c:pt idx="179">
                  <c:v>5525</c:v>
                </c:pt>
                <c:pt idx="180">
                  <c:v>5527.5</c:v>
                </c:pt>
                <c:pt idx="181">
                  <c:v>6417</c:v>
                </c:pt>
                <c:pt idx="182">
                  <c:v>6426</c:v>
                </c:pt>
                <c:pt idx="183">
                  <c:v>6437.5</c:v>
                </c:pt>
                <c:pt idx="184">
                  <c:v>6454</c:v>
                </c:pt>
                <c:pt idx="185">
                  <c:v>7417.5</c:v>
                </c:pt>
                <c:pt idx="186">
                  <c:v>7419</c:v>
                </c:pt>
                <c:pt idx="187">
                  <c:v>7424</c:v>
                </c:pt>
                <c:pt idx="188">
                  <c:v>7776</c:v>
                </c:pt>
                <c:pt idx="189">
                  <c:v>7785</c:v>
                </c:pt>
                <c:pt idx="190">
                  <c:v>7818</c:v>
                </c:pt>
                <c:pt idx="191">
                  <c:v>8327</c:v>
                </c:pt>
                <c:pt idx="192">
                  <c:v>8402</c:v>
                </c:pt>
                <c:pt idx="193">
                  <c:v>8775.5</c:v>
                </c:pt>
                <c:pt idx="194">
                  <c:v>9695</c:v>
                </c:pt>
                <c:pt idx="195">
                  <c:v>10106</c:v>
                </c:pt>
                <c:pt idx="196">
                  <c:v>11012</c:v>
                </c:pt>
                <c:pt idx="197">
                  <c:v>11040</c:v>
                </c:pt>
                <c:pt idx="198">
                  <c:v>11042.5</c:v>
                </c:pt>
                <c:pt idx="199">
                  <c:v>11051.5</c:v>
                </c:pt>
                <c:pt idx="200">
                  <c:v>11077</c:v>
                </c:pt>
                <c:pt idx="201">
                  <c:v>11546.5</c:v>
                </c:pt>
                <c:pt idx="202">
                  <c:v>11549</c:v>
                </c:pt>
                <c:pt idx="203">
                  <c:v>11565.5</c:v>
                </c:pt>
                <c:pt idx="204">
                  <c:v>11568</c:v>
                </c:pt>
                <c:pt idx="205">
                  <c:v>11573</c:v>
                </c:pt>
                <c:pt idx="206">
                  <c:v>11643</c:v>
                </c:pt>
                <c:pt idx="207">
                  <c:v>11643</c:v>
                </c:pt>
                <c:pt idx="208">
                  <c:v>11643</c:v>
                </c:pt>
                <c:pt idx="209">
                  <c:v>11666</c:v>
                </c:pt>
                <c:pt idx="210">
                  <c:v>11666</c:v>
                </c:pt>
                <c:pt idx="211">
                  <c:v>11666</c:v>
                </c:pt>
                <c:pt idx="212">
                  <c:v>12004.5</c:v>
                </c:pt>
                <c:pt idx="213">
                  <c:v>12004.5</c:v>
                </c:pt>
                <c:pt idx="214">
                  <c:v>12016</c:v>
                </c:pt>
                <c:pt idx="215">
                  <c:v>12037.5</c:v>
                </c:pt>
                <c:pt idx="216">
                  <c:v>12039</c:v>
                </c:pt>
                <c:pt idx="217">
                  <c:v>12039</c:v>
                </c:pt>
                <c:pt idx="218">
                  <c:v>12039</c:v>
                </c:pt>
                <c:pt idx="219">
                  <c:v>12054</c:v>
                </c:pt>
                <c:pt idx="220">
                  <c:v>12483</c:v>
                </c:pt>
                <c:pt idx="221">
                  <c:v>12483</c:v>
                </c:pt>
                <c:pt idx="222">
                  <c:v>12483</c:v>
                </c:pt>
                <c:pt idx="223">
                  <c:v>12485.5</c:v>
                </c:pt>
                <c:pt idx="224">
                  <c:v>12485.5</c:v>
                </c:pt>
                <c:pt idx="225">
                  <c:v>12490.5</c:v>
                </c:pt>
                <c:pt idx="226">
                  <c:v>12492</c:v>
                </c:pt>
                <c:pt idx="227">
                  <c:v>12506</c:v>
                </c:pt>
                <c:pt idx="228">
                  <c:v>12511</c:v>
                </c:pt>
                <c:pt idx="229">
                  <c:v>12546.5</c:v>
                </c:pt>
                <c:pt idx="230">
                  <c:v>12581</c:v>
                </c:pt>
                <c:pt idx="231">
                  <c:v>12581</c:v>
                </c:pt>
                <c:pt idx="232">
                  <c:v>12630.5</c:v>
                </c:pt>
                <c:pt idx="233">
                  <c:v>12917</c:v>
                </c:pt>
                <c:pt idx="234">
                  <c:v>12969</c:v>
                </c:pt>
                <c:pt idx="235">
                  <c:v>12970.5</c:v>
                </c:pt>
                <c:pt idx="236">
                  <c:v>13442.5</c:v>
                </c:pt>
                <c:pt idx="237">
                  <c:v>15251</c:v>
                </c:pt>
                <c:pt idx="238">
                  <c:v>15647</c:v>
                </c:pt>
                <c:pt idx="239">
                  <c:v>15687</c:v>
                </c:pt>
                <c:pt idx="240">
                  <c:v>15689</c:v>
                </c:pt>
                <c:pt idx="241">
                  <c:v>16102</c:v>
                </c:pt>
                <c:pt idx="242">
                  <c:v>17125</c:v>
                </c:pt>
                <c:pt idx="243">
                  <c:v>17143</c:v>
                </c:pt>
                <c:pt idx="244">
                  <c:v>17178.5</c:v>
                </c:pt>
                <c:pt idx="245">
                  <c:v>17684</c:v>
                </c:pt>
                <c:pt idx="246">
                  <c:v>18071.5</c:v>
                </c:pt>
                <c:pt idx="247">
                  <c:v>19613</c:v>
                </c:pt>
                <c:pt idx="248">
                  <c:v>19613</c:v>
                </c:pt>
                <c:pt idx="249">
                  <c:v>19908</c:v>
                </c:pt>
                <c:pt idx="250">
                  <c:v>20290</c:v>
                </c:pt>
                <c:pt idx="251">
                  <c:v>20391.5</c:v>
                </c:pt>
                <c:pt idx="252">
                  <c:v>20393</c:v>
                </c:pt>
                <c:pt idx="253">
                  <c:v>20421</c:v>
                </c:pt>
                <c:pt idx="254">
                  <c:v>20883</c:v>
                </c:pt>
                <c:pt idx="255">
                  <c:v>20890.5</c:v>
                </c:pt>
                <c:pt idx="256">
                  <c:v>21346</c:v>
                </c:pt>
                <c:pt idx="257">
                  <c:v>21762</c:v>
                </c:pt>
                <c:pt idx="258">
                  <c:v>21766</c:v>
                </c:pt>
                <c:pt idx="259">
                  <c:v>21768.5</c:v>
                </c:pt>
                <c:pt idx="260">
                  <c:v>21786.5</c:v>
                </c:pt>
                <c:pt idx="261">
                  <c:v>21794</c:v>
                </c:pt>
                <c:pt idx="262">
                  <c:v>21888</c:v>
                </c:pt>
                <c:pt idx="263">
                  <c:v>21888</c:v>
                </c:pt>
                <c:pt idx="264">
                  <c:v>22780</c:v>
                </c:pt>
                <c:pt idx="265">
                  <c:v>22780</c:v>
                </c:pt>
                <c:pt idx="266">
                  <c:v>22780</c:v>
                </c:pt>
                <c:pt idx="267">
                  <c:v>23106</c:v>
                </c:pt>
                <c:pt idx="268">
                  <c:v>23594.5</c:v>
                </c:pt>
                <c:pt idx="269">
                  <c:v>24134</c:v>
                </c:pt>
                <c:pt idx="270">
                  <c:v>24142</c:v>
                </c:pt>
                <c:pt idx="271">
                  <c:v>24498</c:v>
                </c:pt>
                <c:pt idx="272">
                  <c:v>26006</c:v>
                </c:pt>
                <c:pt idx="273">
                  <c:v>26398</c:v>
                </c:pt>
              </c:numCache>
            </c:numRef>
          </c:xVal>
          <c:yVal>
            <c:numRef>
              <c:f>'A (3)'!$I$21:$I$990</c:f>
              <c:numCache>
                <c:formatCode>General</c:formatCode>
                <c:ptCount val="970"/>
                <c:pt idx="7">
                  <c:v>-1.1300449994450901E-2</c:v>
                </c:pt>
                <c:pt idx="8">
                  <c:v>-2.3021299995889422E-2</c:v>
                </c:pt>
                <c:pt idx="37">
                  <c:v>-7.1983249996264931E-2</c:v>
                </c:pt>
                <c:pt idx="123">
                  <c:v>-0.10026379999544588</c:v>
                </c:pt>
                <c:pt idx="126">
                  <c:v>-0.18309204999604844</c:v>
                </c:pt>
                <c:pt idx="158">
                  <c:v>-1.9169999723089859E-4</c:v>
                </c:pt>
                <c:pt idx="159">
                  <c:v>-6.6179999703308567E-4</c:v>
                </c:pt>
                <c:pt idx="163">
                  <c:v>4.0000000444706529E-4</c:v>
                </c:pt>
                <c:pt idx="164">
                  <c:v>-2.2234999778447673E-4</c:v>
                </c:pt>
                <c:pt idx="165">
                  <c:v>-3.5664999450091273E-4</c:v>
                </c:pt>
                <c:pt idx="166">
                  <c:v>-6.7749999288935214E-4</c:v>
                </c:pt>
                <c:pt idx="173">
                  <c:v>-2.1504450000065845E-2</c:v>
                </c:pt>
                <c:pt idx="182">
                  <c:v>4.9677999995765276E-3</c:v>
                </c:pt>
                <c:pt idx="183">
                  <c:v>-1.141875000030268E-2</c:v>
                </c:pt>
                <c:pt idx="190">
                  <c:v>2.6539999817032367E-4</c:v>
                </c:pt>
                <c:pt idx="191">
                  <c:v>4.678100005548913E-3</c:v>
                </c:pt>
                <c:pt idx="192">
                  <c:v>2.0059999951627105E-4</c:v>
                </c:pt>
                <c:pt idx="195">
                  <c:v>-1.9728200000827201E-2</c:v>
                </c:pt>
                <c:pt idx="213">
                  <c:v>-3.3368650001648348E-2</c:v>
                </c:pt>
                <c:pt idx="232">
                  <c:v>-4.6540849994926248E-2</c:v>
                </c:pt>
                <c:pt idx="247">
                  <c:v>-0.11319609999918612</c:v>
                </c:pt>
                <c:pt idx="248">
                  <c:v>-0.11319609999918612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48-49DC-A48E-73E0156F61CA}"/>
            </c:ext>
          </c:extLst>
        </c:ser>
        <c:ser>
          <c:idx val="3"/>
          <c:order val="2"/>
          <c:tx>
            <c:strRef>
              <c:f>'A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plus>
            <c:minus>
              <c:numRef>
                <c:f>'A (3)'!$D$21:$D$47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(3)'!$F$21:$F$990</c:f>
              <c:numCache>
                <c:formatCode>General</c:formatCode>
                <c:ptCount val="970"/>
                <c:pt idx="0">
                  <c:v>-30375.5</c:v>
                </c:pt>
                <c:pt idx="1">
                  <c:v>-29357.5</c:v>
                </c:pt>
                <c:pt idx="2">
                  <c:v>-29239.5</c:v>
                </c:pt>
                <c:pt idx="3">
                  <c:v>-28813</c:v>
                </c:pt>
                <c:pt idx="4">
                  <c:v>-28808</c:v>
                </c:pt>
                <c:pt idx="5">
                  <c:v>-28430</c:v>
                </c:pt>
                <c:pt idx="6">
                  <c:v>-28324.5</c:v>
                </c:pt>
                <c:pt idx="7">
                  <c:v>-28301.5</c:v>
                </c:pt>
                <c:pt idx="8">
                  <c:v>-28271</c:v>
                </c:pt>
                <c:pt idx="9">
                  <c:v>-27590</c:v>
                </c:pt>
                <c:pt idx="10">
                  <c:v>-27550.5</c:v>
                </c:pt>
                <c:pt idx="11">
                  <c:v>-27393</c:v>
                </c:pt>
                <c:pt idx="12">
                  <c:v>-27027.5</c:v>
                </c:pt>
                <c:pt idx="13">
                  <c:v>-26994.5</c:v>
                </c:pt>
                <c:pt idx="14">
                  <c:v>-26945</c:v>
                </c:pt>
                <c:pt idx="15">
                  <c:v>-25945</c:v>
                </c:pt>
                <c:pt idx="16">
                  <c:v>-25436</c:v>
                </c:pt>
                <c:pt idx="17">
                  <c:v>-24729.5</c:v>
                </c:pt>
                <c:pt idx="18">
                  <c:v>-24640.5</c:v>
                </c:pt>
                <c:pt idx="19">
                  <c:v>-24182.5</c:v>
                </c:pt>
                <c:pt idx="20">
                  <c:v>-23826</c:v>
                </c:pt>
                <c:pt idx="21">
                  <c:v>-23753.5</c:v>
                </c:pt>
                <c:pt idx="22">
                  <c:v>-23744.5</c:v>
                </c:pt>
                <c:pt idx="23">
                  <c:v>-23701.5</c:v>
                </c:pt>
                <c:pt idx="24">
                  <c:v>-23242</c:v>
                </c:pt>
                <c:pt idx="25">
                  <c:v>-23239.5</c:v>
                </c:pt>
                <c:pt idx="26">
                  <c:v>-22911</c:v>
                </c:pt>
                <c:pt idx="27">
                  <c:v>-22789</c:v>
                </c:pt>
                <c:pt idx="28">
                  <c:v>-22781.5</c:v>
                </c:pt>
                <c:pt idx="29">
                  <c:v>-22756</c:v>
                </c:pt>
                <c:pt idx="30">
                  <c:v>-22225.5</c:v>
                </c:pt>
                <c:pt idx="31">
                  <c:v>-22197.5</c:v>
                </c:pt>
                <c:pt idx="32">
                  <c:v>-21949</c:v>
                </c:pt>
                <c:pt idx="33">
                  <c:v>-21875.5</c:v>
                </c:pt>
                <c:pt idx="34">
                  <c:v>-21866.5</c:v>
                </c:pt>
                <c:pt idx="35">
                  <c:v>-21798</c:v>
                </c:pt>
                <c:pt idx="36">
                  <c:v>-21795.5</c:v>
                </c:pt>
                <c:pt idx="37">
                  <c:v>-21777.5</c:v>
                </c:pt>
                <c:pt idx="38">
                  <c:v>-21557</c:v>
                </c:pt>
                <c:pt idx="39">
                  <c:v>-21510</c:v>
                </c:pt>
                <c:pt idx="40">
                  <c:v>-21437.5</c:v>
                </c:pt>
                <c:pt idx="41">
                  <c:v>-21413.5</c:v>
                </c:pt>
                <c:pt idx="42">
                  <c:v>-21394.5</c:v>
                </c:pt>
                <c:pt idx="43">
                  <c:v>-21385.5</c:v>
                </c:pt>
                <c:pt idx="44">
                  <c:v>-20912</c:v>
                </c:pt>
                <c:pt idx="45">
                  <c:v>-20564.5</c:v>
                </c:pt>
                <c:pt idx="46">
                  <c:v>-20357.5</c:v>
                </c:pt>
                <c:pt idx="47">
                  <c:v>-20172.5</c:v>
                </c:pt>
                <c:pt idx="48">
                  <c:v>-20153.5</c:v>
                </c:pt>
                <c:pt idx="49">
                  <c:v>-20039</c:v>
                </c:pt>
                <c:pt idx="50">
                  <c:v>-19550.5</c:v>
                </c:pt>
                <c:pt idx="51">
                  <c:v>-19163.5</c:v>
                </c:pt>
                <c:pt idx="52">
                  <c:v>-19130.5</c:v>
                </c:pt>
                <c:pt idx="53">
                  <c:v>-19126.5</c:v>
                </c:pt>
                <c:pt idx="54">
                  <c:v>-19020</c:v>
                </c:pt>
                <c:pt idx="55">
                  <c:v>-18959</c:v>
                </c:pt>
                <c:pt idx="56">
                  <c:v>-18729.5</c:v>
                </c:pt>
                <c:pt idx="57">
                  <c:v>-18694</c:v>
                </c:pt>
                <c:pt idx="58">
                  <c:v>-18666</c:v>
                </c:pt>
                <c:pt idx="59">
                  <c:v>-18649.5</c:v>
                </c:pt>
                <c:pt idx="60">
                  <c:v>-18133</c:v>
                </c:pt>
                <c:pt idx="61">
                  <c:v>-18086</c:v>
                </c:pt>
                <c:pt idx="62">
                  <c:v>-18086</c:v>
                </c:pt>
                <c:pt idx="63">
                  <c:v>-17539</c:v>
                </c:pt>
                <c:pt idx="64">
                  <c:v>-17267.5</c:v>
                </c:pt>
                <c:pt idx="65">
                  <c:v>-17229.5</c:v>
                </c:pt>
                <c:pt idx="66">
                  <c:v>-17220.5</c:v>
                </c:pt>
                <c:pt idx="67">
                  <c:v>-16668.5</c:v>
                </c:pt>
                <c:pt idx="68">
                  <c:v>-16445.5</c:v>
                </c:pt>
                <c:pt idx="69">
                  <c:v>-16406</c:v>
                </c:pt>
                <c:pt idx="70">
                  <c:v>-16375.5</c:v>
                </c:pt>
                <c:pt idx="71">
                  <c:v>-16265</c:v>
                </c:pt>
                <c:pt idx="72">
                  <c:v>-16220.5</c:v>
                </c:pt>
                <c:pt idx="73">
                  <c:v>-16088</c:v>
                </c:pt>
                <c:pt idx="74">
                  <c:v>-15963.5</c:v>
                </c:pt>
                <c:pt idx="75">
                  <c:v>-15677.5</c:v>
                </c:pt>
                <c:pt idx="76">
                  <c:v>-15560</c:v>
                </c:pt>
                <c:pt idx="77">
                  <c:v>-15429</c:v>
                </c:pt>
                <c:pt idx="78">
                  <c:v>-15337.5</c:v>
                </c:pt>
                <c:pt idx="79">
                  <c:v>-15332.5</c:v>
                </c:pt>
                <c:pt idx="80">
                  <c:v>-15331</c:v>
                </c:pt>
                <c:pt idx="81">
                  <c:v>-15266.5</c:v>
                </c:pt>
                <c:pt idx="82">
                  <c:v>-15220.5</c:v>
                </c:pt>
                <c:pt idx="83">
                  <c:v>-15029.5</c:v>
                </c:pt>
                <c:pt idx="84">
                  <c:v>-14963</c:v>
                </c:pt>
                <c:pt idx="85">
                  <c:v>-14961</c:v>
                </c:pt>
                <c:pt idx="86">
                  <c:v>-14946.5</c:v>
                </c:pt>
                <c:pt idx="87">
                  <c:v>-14943</c:v>
                </c:pt>
                <c:pt idx="88">
                  <c:v>-14879.5</c:v>
                </c:pt>
                <c:pt idx="89">
                  <c:v>-14853</c:v>
                </c:pt>
                <c:pt idx="90">
                  <c:v>-14850</c:v>
                </c:pt>
                <c:pt idx="91">
                  <c:v>-14819.5</c:v>
                </c:pt>
                <c:pt idx="92">
                  <c:v>-14807</c:v>
                </c:pt>
                <c:pt idx="93">
                  <c:v>-14545.5</c:v>
                </c:pt>
                <c:pt idx="94">
                  <c:v>-14512.5</c:v>
                </c:pt>
                <c:pt idx="95">
                  <c:v>-14506.5</c:v>
                </c:pt>
                <c:pt idx="96">
                  <c:v>-14454.5</c:v>
                </c:pt>
                <c:pt idx="97">
                  <c:v>-14429</c:v>
                </c:pt>
                <c:pt idx="98">
                  <c:v>-14402</c:v>
                </c:pt>
                <c:pt idx="99">
                  <c:v>-14048</c:v>
                </c:pt>
                <c:pt idx="100">
                  <c:v>-13545.5</c:v>
                </c:pt>
                <c:pt idx="101">
                  <c:v>-13539</c:v>
                </c:pt>
                <c:pt idx="102">
                  <c:v>-13501</c:v>
                </c:pt>
                <c:pt idx="103">
                  <c:v>-13498.5</c:v>
                </c:pt>
                <c:pt idx="104">
                  <c:v>-13465.5</c:v>
                </c:pt>
                <c:pt idx="105">
                  <c:v>-13420</c:v>
                </c:pt>
                <c:pt idx="106">
                  <c:v>-13034</c:v>
                </c:pt>
                <c:pt idx="107">
                  <c:v>-12730</c:v>
                </c:pt>
                <c:pt idx="108">
                  <c:v>-12697</c:v>
                </c:pt>
                <c:pt idx="109">
                  <c:v>-12652.5</c:v>
                </c:pt>
                <c:pt idx="110">
                  <c:v>-12622</c:v>
                </c:pt>
                <c:pt idx="111">
                  <c:v>-12506</c:v>
                </c:pt>
                <c:pt idx="112">
                  <c:v>-12166.5</c:v>
                </c:pt>
                <c:pt idx="113">
                  <c:v>-12162.5</c:v>
                </c:pt>
                <c:pt idx="114">
                  <c:v>-12105.5</c:v>
                </c:pt>
                <c:pt idx="115">
                  <c:v>-12103</c:v>
                </c:pt>
                <c:pt idx="116">
                  <c:v>-12038</c:v>
                </c:pt>
                <c:pt idx="117">
                  <c:v>-11997.5</c:v>
                </c:pt>
                <c:pt idx="118">
                  <c:v>-11716</c:v>
                </c:pt>
                <c:pt idx="119">
                  <c:v>-11683</c:v>
                </c:pt>
                <c:pt idx="120">
                  <c:v>-11651</c:v>
                </c:pt>
                <c:pt idx="121">
                  <c:v>-11217</c:v>
                </c:pt>
                <c:pt idx="122">
                  <c:v>-10804.5</c:v>
                </c:pt>
                <c:pt idx="123">
                  <c:v>-10746</c:v>
                </c:pt>
                <c:pt idx="124">
                  <c:v>-10715.5</c:v>
                </c:pt>
                <c:pt idx="125">
                  <c:v>-10705.5</c:v>
                </c:pt>
                <c:pt idx="126">
                  <c:v>-10673.5</c:v>
                </c:pt>
                <c:pt idx="127">
                  <c:v>-10357</c:v>
                </c:pt>
                <c:pt idx="128">
                  <c:v>-10302</c:v>
                </c:pt>
                <c:pt idx="129">
                  <c:v>-10293</c:v>
                </c:pt>
                <c:pt idx="130">
                  <c:v>-10210.5</c:v>
                </c:pt>
                <c:pt idx="131">
                  <c:v>-10191.5</c:v>
                </c:pt>
                <c:pt idx="132">
                  <c:v>-9807</c:v>
                </c:pt>
                <c:pt idx="133">
                  <c:v>-9784</c:v>
                </c:pt>
                <c:pt idx="134">
                  <c:v>-9757.5</c:v>
                </c:pt>
                <c:pt idx="135">
                  <c:v>-9448</c:v>
                </c:pt>
                <c:pt idx="136">
                  <c:v>-9356.5</c:v>
                </c:pt>
                <c:pt idx="137">
                  <c:v>-9351.5</c:v>
                </c:pt>
                <c:pt idx="138">
                  <c:v>-9345</c:v>
                </c:pt>
                <c:pt idx="139">
                  <c:v>-9328.5</c:v>
                </c:pt>
                <c:pt idx="140">
                  <c:v>-8906</c:v>
                </c:pt>
                <c:pt idx="141">
                  <c:v>-8422.5</c:v>
                </c:pt>
                <c:pt idx="142">
                  <c:v>-8005</c:v>
                </c:pt>
                <c:pt idx="143">
                  <c:v>-6486</c:v>
                </c:pt>
                <c:pt idx="144">
                  <c:v>-5136</c:v>
                </c:pt>
                <c:pt idx="145">
                  <c:v>-5117</c:v>
                </c:pt>
                <c:pt idx="146">
                  <c:v>-5114.5</c:v>
                </c:pt>
                <c:pt idx="147">
                  <c:v>-2397.5</c:v>
                </c:pt>
                <c:pt idx="148">
                  <c:v>-2395</c:v>
                </c:pt>
                <c:pt idx="149">
                  <c:v>-2364.5</c:v>
                </c:pt>
                <c:pt idx="150">
                  <c:v>-2331.5</c:v>
                </c:pt>
                <c:pt idx="151">
                  <c:v>-2296</c:v>
                </c:pt>
                <c:pt idx="152">
                  <c:v>-1010.5</c:v>
                </c:pt>
                <c:pt idx="153">
                  <c:v>-947</c:v>
                </c:pt>
                <c:pt idx="154">
                  <c:v>-938</c:v>
                </c:pt>
                <c:pt idx="155">
                  <c:v>-933</c:v>
                </c:pt>
                <c:pt idx="156">
                  <c:v>-933</c:v>
                </c:pt>
                <c:pt idx="157">
                  <c:v>-930.5</c:v>
                </c:pt>
                <c:pt idx="158">
                  <c:v>-439</c:v>
                </c:pt>
                <c:pt idx="159">
                  <c:v>-406</c:v>
                </c:pt>
                <c:pt idx="160">
                  <c:v>-13</c:v>
                </c:pt>
                <c:pt idx="161">
                  <c:v>-4</c:v>
                </c:pt>
                <c:pt idx="162">
                  <c:v>0</c:v>
                </c:pt>
                <c:pt idx="163">
                  <c:v>0</c:v>
                </c:pt>
                <c:pt idx="164">
                  <c:v>25.5</c:v>
                </c:pt>
                <c:pt idx="165">
                  <c:v>44.5</c:v>
                </c:pt>
                <c:pt idx="166">
                  <c:v>75</c:v>
                </c:pt>
                <c:pt idx="167">
                  <c:v>468</c:v>
                </c:pt>
                <c:pt idx="168">
                  <c:v>515</c:v>
                </c:pt>
                <c:pt idx="169">
                  <c:v>847.5</c:v>
                </c:pt>
                <c:pt idx="170">
                  <c:v>850</c:v>
                </c:pt>
                <c:pt idx="171">
                  <c:v>852.5</c:v>
                </c:pt>
                <c:pt idx="172">
                  <c:v>869</c:v>
                </c:pt>
                <c:pt idx="173">
                  <c:v>5018.5</c:v>
                </c:pt>
                <c:pt idx="174">
                  <c:v>5074.5</c:v>
                </c:pt>
                <c:pt idx="175">
                  <c:v>5077</c:v>
                </c:pt>
                <c:pt idx="176">
                  <c:v>5088.5</c:v>
                </c:pt>
                <c:pt idx="177">
                  <c:v>5513.5</c:v>
                </c:pt>
                <c:pt idx="178">
                  <c:v>5522.5</c:v>
                </c:pt>
                <c:pt idx="179">
                  <c:v>5525</c:v>
                </c:pt>
                <c:pt idx="180">
                  <c:v>5527.5</c:v>
                </c:pt>
                <c:pt idx="181">
                  <c:v>6417</c:v>
                </c:pt>
                <c:pt idx="182">
                  <c:v>6426</c:v>
                </c:pt>
                <c:pt idx="183">
                  <c:v>6437.5</c:v>
                </c:pt>
                <c:pt idx="184">
                  <c:v>6454</c:v>
                </c:pt>
                <c:pt idx="185">
                  <c:v>7417.5</c:v>
                </c:pt>
                <c:pt idx="186">
                  <c:v>7419</c:v>
                </c:pt>
                <c:pt idx="187">
                  <c:v>7424</c:v>
                </c:pt>
                <c:pt idx="188">
                  <c:v>7776</c:v>
                </c:pt>
                <c:pt idx="189">
                  <c:v>7785</c:v>
                </c:pt>
                <c:pt idx="190">
                  <c:v>7818</c:v>
                </c:pt>
                <c:pt idx="191">
                  <c:v>8327</c:v>
                </c:pt>
                <c:pt idx="192">
                  <c:v>8402</c:v>
                </c:pt>
                <c:pt idx="193">
                  <c:v>8775.5</c:v>
                </c:pt>
                <c:pt idx="194">
                  <c:v>9695</c:v>
                </c:pt>
                <c:pt idx="195">
                  <c:v>10106</c:v>
                </c:pt>
                <c:pt idx="196">
                  <c:v>11012</c:v>
                </c:pt>
                <c:pt idx="197">
                  <c:v>11040</c:v>
                </c:pt>
                <c:pt idx="198">
                  <c:v>11042.5</c:v>
                </c:pt>
                <c:pt idx="199">
                  <c:v>11051.5</c:v>
                </c:pt>
                <c:pt idx="200">
                  <c:v>11077</c:v>
                </c:pt>
                <c:pt idx="201">
                  <c:v>11546.5</c:v>
                </c:pt>
                <c:pt idx="202">
                  <c:v>11549</c:v>
                </c:pt>
                <c:pt idx="203">
                  <c:v>11565.5</c:v>
                </c:pt>
                <c:pt idx="204">
                  <c:v>11568</c:v>
                </c:pt>
                <c:pt idx="205">
                  <c:v>11573</c:v>
                </c:pt>
                <c:pt idx="206">
                  <c:v>11643</c:v>
                </c:pt>
                <c:pt idx="207">
                  <c:v>11643</c:v>
                </c:pt>
                <c:pt idx="208">
                  <c:v>11643</c:v>
                </c:pt>
                <c:pt idx="209">
                  <c:v>11666</c:v>
                </c:pt>
                <c:pt idx="210">
                  <c:v>11666</c:v>
                </c:pt>
                <c:pt idx="211">
                  <c:v>11666</c:v>
                </c:pt>
                <c:pt idx="212">
                  <c:v>12004.5</c:v>
                </c:pt>
                <c:pt idx="213">
                  <c:v>12004.5</c:v>
                </c:pt>
                <c:pt idx="214">
                  <c:v>12016</c:v>
                </c:pt>
                <c:pt idx="215">
                  <c:v>12037.5</c:v>
                </c:pt>
                <c:pt idx="216">
                  <c:v>12039</c:v>
                </c:pt>
                <c:pt idx="217">
                  <c:v>12039</c:v>
                </c:pt>
                <c:pt idx="218">
                  <c:v>12039</c:v>
                </c:pt>
                <c:pt idx="219">
                  <c:v>12054</c:v>
                </c:pt>
                <c:pt idx="220">
                  <c:v>12483</c:v>
                </c:pt>
                <c:pt idx="221">
                  <c:v>12483</c:v>
                </c:pt>
                <c:pt idx="222">
                  <c:v>12483</c:v>
                </c:pt>
                <c:pt idx="223">
                  <c:v>12485.5</c:v>
                </c:pt>
                <c:pt idx="224">
                  <c:v>12485.5</c:v>
                </c:pt>
                <c:pt idx="225">
                  <c:v>12490.5</c:v>
                </c:pt>
                <c:pt idx="226">
                  <c:v>12492</c:v>
                </c:pt>
                <c:pt idx="227">
                  <c:v>12506</c:v>
                </c:pt>
                <c:pt idx="228">
                  <c:v>12511</c:v>
                </c:pt>
                <c:pt idx="229">
                  <c:v>12546.5</c:v>
                </c:pt>
                <c:pt idx="230">
                  <c:v>12581</c:v>
                </c:pt>
                <c:pt idx="231">
                  <c:v>12581</c:v>
                </c:pt>
                <c:pt idx="232">
                  <c:v>12630.5</c:v>
                </c:pt>
                <c:pt idx="233">
                  <c:v>12917</c:v>
                </c:pt>
                <c:pt idx="234">
                  <c:v>12969</c:v>
                </c:pt>
                <c:pt idx="235">
                  <c:v>12970.5</c:v>
                </c:pt>
                <c:pt idx="236">
                  <c:v>13442.5</c:v>
                </c:pt>
                <c:pt idx="237">
                  <c:v>15251</c:v>
                </c:pt>
                <c:pt idx="238">
                  <c:v>15647</c:v>
                </c:pt>
                <c:pt idx="239">
                  <c:v>15687</c:v>
                </c:pt>
                <c:pt idx="240">
                  <c:v>15689</c:v>
                </c:pt>
                <c:pt idx="241">
                  <c:v>16102</c:v>
                </c:pt>
                <c:pt idx="242">
                  <c:v>17125</c:v>
                </c:pt>
                <c:pt idx="243">
                  <c:v>17143</c:v>
                </c:pt>
                <c:pt idx="244">
                  <c:v>17178.5</c:v>
                </c:pt>
                <c:pt idx="245">
                  <c:v>17684</c:v>
                </c:pt>
                <c:pt idx="246">
                  <c:v>18071.5</c:v>
                </c:pt>
                <c:pt idx="247">
                  <c:v>19613</c:v>
                </c:pt>
                <c:pt idx="248">
                  <c:v>19613</c:v>
                </c:pt>
                <c:pt idx="249">
                  <c:v>19908</c:v>
                </c:pt>
                <c:pt idx="250">
                  <c:v>20290</c:v>
                </c:pt>
                <c:pt idx="251">
                  <c:v>20391.5</c:v>
                </c:pt>
                <c:pt idx="252">
                  <c:v>20393</c:v>
                </c:pt>
                <c:pt idx="253">
                  <c:v>20421</c:v>
                </c:pt>
                <c:pt idx="254">
                  <c:v>20883</c:v>
                </c:pt>
                <c:pt idx="255">
                  <c:v>20890.5</c:v>
                </c:pt>
                <c:pt idx="256">
                  <c:v>21346</c:v>
                </c:pt>
                <c:pt idx="257">
                  <c:v>21762</c:v>
                </c:pt>
                <c:pt idx="258">
                  <c:v>21766</c:v>
                </c:pt>
                <c:pt idx="259">
                  <c:v>21768.5</c:v>
                </c:pt>
                <c:pt idx="260">
                  <c:v>21786.5</c:v>
                </c:pt>
                <c:pt idx="261">
                  <c:v>21794</c:v>
                </c:pt>
                <c:pt idx="262">
                  <c:v>21888</c:v>
                </c:pt>
                <c:pt idx="263">
                  <c:v>21888</c:v>
                </c:pt>
                <c:pt idx="264">
                  <c:v>22780</c:v>
                </c:pt>
                <c:pt idx="265">
                  <c:v>22780</c:v>
                </c:pt>
                <c:pt idx="266">
                  <c:v>22780</c:v>
                </c:pt>
                <c:pt idx="267">
                  <c:v>23106</c:v>
                </c:pt>
                <c:pt idx="268">
                  <c:v>23594.5</c:v>
                </c:pt>
                <c:pt idx="269">
                  <c:v>24134</c:v>
                </c:pt>
                <c:pt idx="270">
                  <c:v>24142</c:v>
                </c:pt>
                <c:pt idx="271">
                  <c:v>24498</c:v>
                </c:pt>
                <c:pt idx="272">
                  <c:v>26006</c:v>
                </c:pt>
                <c:pt idx="273">
                  <c:v>26398</c:v>
                </c:pt>
              </c:numCache>
            </c:numRef>
          </c:xVal>
          <c:yVal>
            <c:numRef>
              <c:f>'A (3)'!$K$21:$K$990</c:f>
              <c:numCache>
                <c:formatCode>General</c:formatCode>
                <c:ptCount val="970"/>
                <c:pt idx="220">
                  <c:v>-4.6835100001771934E-2</c:v>
                </c:pt>
                <c:pt idx="223">
                  <c:v>-4.438434999610763E-2</c:v>
                </c:pt>
                <c:pt idx="228">
                  <c:v>-4.2406699998537078E-2</c:v>
                </c:pt>
                <c:pt idx="229">
                  <c:v>-4.3926049998844974E-2</c:v>
                </c:pt>
                <c:pt idx="241">
                  <c:v>-7.9489399999147281E-2</c:v>
                </c:pt>
                <c:pt idx="245">
                  <c:v>-9.2834800001583062E-2</c:v>
                </c:pt>
                <c:pt idx="246">
                  <c:v>-9.4268549997650553E-2</c:v>
                </c:pt>
                <c:pt idx="249">
                  <c:v>-0.11491759999626083</c:v>
                </c:pt>
                <c:pt idx="250">
                  <c:v>-0.12160299999231938</c:v>
                </c:pt>
                <c:pt idx="255">
                  <c:v>-0.12646284999937052</c:v>
                </c:pt>
                <c:pt idx="256">
                  <c:v>-0.13135619999957271</c:v>
                </c:pt>
                <c:pt idx="257">
                  <c:v>-0.132891400004155</c:v>
                </c:pt>
                <c:pt idx="258">
                  <c:v>-0.13543019999633543</c:v>
                </c:pt>
                <c:pt idx="259">
                  <c:v>-0.13577944999997271</c:v>
                </c:pt>
                <c:pt idx="260">
                  <c:v>-0.13515404999634484</c:v>
                </c:pt>
                <c:pt idx="261">
                  <c:v>-0.13506179999967571</c:v>
                </c:pt>
                <c:pt idx="262">
                  <c:v>-0.13755359999049688</c:v>
                </c:pt>
                <c:pt idx="263">
                  <c:v>-0.13751359999150736</c:v>
                </c:pt>
                <c:pt idx="264">
                  <c:v>-0.14457599999877857</c:v>
                </c:pt>
                <c:pt idx="265">
                  <c:v>-0.14418599999771686</c:v>
                </c:pt>
                <c:pt idx="266">
                  <c:v>-0.14399599999887869</c:v>
                </c:pt>
                <c:pt idx="267">
                  <c:v>-0.14812820000224747</c:v>
                </c:pt>
                <c:pt idx="268">
                  <c:v>-0.15059165000275243</c:v>
                </c:pt>
                <c:pt idx="269">
                  <c:v>-0.16589979999844218</c:v>
                </c:pt>
                <c:pt idx="270">
                  <c:v>-0.1565273999949568</c:v>
                </c:pt>
                <c:pt idx="271">
                  <c:v>-0.15713059999688994</c:v>
                </c:pt>
                <c:pt idx="272">
                  <c:v>-0.16995820018200902</c:v>
                </c:pt>
                <c:pt idx="273">
                  <c:v>-0.17846060000010766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48-49DC-A48E-73E0156F61CA}"/>
            </c:ext>
          </c:extLst>
        </c:ser>
        <c:ser>
          <c:idx val="5"/>
          <c:order val="3"/>
          <c:tx>
            <c:strRef>
              <c:f>'A (3)'!$R$1</c:f>
              <c:strCache>
                <c:ptCount val="1"/>
                <c:pt idx="0">
                  <c:v>Q.fit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'A (3)'!$Q$2:$Q$19</c:f>
              <c:numCache>
                <c:formatCode>General</c:formatCode>
                <c:ptCount val="18"/>
                <c:pt idx="0">
                  <c:v>5000</c:v>
                </c:pt>
                <c:pt idx="1">
                  <c:v>6000</c:v>
                </c:pt>
                <c:pt idx="2">
                  <c:v>7000</c:v>
                </c:pt>
                <c:pt idx="3">
                  <c:v>8000</c:v>
                </c:pt>
                <c:pt idx="4">
                  <c:v>9000</c:v>
                </c:pt>
                <c:pt idx="5">
                  <c:v>10000</c:v>
                </c:pt>
                <c:pt idx="6">
                  <c:v>11000</c:v>
                </c:pt>
                <c:pt idx="7">
                  <c:v>12000</c:v>
                </c:pt>
                <c:pt idx="8">
                  <c:v>13000</c:v>
                </c:pt>
                <c:pt idx="9">
                  <c:v>14000</c:v>
                </c:pt>
                <c:pt idx="10">
                  <c:v>15000</c:v>
                </c:pt>
                <c:pt idx="11">
                  <c:v>16000</c:v>
                </c:pt>
                <c:pt idx="12">
                  <c:v>17000</c:v>
                </c:pt>
                <c:pt idx="13">
                  <c:v>18000</c:v>
                </c:pt>
                <c:pt idx="14">
                  <c:v>19000</c:v>
                </c:pt>
                <c:pt idx="15">
                  <c:v>20000</c:v>
                </c:pt>
                <c:pt idx="16">
                  <c:v>21000</c:v>
                </c:pt>
                <c:pt idx="17">
                  <c:v>22000</c:v>
                </c:pt>
              </c:numCache>
            </c:numRef>
          </c:xVal>
          <c:yVal>
            <c:numRef>
              <c:f>'A (3)'!$R$2:$R$19</c:f>
              <c:numCache>
                <c:formatCode>0.00E+00</c:formatCode>
                <c:ptCount val="18"/>
                <c:pt idx="0">
                  <c:v>1.8135102018990443E-3</c:v>
                </c:pt>
                <c:pt idx="1">
                  <c:v>-2.2331916325220007E-3</c:v>
                </c:pt>
                <c:pt idx="2">
                  <c:v>-6.8394247862246151E-3</c:v>
                </c:pt>
                <c:pt idx="3">
                  <c:v>-1.2005189259208801E-2</c:v>
                </c:pt>
                <c:pt idx="4">
                  <c:v>-1.7730485051474558E-2</c:v>
                </c:pt>
                <c:pt idx="5">
                  <c:v>-2.4015312163021885E-2</c:v>
                </c:pt>
                <c:pt idx="6">
                  <c:v>-3.0859670593850783E-2</c:v>
                </c:pt>
                <c:pt idx="7">
                  <c:v>-3.826356034396125E-2</c:v>
                </c:pt>
                <c:pt idx="8">
                  <c:v>-4.6226981413353289E-2</c:v>
                </c:pt>
                <c:pt idx="9">
                  <c:v>-5.4749933802026904E-2</c:v>
                </c:pt>
                <c:pt idx="10">
                  <c:v>-6.3832417509982087E-2</c:v>
                </c:pt>
                <c:pt idx="11">
                  <c:v>-7.3474432537218845E-2</c:v>
                </c:pt>
                <c:pt idx="12">
                  <c:v>-8.3675978883737151E-2</c:v>
                </c:pt>
                <c:pt idx="13">
                  <c:v>-9.443705654953706E-2</c:v>
                </c:pt>
                <c:pt idx="14">
                  <c:v>-0.10575766553461852</c:v>
                </c:pt>
                <c:pt idx="15">
                  <c:v>-0.11763780583898155</c:v>
                </c:pt>
                <c:pt idx="16">
                  <c:v>-0.13007747746262616</c:v>
                </c:pt>
                <c:pt idx="17">
                  <c:v>-0.14307668040555235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48-49DC-A48E-73E0156F61CA}"/>
            </c:ext>
          </c:extLst>
        </c:ser>
        <c:ser>
          <c:idx val="2"/>
          <c:order val="4"/>
          <c:tx>
            <c:strRef>
              <c:f>'A (3)'!$AA$1</c:f>
              <c:strCache>
                <c:ptCount val="1"/>
                <c:pt idx="0">
                  <c:v>Q.fit2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(3)'!$Z$2:$Z$28</c:f>
              <c:numCache>
                <c:formatCode>General</c:formatCode>
                <c:ptCount val="27"/>
                <c:pt idx="0">
                  <c:v>-5000</c:v>
                </c:pt>
                <c:pt idx="1">
                  <c:v>-4000</c:v>
                </c:pt>
                <c:pt idx="2">
                  <c:v>-3000</c:v>
                </c:pt>
                <c:pt idx="3">
                  <c:v>-2000</c:v>
                </c:pt>
                <c:pt idx="4">
                  <c:v>-1000</c:v>
                </c:pt>
                <c:pt idx="5">
                  <c:v>0</c:v>
                </c:pt>
                <c:pt idx="6">
                  <c:v>1000</c:v>
                </c:pt>
                <c:pt idx="7">
                  <c:v>2000</c:v>
                </c:pt>
                <c:pt idx="8">
                  <c:v>3000</c:v>
                </c:pt>
                <c:pt idx="9">
                  <c:v>4000</c:v>
                </c:pt>
                <c:pt idx="10">
                  <c:v>5000</c:v>
                </c:pt>
                <c:pt idx="11">
                  <c:v>6000</c:v>
                </c:pt>
                <c:pt idx="12">
                  <c:v>7000</c:v>
                </c:pt>
                <c:pt idx="13">
                  <c:v>8000</c:v>
                </c:pt>
                <c:pt idx="14">
                  <c:v>9000</c:v>
                </c:pt>
                <c:pt idx="15">
                  <c:v>10000</c:v>
                </c:pt>
                <c:pt idx="16">
                  <c:v>11000</c:v>
                </c:pt>
                <c:pt idx="17">
                  <c:v>12000</c:v>
                </c:pt>
                <c:pt idx="18">
                  <c:v>13000</c:v>
                </c:pt>
                <c:pt idx="19">
                  <c:v>14000</c:v>
                </c:pt>
                <c:pt idx="20">
                  <c:v>15000</c:v>
                </c:pt>
                <c:pt idx="21">
                  <c:v>16000</c:v>
                </c:pt>
                <c:pt idx="22">
                  <c:v>17000</c:v>
                </c:pt>
                <c:pt idx="23">
                  <c:v>18000</c:v>
                </c:pt>
                <c:pt idx="24">
                  <c:v>19000</c:v>
                </c:pt>
                <c:pt idx="25">
                  <c:v>20000</c:v>
                </c:pt>
                <c:pt idx="26">
                  <c:v>21000</c:v>
                </c:pt>
              </c:numCache>
            </c:numRef>
          </c:xVal>
          <c:yVal>
            <c:numRef>
              <c:f>'A (3)'!$AA$2:$AA$28</c:f>
              <c:numCache>
                <c:formatCode>0.00E+00</c:formatCode>
                <c:ptCount val="27"/>
                <c:pt idx="0">
                  <c:v>-1.9845640312953446E-2</c:v>
                </c:pt>
                <c:pt idx="1">
                  <c:v>-1.3998970462575974E-2</c:v>
                </c:pt>
                <c:pt idx="2">
                  <c:v>-9.0175955962280112E-3</c:v>
                </c:pt>
                <c:pt idx="3">
                  <c:v>-4.9015157139095577E-3</c:v>
                </c:pt>
                <c:pt idx="4">
                  <c:v>-1.6507308156206129E-3</c:v>
                </c:pt>
                <c:pt idx="5">
                  <c:v>7.3475909863882256E-4</c:v>
                </c:pt>
                <c:pt idx="6">
                  <c:v>2.254954028868749E-3</c:v>
                </c:pt>
                <c:pt idx="7">
                  <c:v>2.9098539750691656E-3</c:v>
                </c:pt>
                <c:pt idx="8">
                  <c:v>2.6994589372400738E-3</c:v>
                </c:pt>
                <c:pt idx="9">
                  <c:v>1.6237689153814723E-3</c:v>
                </c:pt>
                <c:pt idx="10">
                  <c:v>-3.1721609050663901E-4</c:v>
                </c:pt>
                <c:pt idx="11">
                  <c:v>-3.1234960804242574E-3</c:v>
                </c:pt>
                <c:pt idx="12">
                  <c:v>-6.7950710543713891E-3</c:v>
                </c:pt>
                <c:pt idx="13">
                  <c:v>-1.1331941012348027E-2</c:v>
                </c:pt>
                <c:pt idx="14">
                  <c:v>-1.6734105954354178E-2</c:v>
                </c:pt>
                <c:pt idx="15">
                  <c:v>-2.3001565880389832E-2</c:v>
                </c:pt>
                <c:pt idx="16">
                  <c:v>-3.0134320790454992E-2</c:v>
                </c:pt>
                <c:pt idx="17">
                  <c:v>-3.8132370684549666E-2</c:v>
                </c:pt>
                <c:pt idx="18">
                  <c:v>-4.6995715562673859E-2</c:v>
                </c:pt>
                <c:pt idx="19">
                  <c:v>-5.6724355424827552E-2</c:v>
                </c:pt>
                <c:pt idx="20">
                  <c:v>-6.7318290271010744E-2</c:v>
                </c:pt>
                <c:pt idx="21">
                  <c:v>-7.8777520101223464E-2</c:v>
                </c:pt>
                <c:pt idx="22">
                  <c:v>-9.1102044915465696E-2</c:v>
                </c:pt>
                <c:pt idx="23">
                  <c:v>-0.10429186471373743</c:v>
                </c:pt>
                <c:pt idx="24">
                  <c:v>-0.11834697949603865</c:v>
                </c:pt>
                <c:pt idx="25">
                  <c:v>-0.13326738926236942</c:v>
                </c:pt>
                <c:pt idx="26">
                  <c:v>-0.14905309401272968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48-49DC-A48E-73E0156F61CA}"/>
            </c:ext>
          </c:extLst>
        </c:ser>
        <c:ser>
          <c:idx val="4"/>
          <c:order val="5"/>
          <c:tx>
            <c:strRef>
              <c:f>'A (3)'!$J$20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(3)'!$F$21:$F$990</c:f>
              <c:numCache>
                <c:formatCode>General</c:formatCode>
                <c:ptCount val="970"/>
                <c:pt idx="0">
                  <c:v>-30375.5</c:v>
                </c:pt>
                <c:pt idx="1">
                  <c:v>-29357.5</c:v>
                </c:pt>
                <c:pt idx="2">
                  <c:v>-29239.5</c:v>
                </c:pt>
                <c:pt idx="3">
                  <c:v>-28813</c:v>
                </c:pt>
                <c:pt idx="4">
                  <c:v>-28808</c:v>
                </c:pt>
                <c:pt idx="5">
                  <c:v>-28430</c:v>
                </c:pt>
                <c:pt idx="6">
                  <c:v>-28324.5</c:v>
                </c:pt>
                <c:pt idx="7">
                  <c:v>-28301.5</c:v>
                </c:pt>
                <c:pt idx="8">
                  <c:v>-28271</c:v>
                </c:pt>
                <c:pt idx="9">
                  <c:v>-27590</c:v>
                </c:pt>
                <c:pt idx="10">
                  <c:v>-27550.5</c:v>
                </c:pt>
                <c:pt idx="11">
                  <c:v>-27393</c:v>
                </c:pt>
                <c:pt idx="12">
                  <c:v>-27027.5</c:v>
                </c:pt>
                <c:pt idx="13">
                  <c:v>-26994.5</c:v>
                </c:pt>
                <c:pt idx="14">
                  <c:v>-26945</c:v>
                </c:pt>
                <c:pt idx="15">
                  <c:v>-25945</c:v>
                </c:pt>
                <c:pt idx="16">
                  <c:v>-25436</c:v>
                </c:pt>
                <c:pt idx="17">
                  <c:v>-24729.5</c:v>
                </c:pt>
                <c:pt idx="18">
                  <c:v>-24640.5</c:v>
                </c:pt>
                <c:pt idx="19">
                  <c:v>-24182.5</c:v>
                </c:pt>
                <c:pt idx="20">
                  <c:v>-23826</c:v>
                </c:pt>
                <c:pt idx="21">
                  <c:v>-23753.5</c:v>
                </c:pt>
                <c:pt idx="22">
                  <c:v>-23744.5</c:v>
                </c:pt>
                <c:pt idx="23">
                  <c:v>-23701.5</c:v>
                </c:pt>
                <c:pt idx="24">
                  <c:v>-23242</c:v>
                </c:pt>
                <c:pt idx="25">
                  <c:v>-23239.5</c:v>
                </c:pt>
                <c:pt idx="26">
                  <c:v>-22911</c:v>
                </c:pt>
                <c:pt idx="27">
                  <c:v>-22789</c:v>
                </c:pt>
                <c:pt idx="28">
                  <c:v>-22781.5</c:v>
                </c:pt>
                <c:pt idx="29">
                  <c:v>-22756</c:v>
                </c:pt>
                <c:pt idx="30">
                  <c:v>-22225.5</c:v>
                </c:pt>
                <c:pt idx="31">
                  <c:v>-22197.5</c:v>
                </c:pt>
                <c:pt idx="32">
                  <c:v>-21949</c:v>
                </c:pt>
                <c:pt idx="33">
                  <c:v>-21875.5</c:v>
                </c:pt>
                <c:pt idx="34">
                  <c:v>-21866.5</c:v>
                </c:pt>
                <c:pt idx="35">
                  <c:v>-21798</c:v>
                </c:pt>
                <c:pt idx="36">
                  <c:v>-21795.5</c:v>
                </c:pt>
                <c:pt idx="37">
                  <c:v>-21777.5</c:v>
                </c:pt>
                <c:pt idx="38">
                  <c:v>-21557</c:v>
                </c:pt>
                <c:pt idx="39">
                  <c:v>-21510</c:v>
                </c:pt>
                <c:pt idx="40">
                  <c:v>-21437.5</c:v>
                </c:pt>
                <c:pt idx="41">
                  <c:v>-21413.5</c:v>
                </c:pt>
                <c:pt idx="42">
                  <c:v>-21394.5</c:v>
                </c:pt>
                <c:pt idx="43">
                  <c:v>-21385.5</c:v>
                </c:pt>
                <c:pt idx="44">
                  <c:v>-20912</c:v>
                </c:pt>
                <c:pt idx="45">
                  <c:v>-20564.5</c:v>
                </c:pt>
                <c:pt idx="46">
                  <c:v>-20357.5</c:v>
                </c:pt>
                <c:pt idx="47">
                  <c:v>-20172.5</c:v>
                </c:pt>
                <c:pt idx="48">
                  <c:v>-20153.5</c:v>
                </c:pt>
                <c:pt idx="49">
                  <c:v>-20039</c:v>
                </c:pt>
                <c:pt idx="50">
                  <c:v>-19550.5</c:v>
                </c:pt>
                <c:pt idx="51">
                  <c:v>-19163.5</c:v>
                </c:pt>
                <c:pt idx="52">
                  <c:v>-19130.5</c:v>
                </c:pt>
                <c:pt idx="53">
                  <c:v>-19126.5</c:v>
                </c:pt>
                <c:pt idx="54">
                  <c:v>-19020</c:v>
                </c:pt>
                <c:pt idx="55">
                  <c:v>-18959</c:v>
                </c:pt>
                <c:pt idx="56">
                  <c:v>-18729.5</c:v>
                </c:pt>
                <c:pt idx="57">
                  <c:v>-18694</c:v>
                </c:pt>
                <c:pt idx="58">
                  <c:v>-18666</c:v>
                </c:pt>
                <c:pt idx="59">
                  <c:v>-18649.5</c:v>
                </c:pt>
                <c:pt idx="60">
                  <c:v>-18133</c:v>
                </c:pt>
                <c:pt idx="61">
                  <c:v>-18086</c:v>
                </c:pt>
                <c:pt idx="62">
                  <c:v>-18086</c:v>
                </c:pt>
                <c:pt idx="63">
                  <c:v>-17539</c:v>
                </c:pt>
                <c:pt idx="64">
                  <c:v>-17267.5</c:v>
                </c:pt>
                <c:pt idx="65">
                  <c:v>-17229.5</c:v>
                </c:pt>
                <c:pt idx="66">
                  <c:v>-17220.5</c:v>
                </c:pt>
                <c:pt idx="67">
                  <c:v>-16668.5</c:v>
                </c:pt>
                <c:pt idx="68">
                  <c:v>-16445.5</c:v>
                </c:pt>
                <c:pt idx="69">
                  <c:v>-16406</c:v>
                </c:pt>
                <c:pt idx="70">
                  <c:v>-16375.5</c:v>
                </c:pt>
                <c:pt idx="71">
                  <c:v>-16265</c:v>
                </c:pt>
                <c:pt idx="72">
                  <c:v>-16220.5</c:v>
                </c:pt>
                <c:pt idx="73">
                  <c:v>-16088</c:v>
                </c:pt>
                <c:pt idx="74">
                  <c:v>-15963.5</c:v>
                </c:pt>
                <c:pt idx="75">
                  <c:v>-15677.5</c:v>
                </c:pt>
                <c:pt idx="76">
                  <c:v>-15560</c:v>
                </c:pt>
                <c:pt idx="77">
                  <c:v>-15429</c:v>
                </c:pt>
                <c:pt idx="78">
                  <c:v>-15337.5</c:v>
                </c:pt>
                <c:pt idx="79">
                  <c:v>-15332.5</c:v>
                </c:pt>
                <c:pt idx="80">
                  <c:v>-15331</c:v>
                </c:pt>
                <c:pt idx="81">
                  <c:v>-15266.5</c:v>
                </c:pt>
                <c:pt idx="82">
                  <c:v>-15220.5</c:v>
                </c:pt>
                <c:pt idx="83">
                  <c:v>-15029.5</c:v>
                </c:pt>
                <c:pt idx="84">
                  <c:v>-14963</c:v>
                </c:pt>
                <c:pt idx="85">
                  <c:v>-14961</c:v>
                </c:pt>
                <c:pt idx="86">
                  <c:v>-14946.5</c:v>
                </c:pt>
                <c:pt idx="87">
                  <c:v>-14943</c:v>
                </c:pt>
                <c:pt idx="88">
                  <c:v>-14879.5</c:v>
                </c:pt>
                <c:pt idx="89">
                  <c:v>-14853</c:v>
                </c:pt>
                <c:pt idx="90">
                  <c:v>-14850</c:v>
                </c:pt>
                <c:pt idx="91">
                  <c:v>-14819.5</c:v>
                </c:pt>
                <c:pt idx="92">
                  <c:v>-14807</c:v>
                </c:pt>
                <c:pt idx="93">
                  <c:v>-14545.5</c:v>
                </c:pt>
                <c:pt idx="94">
                  <c:v>-14512.5</c:v>
                </c:pt>
                <c:pt idx="95">
                  <c:v>-14506.5</c:v>
                </c:pt>
                <c:pt idx="96">
                  <c:v>-14454.5</c:v>
                </c:pt>
                <c:pt idx="97">
                  <c:v>-14429</c:v>
                </c:pt>
                <c:pt idx="98">
                  <c:v>-14402</c:v>
                </c:pt>
                <c:pt idx="99">
                  <c:v>-14048</c:v>
                </c:pt>
                <c:pt idx="100">
                  <c:v>-13545.5</c:v>
                </c:pt>
                <c:pt idx="101">
                  <c:v>-13539</c:v>
                </c:pt>
                <c:pt idx="102">
                  <c:v>-13501</c:v>
                </c:pt>
                <c:pt idx="103">
                  <c:v>-13498.5</c:v>
                </c:pt>
                <c:pt idx="104">
                  <c:v>-13465.5</c:v>
                </c:pt>
                <c:pt idx="105">
                  <c:v>-13420</c:v>
                </c:pt>
                <c:pt idx="106">
                  <c:v>-13034</c:v>
                </c:pt>
                <c:pt idx="107">
                  <c:v>-12730</c:v>
                </c:pt>
                <c:pt idx="108">
                  <c:v>-12697</c:v>
                </c:pt>
                <c:pt idx="109">
                  <c:v>-12652.5</c:v>
                </c:pt>
                <c:pt idx="110">
                  <c:v>-12622</c:v>
                </c:pt>
                <c:pt idx="111">
                  <c:v>-12506</c:v>
                </c:pt>
                <c:pt idx="112">
                  <c:v>-12166.5</c:v>
                </c:pt>
                <c:pt idx="113">
                  <c:v>-12162.5</c:v>
                </c:pt>
                <c:pt idx="114">
                  <c:v>-12105.5</c:v>
                </c:pt>
                <c:pt idx="115">
                  <c:v>-12103</c:v>
                </c:pt>
                <c:pt idx="116">
                  <c:v>-12038</c:v>
                </c:pt>
                <c:pt idx="117">
                  <c:v>-11997.5</c:v>
                </c:pt>
                <c:pt idx="118">
                  <c:v>-11716</c:v>
                </c:pt>
                <c:pt idx="119">
                  <c:v>-11683</c:v>
                </c:pt>
                <c:pt idx="120">
                  <c:v>-11651</c:v>
                </c:pt>
                <c:pt idx="121">
                  <c:v>-11217</c:v>
                </c:pt>
                <c:pt idx="122">
                  <c:v>-10804.5</c:v>
                </c:pt>
                <c:pt idx="123">
                  <c:v>-10746</c:v>
                </c:pt>
                <c:pt idx="124">
                  <c:v>-10715.5</c:v>
                </c:pt>
                <c:pt idx="125">
                  <c:v>-10705.5</c:v>
                </c:pt>
                <c:pt idx="126">
                  <c:v>-10673.5</c:v>
                </c:pt>
                <c:pt idx="127">
                  <c:v>-10357</c:v>
                </c:pt>
                <c:pt idx="128">
                  <c:v>-10302</c:v>
                </c:pt>
                <c:pt idx="129">
                  <c:v>-10293</c:v>
                </c:pt>
                <c:pt idx="130">
                  <c:v>-10210.5</c:v>
                </c:pt>
                <c:pt idx="131">
                  <c:v>-10191.5</c:v>
                </c:pt>
                <c:pt idx="132">
                  <c:v>-9807</c:v>
                </c:pt>
                <c:pt idx="133">
                  <c:v>-9784</c:v>
                </c:pt>
                <c:pt idx="134">
                  <c:v>-9757.5</c:v>
                </c:pt>
                <c:pt idx="135">
                  <c:v>-9448</c:v>
                </c:pt>
                <c:pt idx="136">
                  <c:v>-9356.5</c:v>
                </c:pt>
                <c:pt idx="137">
                  <c:v>-9351.5</c:v>
                </c:pt>
                <c:pt idx="138">
                  <c:v>-9345</c:v>
                </c:pt>
                <c:pt idx="139">
                  <c:v>-9328.5</c:v>
                </c:pt>
                <c:pt idx="140">
                  <c:v>-8906</c:v>
                </c:pt>
                <c:pt idx="141">
                  <c:v>-8422.5</c:v>
                </c:pt>
                <c:pt idx="142">
                  <c:v>-8005</c:v>
                </c:pt>
                <c:pt idx="143">
                  <c:v>-6486</c:v>
                </c:pt>
                <c:pt idx="144">
                  <c:v>-5136</c:v>
                </c:pt>
                <c:pt idx="145">
                  <c:v>-5117</c:v>
                </c:pt>
                <c:pt idx="146">
                  <c:v>-5114.5</c:v>
                </c:pt>
                <c:pt idx="147">
                  <c:v>-2397.5</c:v>
                </c:pt>
                <c:pt idx="148">
                  <c:v>-2395</c:v>
                </c:pt>
                <c:pt idx="149">
                  <c:v>-2364.5</c:v>
                </c:pt>
                <c:pt idx="150">
                  <c:v>-2331.5</c:v>
                </c:pt>
                <c:pt idx="151">
                  <c:v>-2296</c:v>
                </c:pt>
                <c:pt idx="152">
                  <c:v>-1010.5</c:v>
                </c:pt>
                <c:pt idx="153">
                  <c:v>-947</c:v>
                </c:pt>
                <c:pt idx="154">
                  <c:v>-938</c:v>
                </c:pt>
                <c:pt idx="155">
                  <c:v>-933</c:v>
                </c:pt>
                <c:pt idx="156">
                  <c:v>-933</c:v>
                </c:pt>
                <c:pt idx="157">
                  <c:v>-930.5</c:v>
                </c:pt>
                <c:pt idx="158">
                  <c:v>-439</c:v>
                </c:pt>
                <c:pt idx="159">
                  <c:v>-406</c:v>
                </c:pt>
                <c:pt idx="160">
                  <c:v>-13</c:v>
                </c:pt>
                <c:pt idx="161">
                  <c:v>-4</c:v>
                </c:pt>
                <c:pt idx="162">
                  <c:v>0</c:v>
                </c:pt>
                <c:pt idx="163">
                  <c:v>0</c:v>
                </c:pt>
                <c:pt idx="164">
                  <c:v>25.5</c:v>
                </c:pt>
                <c:pt idx="165">
                  <c:v>44.5</c:v>
                </c:pt>
                <c:pt idx="166">
                  <c:v>75</c:v>
                </c:pt>
                <c:pt idx="167">
                  <c:v>468</c:v>
                </c:pt>
                <c:pt idx="168">
                  <c:v>515</c:v>
                </c:pt>
                <c:pt idx="169">
                  <c:v>847.5</c:v>
                </c:pt>
                <c:pt idx="170">
                  <c:v>850</c:v>
                </c:pt>
                <c:pt idx="171">
                  <c:v>852.5</c:v>
                </c:pt>
                <c:pt idx="172">
                  <c:v>869</c:v>
                </c:pt>
                <c:pt idx="173">
                  <c:v>5018.5</c:v>
                </c:pt>
                <c:pt idx="174">
                  <c:v>5074.5</c:v>
                </c:pt>
                <c:pt idx="175">
                  <c:v>5077</c:v>
                </c:pt>
                <c:pt idx="176">
                  <c:v>5088.5</c:v>
                </c:pt>
                <c:pt idx="177">
                  <c:v>5513.5</c:v>
                </c:pt>
                <c:pt idx="178">
                  <c:v>5522.5</c:v>
                </c:pt>
                <c:pt idx="179">
                  <c:v>5525</c:v>
                </c:pt>
                <c:pt idx="180">
                  <c:v>5527.5</c:v>
                </c:pt>
                <c:pt idx="181">
                  <c:v>6417</c:v>
                </c:pt>
                <c:pt idx="182">
                  <c:v>6426</c:v>
                </c:pt>
                <c:pt idx="183">
                  <c:v>6437.5</c:v>
                </c:pt>
                <c:pt idx="184">
                  <c:v>6454</c:v>
                </c:pt>
                <c:pt idx="185">
                  <c:v>7417.5</c:v>
                </c:pt>
                <c:pt idx="186">
                  <c:v>7419</c:v>
                </c:pt>
                <c:pt idx="187">
                  <c:v>7424</c:v>
                </c:pt>
                <c:pt idx="188">
                  <c:v>7776</c:v>
                </c:pt>
                <c:pt idx="189">
                  <c:v>7785</c:v>
                </c:pt>
                <c:pt idx="190">
                  <c:v>7818</c:v>
                </c:pt>
                <c:pt idx="191">
                  <c:v>8327</c:v>
                </c:pt>
                <c:pt idx="192">
                  <c:v>8402</c:v>
                </c:pt>
                <c:pt idx="193">
                  <c:v>8775.5</c:v>
                </c:pt>
                <c:pt idx="194">
                  <c:v>9695</c:v>
                </c:pt>
                <c:pt idx="195">
                  <c:v>10106</c:v>
                </c:pt>
                <c:pt idx="196">
                  <c:v>11012</c:v>
                </c:pt>
                <c:pt idx="197">
                  <c:v>11040</c:v>
                </c:pt>
                <c:pt idx="198">
                  <c:v>11042.5</c:v>
                </c:pt>
                <c:pt idx="199">
                  <c:v>11051.5</c:v>
                </c:pt>
                <c:pt idx="200">
                  <c:v>11077</c:v>
                </c:pt>
                <c:pt idx="201">
                  <c:v>11546.5</c:v>
                </c:pt>
                <c:pt idx="202">
                  <c:v>11549</c:v>
                </c:pt>
                <c:pt idx="203">
                  <c:v>11565.5</c:v>
                </c:pt>
                <c:pt idx="204">
                  <c:v>11568</c:v>
                </c:pt>
                <c:pt idx="205">
                  <c:v>11573</c:v>
                </c:pt>
                <c:pt idx="206">
                  <c:v>11643</c:v>
                </c:pt>
                <c:pt idx="207">
                  <c:v>11643</c:v>
                </c:pt>
                <c:pt idx="208">
                  <c:v>11643</c:v>
                </c:pt>
                <c:pt idx="209">
                  <c:v>11666</c:v>
                </c:pt>
                <c:pt idx="210">
                  <c:v>11666</c:v>
                </c:pt>
                <c:pt idx="211">
                  <c:v>11666</c:v>
                </c:pt>
                <c:pt idx="212">
                  <c:v>12004.5</c:v>
                </c:pt>
                <c:pt idx="213">
                  <c:v>12004.5</c:v>
                </c:pt>
                <c:pt idx="214">
                  <c:v>12016</c:v>
                </c:pt>
                <c:pt idx="215">
                  <c:v>12037.5</c:v>
                </c:pt>
                <c:pt idx="216">
                  <c:v>12039</c:v>
                </c:pt>
                <c:pt idx="217">
                  <c:v>12039</c:v>
                </c:pt>
                <c:pt idx="218">
                  <c:v>12039</c:v>
                </c:pt>
                <c:pt idx="219">
                  <c:v>12054</c:v>
                </c:pt>
                <c:pt idx="220">
                  <c:v>12483</c:v>
                </c:pt>
                <c:pt idx="221">
                  <c:v>12483</c:v>
                </c:pt>
                <c:pt idx="222">
                  <c:v>12483</c:v>
                </c:pt>
                <c:pt idx="223">
                  <c:v>12485.5</c:v>
                </c:pt>
                <c:pt idx="224">
                  <c:v>12485.5</c:v>
                </c:pt>
                <c:pt idx="225">
                  <c:v>12490.5</c:v>
                </c:pt>
                <c:pt idx="226">
                  <c:v>12492</c:v>
                </c:pt>
                <c:pt idx="227">
                  <c:v>12506</c:v>
                </c:pt>
                <c:pt idx="228">
                  <c:v>12511</c:v>
                </c:pt>
                <c:pt idx="229">
                  <c:v>12546.5</c:v>
                </c:pt>
                <c:pt idx="230">
                  <c:v>12581</c:v>
                </c:pt>
                <c:pt idx="231">
                  <c:v>12581</c:v>
                </c:pt>
                <c:pt idx="232">
                  <c:v>12630.5</c:v>
                </c:pt>
                <c:pt idx="233">
                  <c:v>12917</c:v>
                </c:pt>
                <c:pt idx="234">
                  <c:v>12969</c:v>
                </c:pt>
                <c:pt idx="235">
                  <c:v>12970.5</c:v>
                </c:pt>
                <c:pt idx="236">
                  <c:v>13442.5</c:v>
                </c:pt>
                <c:pt idx="237">
                  <c:v>15251</c:v>
                </c:pt>
                <c:pt idx="238">
                  <c:v>15647</c:v>
                </c:pt>
                <c:pt idx="239">
                  <c:v>15687</c:v>
                </c:pt>
                <c:pt idx="240">
                  <c:v>15689</c:v>
                </c:pt>
                <c:pt idx="241">
                  <c:v>16102</c:v>
                </c:pt>
                <c:pt idx="242">
                  <c:v>17125</c:v>
                </c:pt>
                <c:pt idx="243">
                  <c:v>17143</c:v>
                </c:pt>
                <c:pt idx="244">
                  <c:v>17178.5</c:v>
                </c:pt>
                <c:pt idx="245">
                  <c:v>17684</c:v>
                </c:pt>
                <c:pt idx="246">
                  <c:v>18071.5</c:v>
                </c:pt>
                <c:pt idx="247">
                  <c:v>19613</c:v>
                </c:pt>
                <c:pt idx="248">
                  <c:v>19613</c:v>
                </c:pt>
                <c:pt idx="249">
                  <c:v>19908</c:v>
                </c:pt>
                <c:pt idx="250">
                  <c:v>20290</c:v>
                </c:pt>
                <c:pt idx="251">
                  <c:v>20391.5</c:v>
                </c:pt>
                <c:pt idx="252">
                  <c:v>20393</c:v>
                </c:pt>
                <c:pt idx="253">
                  <c:v>20421</c:v>
                </c:pt>
                <c:pt idx="254">
                  <c:v>20883</c:v>
                </c:pt>
                <c:pt idx="255">
                  <c:v>20890.5</c:v>
                </c:pt>
                <c:pt idx="256">
                  <c:v>21346</c:v>
                </c:pt>
                <c:pt idx="257">
                  <c:v>21762</c:v>
                </c:pt>
                <c:pt idx="258">
                  <c:v>21766</c:v>
                </c:pt>
                <c:pt idx="259">
                  <c:v>21768.5</c:v>
                </c:pt>
                <c:pt idx="260">
                  <c:v>21786.5</c:v>
                </c:pt>
                <c:pt idx="261">
                  <c:v>21794</c:v>
                </c:pt>
                <c:pt idx="262">
                  <c:v>21888</c:v>
                </c:pt>
                <c:pt idx="263">
                  <c:v>21888</c:v>
                </c:pt>
                <c:pt idx="264">
                  <c:v>22780</c:v>
                </c:pt>
                <c:pt idx="265">
                  <c:v>22780</c:v>
                </c:pt>
                <c:pt idx="266">
                  <c:v>22780</c:v>
                </c:pt>
                <c:pt idx="267">
                  <c:v>23106</c:v>
                </c:pt>
                <c:pt idx="268">
                  <c:v>23594.5</c:v>
                </c:pt>
                <c:pt idx="269">
                  <c:v>24134</c:v>
                </c:pt>
                <c:pt idx="270">
                  <c:v>24142</c:v>
                </c:pt>
                <c:pt idx="271">
                  <c:v>24498</c:v>
                </c:pt>
                <c:pt idx="272">
                  <c:v>26006</c:v>
                </c:pt>
                <c:pt idx="273">
                  <c:v>26398</c:v>
                </c:pt>
              </c:numCache>
            </c:numRef>
          </c:xVal>
          <c:yVal>
            <c:numRef>
              <c:f>'A (3)'!$J$21:$J$990</c:f>
              <c:numCache>
                <c:formatCode>General</c:formatCode>
                <c:ptCount val="970"/>
                <c:pt idx="152">
                  <c:v>3.2685000041965395E-4</c:v>
                </c:pt>
                <c:pt idx="153">
                  <c:v>2.5358999992022291E-3</c:v>
                </c:pt>
                <c:pt idx="154">
                  <c:v>2.7985999986412935E-3</c:v>
                </c:pt>
                <c:pt idx="155">
                  <c:v>1.6601000024820678E-3</c:v>
                </c:pt>
                <c:pt idx="156">
                  <c:v>1.7001000014715828E-3</c:v>
                </c:pt>
                <c:pt idx="157">
                  <c:v>9.2084999778307974E-4</c:v>
                </c:pt>
                <c:pt idx="160">
                  <c:v>1.9761000075959601E-3</c:v>
                </c:pt>
                <c:pt idx="161">
                  <c:v>1.538800002890639E-3</c:v>
                </c:pt>
                <c:pt idx="167">
                  <c:v>1.160400002845563E-3</c:v>
                </c:pt>
                <c:pt idx="168">
                  <c:v>8.5450000187847763E-4</c:v>
                </c:pt>
                <c:pt idx="169">
                  <c:v>-3.1357499974546954E-3</c:v>
                </c:pt>
                <c:pt idx="170">
                  <c:v>-1.0649999967426993E-3</c:v>
                </c:pt>
                <c:pt idx="171">
                  <c:v>-3.7642499955836684E-3</c:v>
                </c:pt>
                <c:pt idx="172">
                  <c:v>-4.8929999320534989E-4</c:v>
                </c:pt>
                <c:pt idx="174">
                  <c:v>9.5235000480897725E-4</c:v>
                </c:pt>
                <c:pt idx="175">
                  <c:v>-3.2969000021694228E-3</c:v>
                </c:pt>
                <c:pt idx="176">
                  <c:v>2.1655000455211848E-4</c:v>
                </c:pt>
                <c:pt idx="177">
                  <c:v>-4.0559499975643121E-3</c:v>
                </c:pt>
                <c:pt idx="178">
                  <c:v>1.4206750005541835E-2</c:v>
                </c:pt>
                <c:pt idx="179">
                  <c:v>-2.4425000010523945E-3</c:v>
                </c:pt>
                <c:pt idx="180">
                  <c:v>-2.0917499932693318E-3</c:v>
                </c:pt>
                <c:pt idx="181">
                  <c:v>4.7051000001374632E-3</c:v>
                </c:pt>
                <c:pt idx="184">
                  <c:v>-3.1037999942782335E-3</c:v>
                </c:pt>
                <c:pt idx="186">
                  <c:v>-9.914299997035414E-3</c:v>
                </c:pt>
                <c:pt idx="187">
                  <c:v>-9.0128000010736287E-3</c:v>
                </c:pt>
                <c:pt idx="188">
                  <c:v>-1.2727199995424598E-2</c:v>
                </c:pt>
                <c:pt idx="189">
                  <c:v>-9.4644999990123324E-3</c:v>
                </c:pt>
                <c:pt idx="193">
                  <c:v>-8.8973499950952828E-3</c:v>
                </c:pt>
                <c:pt idx="194">
                  <c:v>-1.9991499997559004E-2</c:v>
                </c:pt>
                <c:pt idx="196">
                  <c:v>-3.0116400004772004E-2</c:v>
                </c:pt>
                <c:pt idx="197">
                  <c:v>-3.1387999995786231E-2</c:v>
                </c:pt>
                <c:pt idx="198">
                  <c:v>-3.0637249998108018E-2</c:v>
                </c:pt>
                <c:pt idx="199">
                  <c:v>-2.8074549991288222E-2</c:v>
                </c:pt>
                <c:pt idx="200">
                  <c:v>-3.1996899997466244E-2</c:v>
                </c:pt>
                <c:pt idx="201">
                  <c:v>-3.4026049994281493E-2</c:v>
                </c:pt>
                <c:pt idx="202">
                  <c:v>-3.3975300000747666E-2</c:v>
                </c:pt>
                <c:pt idx="203">
                  <c:v>-3.5960349996457808E-2</c:v>
                </c:pt>
                <c:pt idx="204">
                  <c:v>-3.020960000139894E-2</c:v>
                </c:pt>
                <c:pt idx="206">
                  <c:v>-3.4387100000458304E-2</c:v>
                </c:pt>
                <c:pt idx="207">
                  <c:v>-3.0687099999340717E-2</c:v>
                </c:pt>
                <c:pt idx="208">
                  <c:v>-2.698709999822313E-2</c:v>
                </c:pt>
                <c:pt idx="209">
                  <c:v>-3.7460200001078192E-2</c:v>
                </c:pt>
                <c:pt idx="210">
                  <c:v>-3.7160200001380872E-2</c:v>
                </c:pt>
                <c:pt idx="211">
                  <c:v>-3.6860200001683552E-2</c:v>
                </c:pt>
                <c:pt idx="212">
                  <c:v>-3.9068650003173389E-2</c:v>
                </c:pt>
                <c:pt idx="214">
                  <c:v>-4.0155199996661395E-2</c:v>
                </c:pt>
                <c:pt idx="215">
                  <c:v>-3.8438750001660082E-2</c:v>
                </c:pt>
                <c:pt idx="216">
                  <c:v>-4.2028299991216045E-2</c:v>
                </c:pt>
                <c:pt idx="217">
                  <c:v>-4.0328299990505911E-2</c:v>
                </c:pt>
                <c:pt idx="218">
                  <c:v>-3.8628299997071736E-2</c:v>
                </c:pt>
                <c:pt idx="219">
                  <c:v>-3.9323799996054731E-2</c:v>
                </c:pt>
                <c:pt idx="221">
                  <c:v>-4.1435099999944214E-2</c:v>
                </c:pt>
                <c:pt idx="222">
                  <c:v>-4.1035100002773106E-2</c:v>
                </c:pt>
                <c:pt idx="224">
                  <c:v>-3.6284349997004028E-2</c:v>
                </c:pt>
                <c:pt idx="225">
                  <c:v>-4.5282849998329766E-2</c:v>
                </c:pt>
                <c:pt idx="226">
                  <c:v>-4.747240000142483E-2</c:v>
                </c:pt>
                <c:pt idx="227">
                  <c:v>-4.0008199997828342E-2</c:v>
                </c:pt>
                <c:pt idx="230">
                  <c:v>-4.4285700001637451E-2</c:v>
                </c:pt>
                <c:pt idx="231">
                  <c:v>-4.3785699999716599E-2</c:v>
                </c:pt>
                <c:pt idx="233">
                  <c:v>-4.6044899994740263E-2</c:v>
                </c:pt>
                <c:pt idx="234">
                  <c:v>-4.7349299995403271E-2</c:v>
                </c:pt>
                <c:pt idx="235">
                  <c:v>-5.0138849997892976E-2</c:v>
                </c:pt>
                <c:pt idx="236">
                  <c:v>-5.1417249997030012E-2</c:v>
                </c:pt>
                <c:pt idx="238">
                  <c:v>-7.1825899998657405E-2</c:v>
                </c:pt>
                <c:pt idx="239">
                  <c:v>-7.1513900002173614E-2</c:v>
                </c:pt>
                <c:pt idx="240">
                  <c:v>-7.1733299999323208E-2</c:v>
                </c:pt>
                <c:pt idx="242">
                  <c:v>-8.436249999795109E-2</c:v>
                </c:pt>
                <c:pt idx="243">
                  <c:v>-8.7737099995138124E-2</c:v>
                </c:pt>
                <c:pt idx="244">
                  <c:v>-8.5356449999380857E-2</c:v>
                </c:pt>
                <c:pt idx="251">
                  <c:v>-0.12317254999652505</c:v>
                </c:pt>
                <c:pt idx="252">
                  <c:v>-0.12416210000083083</c:v>
                </c:pt>
                <c:pt idx="253">
                  <c:v>-0.12153370000305586</c:v>
                </c:pt>
                <c:pt idx="254">
                  <c:v>-0.12621510000462877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48-49DC-A48E-73E0156F6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34080"/>
        <c:axId val="1"/>
      </c:scatterChart>
      <c:valAx>
        <c:axId val="613234080"/>
        <c:scaling>
          <c:orientation val="minMax"/>
          <c:max val="25000"/>
          <c:min val="-2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1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34080"/>
        <c:crosses val="autoZero"/>
        <c:crossBetween val="midCat"/>
        <c:majorUnit val="0.05"/>
        <c:minorUnit val="4.0000000000000001E-3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 V1073 Cyg -- [38672.5816,  0.7858597]</a:t>
            </a:r>
          </a:p>
        </c:rich>
      </c:tx>
      <c:layout>
        <c:manualLayout>
          <c:xMode val="edge"/>
          <c:yMode val="edge"/>
          <c:x val="0.18669550426368378"/>
          <c:y val="1.84501845018450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58809975617347"/>
          <c:y val="0.15498182905801189"/>
          <c:w val="0.83261889818067891"/>
          <c:h val="0.6900381436630529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(3)'!$F$21:$F$990</c:f>
              <c:numCache>
                <c:formatCode>General</c:formatCode>
                <c:ptCount val="970"/>
                <c:pt idx="0">
                  <c:v>-30375.5</c:v>
                </c:pt>
                <c:pt idx="1">
                  <c:v>-29357.5</c:v>
                </c:pt>
                <c:pt idx="2">
                  <c:v>-29239.5</c:v>
                </c:pt>
                <c:pt idx="3">
                  <c:v>-28813</c:v>
                </c:pt>
                <c:pt idx="4">
                  <c:v>-28808</c:v>
                </c:pt>
                <c:pt idx="5">
                  <c:v>-28430</c:v>
                </c:pt>
                <c:pt idx="6">
                  <c:v>-28324.5</c:v>
                </c:pt>
                <c:pt idx="7">
                  <c:v>-28301.5</c:v>
                </c:pt>
                <c:pt idx="8">
                  <c:v>-28271</c:v>
                </c:pt>
                <c:pt idx="9">
                  <c:v>-27590</c:v>
                </c:pt>
                <c:pt idx="10">
                  <c:v>-27550.5</c:v>
                </c:pt>
                <c:pt idx="11">
                  <c:v>-27393</c:v>
                </c:pt>
                <c:pt idx="12">
                  <c:v>-27027.5</c:v>
                </c:pt>
                <c:pt idx="13">
                  <c:v>-26994.5</c:v>
                </c:pt>
                <c:pt idx="14">
                  <c:v>-26945</c:v>
                </c:pt>
                <c:pt idx="15">
                  <c:v>-25945</c:v>
                </c:pt>
                <c:pt idx="16">
                  <c:v>-25436</c:v>
                </c:pt>
                <c:pt idx="17">
                  <c:v>-24729.5</c:v>
                </c:pt>
                <c:pt idx="18">
                  <c:v>-24640.5</c:v>
                </c:pt>
                <c:pt idx="19">
                  <c:v>-24182.5</c:v>
                </c:pt>
                <c:pt idx="20">
                  <c:v>-23826</c:v>
                </c:pt>
                <c:pt idx="21">
                  <c:v>-23753.5</c:v>
                </c:pt>
                <c:pt idx="22">
                  <c:v>-23744.5</c:v>
                </c:pt>
                <c:pt idx="23">
                  <c:v>-23701.5</c:v>
                </c:pt>
                <c:pt idx="24">
                  <c:v>-23242</c:v>
                </c:pt>
                <c:pt idx="25">
                  <c:v>-23239.5</c:v>
                </c:pt>
                <c:pt idx="26">
                  <c:v>-22911</c:v>
                </c:pt>
                <c:pt idx="27">
                  <c:v>-22789</c:v>
                </c:pt>
                <c:pt idx="28">
                  <c:v>-22781.5</c:v>
                </c:pt>
                <c:pt idx="29">
                  <c:v>-22756</c:v>
                </c:pt>
                <c:pt idx="30">
                  <c:v>-22225.5</c:v>
                </c:pt>
                <c:pt idx="31">
                  <c:v>-22197.5</c:v>
                </c:pt>
                <c:pt idx="32">
                  <c:v>-21949</c:v>
                </c:pt>
                <c:pt idx="33">
                  <c:v>-21875.5</c:v>
                </c:pt>
                <c:pt idx="34">
                  <c:v>-21866.5</c:v>
                </c:pt>
                <c:pt idx="35">
                  <c:v>-21798</c:v>
                </c:pt>
                <c:pt idx="36">
                  <c:v>-21795.5</c:v>
                </c:pt>
                <c:pt idx="37">
                  <c:v>-21777.5</c:v>
                </c:pt>
                <c:pt idx="38">
                  <c:v>-21557</c:v>
                </c:pt>
                <c:pt idx="39">
                  <c:v>-21510</c:v>
                </c:pt>
                <c:pt idx="40">
                  <c:v>-21437.5</c:v>
                </c:pt>
                <c:pt idx="41">
                  <c:v>-21413.5</c:v>
                </c:pt>
                <c:pt idx="42">
                  <c:v>-21394.5</c:v>
                </c:pt>
                <c:pt idx="43">
                  <c:v>-21385.5</c:v>
                </c:pt>
                <c:pt idx="44">
                  <c:v>-20912</c:v>
                </c:pt>
                <c:pt idx="45">
                  <c:v>-20564.5</c:v>
                </c:pt>
                <c:pt idx="46">
                  <c:v>-20357.5</c:v>
                </c:pt>
                <c:pt idx="47">
                  <c:v>-20172.5</c:v>
                </c:pt>
                <c:pt idx="48">
                  <c:v>-20153.5</c:v>
                </c:pt>
                <c:pt idx="49">
                  <c:v>-20039</c:v>
                </c:pt>
                <c:pt idx="50">
                  <c:v>-19550.5</c:v>
                </c:pt>
                <c:pt idx="51">
                  <c:v>-19163.5</c:v>
                </c:pt>
                <c:pt idx="52">
                  <c:v>-19130.5</c:v>
                </c:pt>
                <c:pt idx="53">
                  <c:v>-19126.5</c:v>
                </c:pt>
                <c:pt idx="54">
                  <c:v>-19020</c:v>
                </c:pt>
                <c:pt idx="55">
                  <c:v>-18959</c:v>
                </c:pt>
                <c:pt idx="56">
                  <c:v>-18729.5</c:v>
                </c:pt>
                <c:pt idx="57">
                  <c:v>-18694</c:v>
                </c:pt>
                <c:pt idx="58">
                  <c:v>-18666</c:v>
                </c:pt>
                <c:pt idx="59">
                  <c:v>-18649.5</c:v>
                </c:pt>
                <c:pt idx="60">
                  <c:v>-18133</c:v>
                </c:pt>
                <c:pt idx="61">
                  <c:v>-18086</c:v>
                </c:pt>
                <c:pt idx="62">
                  <c:v>-18086</c:v>
                </c:pt>
                <c:pt idx="63">
                  <c:v>-17539</c:v>
                </c:pt>
                <c:pt idx="64">
                  <c:v>-17267.5</c:v>
                </c:pt>
                <c:pt idx="65">
                  <c:v>-17229.5</c:v>
                </c:pt>
                <c:pt idx="66">
                  <c:v>-17220.5</c:v>
                </c:pt>
                <c:pt idx="67">
                  <c:v>-16668.5</c:v>
                </c:pt>
                <c:pt idx="68">
                  <c:v>-16445.5</c:v>
                </c:pt>
                <c:pt idx="69">
                  <c:v>-16406</c:v>
                </c:pt>
                <c:pt idx="70">
                  <c:v>-16375.5</c:v>
                </c:pt>
                <c:pt idx="71">
                  <c:v>-16265</c:v>
                </c:pt>
                <c:pt idx="72">
                  <c:v>-16220.5</c:v>
                </c:pt>
                <c:pt idx="73">
                  <c:v>-16088</c:v>
                </c:pt>
                <c:pt idx="74">
                  <c:v>-15963.5</c:v>
                </c:pt>
                <c:pt idx="75">
                  <c:v>-15677.5</c:v>
                </c:pt>
                <c:pt idx="76">
                  <c:v>-15560</c:v>
                </c:pt>
                <c:pt idx="77">
                  <c:v>-15429</c:v>
                </c:pt>
                <c:pt idx="78">
                  <c:v>-15337.5</c:v>
                </c:pt>
                <c:pt idx="79">
                  <c:v>-15332.5</c:v>
                </c:pt>
                <c:pt idx="80">
                  <c:v>-15331</c:v>
                </c:pt>
                <c:pt idx="81">
                  <c:v>-15266.5</c:v>
                </c:pt>
                <c:pt idx="82">
                  <c:v>-15220.5</c:v>
                </c:pt>
                <c:pt idx="83">
                  <c:v>-15029.5</c:v>
                </c:pt>
                <c:pt idx="84">
                  <c:v>-14963</c:v>
                </c:pt>
                <c:pt idx="85">
                  <c:v>-14961</c:v>
                </c:pt>
                <c:pt idx="86">
                  <c:v>-14946.5</c:v>
                </c:pt>
                <c:pt idx="87">
                  <c:v>-14943</c:v>
                </c:pt>
                <c:pt idx="88">
                  <c:v>-14879.5</c:v>
                </c:pt>
                <c:pt idx="89">
                  <c:v>-14853</c:v>
                </c:pt>
                <c:pt idx="90">
                  <c:v>-14850</c:v>
                </c:pt>
                <c:pt idx="91">
                  <c:v>-14819.5</c:v>
                </c:pt>
                <c:pt idx="92">
                  <c:v>-14807</c:v>
                </c:pt>
                <c:pt idx="93">
                  <c:v>-14545.5</c:v>
                </c:pt>
                <c:pt idx="94">
                  <c:v>-14512.5</c:v>
                </c:pt>
                <c:pt idx="95">
                  <c:v>-14506.5</c:v>
                </c:pt>
                <c:pt idx="96">
                  <c:v>-14454.5</c:v>
                </c:pt>
                <c:pt idx="97">
                  <c:v>-14429</c:v>
                </c:pt>
                <c:pt idx="98">
                  <c:v>-14402</c:v>
                </c:pt>
                <c:pt idx="99">
                  <c:v>-14048</c:v>
                </c:pt>
                <c:pt idx="100">
                  <c:v>-13545.5</c:v>
                </c:pt>
                <c:pt idx="101">
                  <c:v>-13539</c:v>
                </c:pt>
                <c:pt idx="102">
                  <c:v>-13501</c:v>
                </c:pt>
                <c:pt idx="103">
                  <c:v>-13498.5</c:v>
                </c:pt>
                <c:pt idx="104">
                  <c:v>-13465.5</c:v>
                </c:pt>
                <c:pt idx="105">
                  <c:v>-13420</c:v>
                </c:pt>
                <c:pt idx="106">
                  <c:v>-13034</c:v>
                </c:pt>
                <c:pt idx="107">
                  <c:v>-12730</c:v>
                </c:pt>
                <c:pt idx="108">
                  <c:v>-12697</c:v>
                </c:pt>
                <c:pt idx="109">
                  <c:v>-12652.5</c:v>
                </c:pt>
                <c:pt idx="110">
                  <c:v>-12622</c:v>
                </c:pt>
                <c:pt idx="111">
                  <c:v>-12506</c:v>
                </c:pt>
                <c:pt idx="112">
                  <c:v>-12166.5</c:v>
                </c:pt>
                <c:pt idx="113">
                  <c:v>-12162.5</c:v>
                </c:pt>
                <c:pt idx="114">
                  <c:v>-12105.5</c:v>
                </c:pt>
                <c:pt idx="115">
                  <c:v>-12103</c:v>
                </c:pt>
                <c:pt idx="116">
                  <c:v>-12038</c:v>
                </c:pt>
                <c:pt idx="117">
                  <c:v>-11997.5</c:v>
                </c:pt>
                <c:pt idx="118">
                  <c:v>-11716</c:v>
                </c:pt>
                <c:pt idx="119">
                  <c:v>-11683</c:v>
                </c:pt>
                <c:pt idx="120">
                  <c:v>-11651</c:v>
                </c:pt>
                <c:pt idx="121">
                  <c:v>-11217</c:v>
                </c:pt>
                <c:pt idx="122">
                  <c:v>-10804.5</c:v>
                </c:pt>
                <c:pt idx="123">
                  <c:v>-10746</c:v>
                </c:pt>
                <c:pt idx="124">
                  <c:v>-10715.5</c:v>
                </c:pt>
                <c:pt idx="125">
                  <c:v>-10705.5</c:v>
                </c:pt>
                <c:pt idx="126">
                  <c:v>-10673.5</c:v>
                </c:pt>
                <c:pt idx="127">
                  <c:v>-10357</c:v>
                </c:pt>
                <c:pt idx="128">
                  <c:v>-10302</c:v>
                </c:pt>
                <c:pt idx="129">
                  <c:v>-10293</c:v>
                </c:pt>
                <c:pt idx="130">
                  <c:v>-10210.5</c:v>
                </c:pt>
                <c:pt idx="131">
                  <c:v>-10191.5</c:v>
                </c:pt>
                <c:pt idx="132">
                  <c:v>-9807</c:v>
                </c:pt>
                <c:pt idx="133">
                  <c:v>-9784</c:v>
                </c:pt>
                <c:pt idx="134">
                  <c:v>-9757.5</c:v>
                </c:pt>
                <c:pt idx="135">
                  <c:v>-9448</c:v>
                </c:pt>
                <c:pt idx="136">
                  <c:v>-9356.5</c:v>
                </c:pt>
                <c:pt idx="137">
                  <c:v>-9351.5</c:v>
                </c:pt>
                <c:pt idx="138">
                  <c:v>-9345</c:v>
                </c:pt>
                <c:pt idx="139">
                  <c:v>-9328.5</c:v>
                </c:pt>
                <c:pt idx="140">
                  <c:v>-8906</c:v>
                </c:pt>
                <c:pt idx="141">
                  <c:v>-8422.5</c:v>
                </c:pt>
                <c:pt idx="142">
                  <c:v>-8005</c:v>
                </c:pt>
                <c:pt idx="143">
                  <c:v>-6486</c:v>
                </c:pt>
                <c:pt idx="144">
                  <c:v>-5136</c:v>
                </c:pt>
                <c:pt idx="145">
                  <c:v>-5117</c:v>
                </c:pt>
                <c:pt idx="146">
                  <c:v>-5114.5</c:v>
                </c:pt>
                <c:pt idx="147">
                  <c:v>-2397.5</c:v>
                </c:pt>
                <c:pt idx="148">
                  <c:v>-2395</c:v>
                </c:pt>
                <c:pt idx="149">
                  <c:v>-2364.5</c:v>
                </c:pt>
                <c:pt idx="150">
                  <c:v>-2331.5</c:v>
                </c:pt>
                <c:pt idx="151">
                  <c:v>-2296</c:v>
                </c:pt>
                <c:pt idx="152">
                  <c:v>-1010.5</c:v>
                </c:pt>
                <c:pt idx="153">
                  <c:v>-947</c:v>
                </c:pt>
                <c:pt idx="154">
                  <c:v>-938</c:v>
                </c:pt>
                <c:pt idx="155">
                  <c:v>-933</c:v>
                </c:pt>
                <c:pt idx="156">
                  <c:v>-933</c:v>
                </c:pt>
                <c:pt idx="157">
                  <c:v>-930.5</c:v>
                </c:pt>
                <c:pt idx="158">
                  <c:v>-439</c:v>
                </c:pt>
                <c:pt idx="159">
                  <c:v>-406</c:v>
                </c:pt>
                <c:pt idx="160">
                  <c:v>-13</c:v>
                </c:pt>
                <c:pt idx="161">
                  <c:v>-4</c:v>
                </c:pt>
                <c:pt idx="162">
                  <c:v>0</c:v>
                </c:pt>
                <c:pt idx="163">
                  <c:v>0</c:v>
                </c:pt>
                <c:pt idx="164">
                  <c:v>25.5</c:v>
                </c:pt>
                <c:pt idx="165">
                  <c:v>44.5</c:v>
                </c:pt>
                <c:pt idx="166">
                  <c:v>75</c:v>
                </c:pt>
                <c:pt idx="167">
                  <c:v>468</c:v>
                </c:pt>
                <c:pt idx="168">
                  <c:v>515</c:v>
                </c:pt>
                <c:pt idx="169">
                  <c:v>847.5</c:v>
                </c:pt>
                <c:pt idx="170">
                  <c:v>850</c:v>
                </c:pt>
                <c:pt idx="171">
                  <c:v>852.5</c:v>
                </c:pt>
                <c:pt idx="172">
                  <c:v>869</c:v>
                </c:pt>
                <c:pt idx="173">
                  <c:v>5018.5</c:v>
                </c:pt>
                <c:pt idx="174">
                  <c:v>5074.5</c:v>
                </c:pt>
                <c:pt idx="175">
                  <c:v>5077</c:v>
                </c:pt>
                <c:pt idx="176">
                  <c:v>5088.5</c:v>
                </c:pt>
                <c:pt idx="177">
                  <c:v>5513.5</c:v>
                </c:pt>
                <c:pt idx="178">
                  <c:v>5522.5</c:v>
                </c:pt>
                <c:pt idx="179">
                  <c:v>5525</c:v>
                </c:pt>
                <c:pt idx="180">
                  <c:v>5527.5</c:v>
                </c:pt>
                <c:pt idx="181">
                  <c:v>6417</c:v>
                </c:pt>
                <c:pt idx="182">
                  <c:v>6426</c:v>
                </c:pt>
                <c:pt idx="183">
                  <c:v>6437.5</c:v>
                </c:pt>
                <c:pt idx="184">
                  <c:v>6454</c:v>
                </c:pt>
                <c:pt idx="185">
                  <c:v>7417.5</c:v>
                </c:pt>
                <c:pt idx="186">
                  <c:v>7419</c:v>
                </c:pt>
                <c:pt idx="187">
                  <c:v>7424</c:v>
                </c:pt>
                <c:pt idx="188">
                  <c:v>7776</c:v>
                </c:pt>
                <c:pt idx="189">
                  <c:v>7785</c:v>
                </c:pt>
                <c:pt idx="190">
                  <c:v>7818</c:v>
                </c:pt>
                <c:pt idx="191">
                  <c:v>8327</c:v>
                </c:pt>
                <c:pt idx="192">
                  <c:v>8402</c:v>
                </c:pt>
                <c:pt idx="193">
                  <c:v>8775.5</c:v>
                </c:pt>
                <c:pt idx="194">
                  <c:v>9695</c:v>
                </c:pt>
                <c:pt idx="195">
                  <c:v>10106</c:v>
                </c:pt>
                <c:pt idx="196">
                  <c:v>11012</c:v>
                </c:pt>
                <c:pt idx="197">
                  <c:v>11040</c:v>
                </c:pt>
                <c:pt idx="198">
                  <c:v>11042.5</c:v>
                </c:pt>
                <c:pt idx="199">
                  <c:v>11051.5</c:v>
                </c:pt>
                <c:pt idx="200">
                  <c:v>11077</c:v>
                </c:pt>
                <c:pt idx="201">
                  <c:v>11546.5</c:v>
                </c:pt>
                <c:pt idx="202">
                  <c:v>11549</c:v>
                </c:pt>
                <c:pt idx="203">
                  <c:v>11565.5</c:v>
                </c:pt>
                <c:pt idx="204">
                  <c:v>11568</c:v>
                </c:pt>
                <c:pt idx="205">
                  <c:v>11573</c:v>
                </c:pt>
                <c:pt idx="206">
                  <c:v>11643</c:v>
                </c:pt>
                <c:pt idx="207">
                  <c:v>11643</c:v>
                </c:pt>
                <c:pt idx="208">
                  <c:v>11643</c:v>
                </c:pt>
                <c:pt idx="209">
                  <c:v>11666</c:v>
                </c:pt>
                <c:pt idx="210">
                  <c:v>11666</c:v>
                </c:pt>
                <c:pt idx="211">
                  <c:v>11666</c:v>
                </c:pt>
                <c:pt idx="212">
                  <c:v>12004.5</c:v>
                </c:pt>
                <c:pt idx="213">
                  <c:v>12004.5</c:v>
                </c:pt>
                <c:pt idx="214">
                  <c:v>12016</c:v>
                </c:pt>
                <c:pt idx="215">
                  <c:v>12037.5</c:v>
                </c:pt>
                <c:pt idx="216">
                  <c:v>12039</c:v>
                </c:pt>
                <c:pt idx="217">
                  <c:v>12039</c:v>
                </c:pt>
                <c:pt idx="218">
                  <c:v>12039</c:v>
                </c:pt>
                <c:pt idx="219">
                  <c:v>12054</c:v>
                </c:pt>
                <c:pt idx="220">
                  <c:v>12483</c:v>
                </c:pt>
                <c:pt idx="221">
                  <c:v>12483</c:v>
                </c:pt>
                <c:pt idx="222">
                  <c:v>12483</c:v>
                </c:pt>
                <c:pt idx="223">
                  <c:v>12485.5</c:v>
                </c:pt>
                <c:pt idx="224">
                  <c:v>12485.5</c:v>
                </c:pt>
                <c:pt idx="225">
                  <c:v>12490.5</c:v>
                </c:pt>
                <c:pt idx="226">
                  <c:v>12492</c:v>
                </c:pt>
                <c:pt idx="227">
                  <c:v>12506</c:v>
                </c:pt>
                <c:pt idx="228">
                  <c:v>12511</c:v>
                </c:pt>
                <c:pt idx="229">
                  <c:v>12546.5</c:v>
                </c:pt>
                <c:pt idx="230">
                  <c:v>12581</c:v>
                </c:pt>
                <c:pt idx="231">
                  <c:v>12581</c:v>
                </c:pt>
                <c:pt idx="232">
                  <c:v>12630.5</c:v>
                </c:pt>
                <c:pt idx="233">
                  <c:v>12917</c:v>
                </c:pt>
                <c:pt idx="234">
                  <c:v>12969</c:v>
                </c:pt>
                <c:pt idx="235">
                  <c:v>12970.5</c:v>
                </c:pt>
                <c:pt idx="236">
                  <c:v>13442.5</c:v>
                </c:pt>
                <c:pt idx="237">
                  <c:v>15251</c:v>
                </c:pt>
                <c:pt idx="238">
                  <c:v>15647</c:v>
                </c:pt>
                <c:pt idx="239">
                  <c:v>15687</c:v>
                </c:pt>
                <c:pt idx="240">
                  <c:v>15689</c:v>
                </c:pt>
                <c:pt idx="241">
                  <c:v>16102</c:v>
                </c:pt>
                <c:pt idx="242">
                  <c:v>17125</c:v>
                </c:pt>
                <c:pt idx="243">
                  <c:v>17143</c:v>
                </c:pt>
                <c:pt idx="244">
                  <c:v>17178.5</c:v>
                </c:pt>
                <c:pt idx="245">
                  <c:v>17684</c:v>
                </c:pt>
                <c:pt idx="246">
                  <c:v>18071.5</c:v>
                </c:pt>
                <c:pt idx="247">
                  <c:v>19613</c:v>
                </c:pt>
                <c:pt idx="248">
                  <c:v>19613</c:v>
                </c:pt>
                <c:pt idx="249">
                  <c:v>19908</c:v>
                </c:pt>
                <c:pt idx="250">
                  <c:v>20290</c:v>
                </c:pt>
                <c:pt idx="251">
                  <c:v>20391.5</c:v>
                </c:pt>
                <c:pt idx="252">
                  <c:v>20393</c:v>
                </c:pt>
                <c:pt idx="253">
                  <c:v>20421</c:v>
                </c:pt>
                <c:pt idx="254">
                  <c:v>20883</c:v>
                </c:pt>
                <c:pt idx="255">
                  <c:v>20890.5</c:v>
                </c:pt>
                <c:pt idx="256">
                  <c:v>21346</c:v>
                </c:pt>
                <c:pt idx="257">
                  <c:v>21762</c:v>
                </c:pt>
                <c:pt idx="258">
                  <c:v>21766</c:v>
                </c:pt>
                <c:pt idx="259">
                  <c:v>21768.5</c:v>
                </c:pt>
                <c:pt idx="260">
                  <c:v>21786.5</c:v>
                </c:pt>
                <c:pt idx="261">
                  <c:v>21794</c:v>
                </c:pt>
                <c:pt idx="262">
                  <c:v>21888</c:v>
                </c:pt>
                <c:pt idx="263">
                  <c:v>21888</c:v>
                </c:pt>
                <c:pt idx="264">
                  <c:v>22780</c:v>
                </c:pt>
                <c:pt idx="265">
                  <c:v>22780</c:v>
                </c:pt>
                <c:pt idx="266">
                  <c:v>22780</c:v>
                </c:pt>
                <c:pt idx="267">
                  <c:v>23106</c:v>
                </c:pt>
                <c:pt idx="268">
                  <c:v>23594.5</c:v>
                </c:pt>
                <c:pt idx="269">
                  <c:v>24134</c:v>
                </c:pt>
                <c:pt idx="270">
                  <c:v>24142</c:v>
                </c:pt>
                <c:pt idx="271">
                  <c:v>24498</c:v>
                </c:pt>
                <c:pt idx="272">
                  <c:v>26006</c:v>
                </c:pt>
                <c:pt idx="273">
                  <c:v>26398</c:v>
                </c:pt>
              </c:numCache>
            </c:numRef>
          </c:xVal>
          <c:yVal>
            <c:numRef>
              <c:f>'A (3)'!$H$21:$H$990</c:f>
              <c:numCache>
                <c:formatCode>General</c:formatCode>
                <c:ptCount val="970"/>
                <c:pt idx="0">
                  <c:v>0.10671735000505578</c:v>
                </c:pt>
                <c:pt idx="1">
                  <c:v>7.0542750005188282E-2</c:v>
                </c:pt>
                <c:pt idx="2">
                  <c:v>0.12009815000419621</c:v>
                </c:pt>
                <c:pt idx="3">
                  <c:v>5.6936100005259505E-2</c:v>
                </c:pt>
                <c:pt idx="4">
                  <c:v>9.3637600006331922E-2</c:v>
                </c:pt>
                <c:pt idx="5">
                  <c:v>8.6671000004571397E-2</c:v>
                </c:pt>
                <c:pt idx="6">
                  <c:v>0.10047265000321204</c:v>
                </c:pt>
                <c:pt idx="9">
                  <c:v>9.7523000004002824E-2</c:v>
                </c:pt>
                <c:pt idx="10">
                  <c:v>1.9064850002905587E-2</c:v>
                </c:pt>
                <c:pt idx="11">
                  <c:v>5.116210000414867E-2</c:v>
                </c:pt>
                <c:pt idx="12">
                  <c:v>9.5441750003374182E-2</c:v>
                </c:pt>
                <c:pt idx="13">
                  <c:v>3.9071650004188996E-2</c:v>
                </c:pt>
                <c:pt idx="14">
                  <c:v>7.8016500003286637E-2</c:v>
                </c:pt>
                <c:pt idx="15">
                  <c:v>3.7316500005545095E-2</c:v>
                </c:pt>
                <c:pt idx="16">
                  <c:v>1.6729200004192535E-2</c:v>
                </c:pt>
                <c:pt idx="17">
                  <c:v>8.585115000460064E-2</c:v>
                </c:pt>
                <c:pt idx="18">
                  <c:v>6.7337850003241329E-2</c:v>
                </c:pt>
                <c:pt idx="19">
                  <c:v>8.3595250005600974E-2</c:v>
                </c:pt>
                <c:pt idx="20">
                  <c:v>0.13261220000276808</c:v>
                </c:pt>
                <c:pt idx="21">
                  <c:v>5.9783950004202779E-2</c:v>
                </c:pt>
                <c:pt idx="22">
                  <c:v>5.6046650006464915E-2</c:v>
                </c:pt>
                <c:pt idx="23">
                  <c:v>8.4079550004389603E-2</c:v>
                </c:pt>
                <c:pt idx="24">
                  <c:v>2.5474000067333691E-3</c:v>
                </c:pt>
                <c:pt idx="25">
                  <c:v>1.8898150003224146E-2</c:v>
                </c:pt>
                <c:pt idx="26">
                  <c:v>2.5986700005887542E-2</c:v>
                </c:pt>
                <c:pt idx="27">
                  <c:v>-2.8966999961994588E-3</c:v>
                </c:pt>
                <c:pt idx="28">
                  <c:v>9.1155550002440577E-2</c:v>
                </c:pt>
                <c:pt idx="29">
                  <c:v>7.9733200003829552E-2</c:v>
                </c:pt>
                <c:pt idx="30">
                  <c:v>6.5162350005266489E-2</c:v>
                </c:pt>
                <c:pt idx="31">
                  <c:v>5.2090750003117137E-2</c:v>
                </c:pt>
                <c:pt idx="32">
                  <c:v>1.3955300000816351E-2</c:v>
                </c:pt>
                <c:pt idx="33">
                  <c:v>0.12326735000533517</c:v>
                </c:pt>
                <c:pt idx="34">
                  <c:v>3.5530050005036173E-2</c:v>
                </c:pt>
                <c:pt idx="35">
                  <c:v>9.4140600005630404E-2</c:v>
                </c:pt>
                <c:pt idx="36">
                  <c:v>8.7491350004711421E-2</c:v>
                </c:pt>
                <c:pt idx="38">
                  <c:v>-2.0047099995281314E-2</c:v>
                </c:pt>
                <c:pt idx="39">
                  <c:v>6.6547000002174173E-2</c:v>
                </c:pt>
                <c:pt idx="40">
                  <c:v>3.1718750004074536E-2</c:v>
                </c:pt>
                <c:pt idx="41">
                  <c:v>5.7085950003965991E-2</c:v>
                </c:pt>
                <c:pt idx="42">
                  <c:v>9.6751650002261158E-2</c:v>
                </c:pt>
                <c:pt idx="43">
                  <c:v>1.8014350003795698E-2</c:v>
                </c:pt>
                <c:pt idx="44">
                  <c:v>2.3446400002285372E-2</c:v>
                </c:pt>
                <c:pt idx="45">
                  <c:v>2.4200650004786439E-2</c:v>
                </c:pt>
                <c:pt idx="46">
                  <c:v>8.424274999924819E-2</c:v>
                </c:pt>
                <c:pt idx="47">
                  <c:v>8.198250005079899E-3</c:v>
                </c:pt>
                <c:pt idx="48">
                  <c:v>1.8863950001104968E-2</c:v>
                </c:pt>
                <c:pt idx="49">
                  <c:v>3.2928300006460631E-2</c:v>
                </c:pt>
                <c:pt idx="50">
                  <c:v>2.4464850004733307E-2</c:v>
                </c:pt>
                <c:pt idx="51">
                  <c:v>2.7760950000811135E-2</c:v>
                </c:pt>
                <c:pt idx="52">
                  <c:v>1.8390850000287173E-2</c:v>
                </c:pt>
                <c:pt idx="53">
                  <c:v>-3.1047949996718671E-2</c:v>
                </c:pt>
                <c:pt idx="54">
                  <c:v>0.10489400000005844</c:v>
                </c:pt>
                <c:pt idx="55">
                  <c:v>4.3452300000353716E-2</c:v>
                </c:pt>
                <c:pt idx="56">
                  <c:v>-3.1348849995993078E-2</c:v>
                </c:pt>
                <c:pt idx="57">
                  <c:v>7.8631800002767704E-2</c:v>
                </c:pt>
                <c:pt idx="58">
                  <c:v>-2.2439799995481735E-2</c:v>
                </c:pt>
                <c:pt idx="59">
                  <c:v>3.8875150003150338E-2</c:v>
                </c:pt>
                <c:pt idx="60">
                  <c:v>1.2340100001893006E-2</c:v>
                </c:pt>
                <c:pt idx="61">
                  <c:v>9.3420000484911725E-4</c:v>
                </c:pt>
                <c:pt idx="62">
                  <c:v>4.9934200003917795E-2</c:v>
                </c:pt>
                <c:pt idx="63">
                  <c:v>8.9678300002560718E-2</c:v>
                </c:pt>
                <c:pt idx="64">
                  <c:v>-5.2302499971119687E-3</c:v>
                </c:pt>
                <c:pt idx="65">
                  <c:v>7.8101150003931252E-2</c:v>
                </c:pt>
                <c:pt idx="66">
                  <c:v>2.8363850000459934E-2</c:v>
                </c:pt>
                <c:pt idx="67">
                  <c:v>7.7809450005588587E-2</c:v>
                </c:pt>
                <c:pt idx="68">
                  <c:v>9.7096350003994303E-2</c:v>
                </c:pt>
                <c:pt idx="69">
                  <c:v>2.0638200003304519E-2</c:v>
                </c:pt>
                <c:pt idx="70">
                  <c:v>7.7917350001371233E-2</c:v>
                </c:pt>
                <c:pt idx="71">
                  <c:v>4.2050000411109067E-4</c:v>
                </c:pt>
                <c:pt idx="72">
                  <c:v>-1.9336149995069718E-2</c:v>
                </c:pt>
                <c:pt idx="73">
                  <c:v>-3.7463999979081564E-3</c:v>
                </c:pt>
                <c:pt idx="74">
                  <c:v>-3.2790499935799744E-3</c:v>
                </c:pt>
                <c:pt idx="75">
                  <c:v>2.8467500014812686E-3</c:v>
                </c:pt>
                <c:pt idx="76">
                  <c:v>5.3320000042731408E-3</c:v>
                </c:pt>
                <c:pt idx="77">
                  <c:v>-7.2886999987531453E-3</c:v>
                </c:pt>
                <c:pt idx="78">
                  <c:v>-2.9451249996782281E-2</c:v>
                </c:pt>
                <c:pt idx="79">
                  <c:v>-1.4749749996553874E-2</c:v>
                </c:pt>
                <c:pt idx="80">
                  <c:v>-8.5392999935720582E-3</c:v>
                </c:pt>
                <c:pt idx="81">
                  <c:v>-3.6489949998212978E-2</c:v>
                </c:pt>
                <c:pt idx="82">
                  <c:v>6.9963850000931416E-2</c:v>
                </c:pt>
                <c:pt idx="83">
                  <c:v>-1.2388499962980859E-3</c:v>
                </c:pt>
                <c:pt idx="84">
                  <c:v>2.6091100004123291E-2</c:v>
                </c:pt>
                <c:pt idx="85">
                  <c:v>-2.6628299998264993E-2</c:v>
                </c:pt>
                <c:pt idx="86">
                  <c:v>5.4060500042396598E-3</c:v>
                </c:pt>
                <c:pt idx="87">
                  <c:v>2.2897100003319792E-2</c:v>
                </c:pt>
                <c:pt idx="88">
                  <c:v>-6.1938499966345262E-3</c:v>
                </c:pt>
                <c:pt idx="89">
                  <c:v>3.4524100003181957E-2</c:v>
                </c:pt>
                <c:pt idx="90">
                  <c:v>-1.0550000006332994E-3</c:v>
                </c:pt>
                <c:pt idx="91">
                  <c:v>-2.977584999462124E-2</c:v>
                </c:pt>
                <c:pt idx="92">
                  <c:v>-1.602209999691695E-2</c:v>
                </c:pt>
                <c:pt idx="93">
                  <c:v>-4.9333649996697204E-2</c:v>
                </c:pt>
                <c:pt idx="94">
                  <c:v>3.0296250002720626E-2</c:v>
                </c:pt>
                <c:pt idx="95">
                  <c:v>-8.861949998390628E-3</c:v>
                </c:pt>
                <c:pt idx="96">
                  <c:v>-1.0566349996224744E-2</c:v>
                </c:pt>
                <c:pt idx="97">
                  <c:v>-1.198869999643648E-2</c:v>
                </c:pt>
                <c:pt idx="98">
                  <c:v>-3.1200599998555845E-2</c:v>
                </c:pt>
                <c:pt idx="99">
                  <c:v>-3.5343999952601735E-3</c:v>
                </c:pt>
                <c:pt idx="100">
                  <c:v>-3.9033649998600595E-2</c:v>
                </c:pt>
                <c:pt idx="101">
                  <c:v>-3.9121699996030657E-2</c:v>
                </c:pt>
                <c:pt idx="102">
                  <c:v>3.7209699999948498E-2</c:v>
                </c:pt>
                <c:pt idx="103">
                  <c:v>-7.4395499941601884E-3</c:v>
                </c:pt>
                <c:pt idx="104">
                  <c:v>1.519035000455915E-2</c:v>
                </c:pt>
                <c:pt idx="105">
                  <c:v>-2.5425999996514292E-2</c:v>
                </c:pt>
                <c:pt idx="106">
                  <c:v>-3.9270199995371513E-2</c:v>
                </c:pt>
                <c:pt idx="107">
                  <c:v>-2.7618999996775528E-2</c:v>
                </c:pt>
                <c:pt idx="108">
                  <c:v>-1.3989099996251753E-2</c:v>
                </c:pt>
                <c:pt idx="109">
                  <c:v>1.2254250003024936E-2</c:v>
                </c:pt>
                <c:pt idx="110">
                  <c:v>2.6533400003245333E-2</c:v>
                </c:pt>
                <c:pt idx="111">
                  <c:v>-7.2191799998108763E-2</c:v>
                </c:pt>
                <c:pt idx="112">
                  <c:v>3.1440050006494857E-2</c:v>
                </c:pt>
                <c:pt idx="113">
                  <c:v>-2.2998749998805579E-2</c:v>
                </c:pt>
                <c:pt idx="114">
                  <c:v>3.0998350001027575E-2</c:v>
                </c:pt>
                <c:pt idx="115">
                  <c:v>0.13334910000412492</c:v>
                </c:pt>
                <c:pt idx="116">
                  <c:v>9.1468600003281608E-2</c:v>
                </c:pt>
                <c:pt idx="117">
                  <c:v>3.1507500025327317E-3</c:v>
                </c:pt>
                <c:pt idx="118">
                  <c:v>2.9645200003869832E-2</c:v>
                </c:pt>
                <c:pt idx="119">
                  <c:v>4.0275100003782427E-2</c:v>
                </c:pt>
                <c:pt idx="120">
                  <c:v>9.7647000038705301E-3</c:v>
                </c:pt>
                <c:pt idx="121">
                  <c:v>4.1654900003777584E-2</c:v>
                </c:pt>
                <c:pt idx="122">
                  <c:v>3.9528650002466748E-2</c:v>
                </c:pt>
                <c:pt idx="124">
                  <c:v>-7.1984649996011285E-2</c:v>
                </c:pt>
                <c:pt idx="125">
                  <c:v>5.5418350006220862E-2</c:v>
                </c:pt>
                <c:pt idx="127">
                  <c:v>3.2312900002580136E-2</c:v>
                </c:pt>
                <c:pt idx="128">
                  <c:v>2.9029400004219497E-2</c:v>
                </c:pt>
                <c:pt idx="129">
                  <c:v>2.9292100003658561E-2</c:v>
                </c:pt>
                <c:pt idx="130">
                  <c:v>-2.6133149996894645E-2</c:v>
                </c:pt>
                <c:pt idx="131">
                  <c:v>2.5325500027975067E-3</c:v>
                </c:pt>
                <c:pt idx="132">
                  <c:v>1.1477900003228569E-2</c:v>
                </c:pt>
                <c:pt idx="133">
                  <c:v>-1.2951999960932881E-3</c:v>
                </c:pt>
                <c:pt idx="134">
                  <c:v>-4.5772499979648273E-3</c:v>
                </c:pt>
                <c:pt idx="135">
                  <c:v>9.8456000014266465E-3</c:v>
                </c:pt>
                <c:pt idx="136">
                  <c:v>2.7683050004270626E-2</c:v>
                </c:pt>
                <c:pt idx="137">
                  <c:v>-1.7615449996810639E-2</c:v>
                </c:pt>
                <c:pt idx="138">
                  <c:v>7.2965000035765115E-3</c:v>
                </c:pt>
                <c:pt idx="139">
                  <c:v>-3.3885499942698516E-3</c:v>
                </c:pt>
                <c:pt idx="140">
                  <c:v>1.9888200004061218E-2</c:v>
                </c:pt>
                <c:pt idx="141">
                  <c:v>-7.2767499987094197E-3</c:v>
                </c:pt>
                <c:pt idx="142">
                  <c:v>2.6298500000848435E-2</c:v>
                </c:pt>
                <c:pt idx="143">
                  <c:v>1.4414200006285682E-2</c:v>
                </c:pt>
                <c:pt idx="144">
                  <c:v>8.8192000039271079E-3</c:v>
                </c:pt>
                <c:pt idx="145">
                  <c:v>-1.5150999970501289E-3</c:v>
                </c:pt>
                <c:pt idx="146">
                  <c:v>-6.164349993923679E-3</c:v>
                </c:pt>
                <c:pt idx="147">
                  <c:v>5.0307499986956827E-3</c:v>
                </c:pt>
                <c:pt idx="148">
                  <c:v>1.2381500004266854E-2</c:v>
                </c:pt>
                <c:pt idx="149">
                  <c:v>1.6606499993940815E-3</c:v>
                </c:pt>
                <c:pt idx="150">
                  <c:v>-5.7094500007224269E-3</c:v>
                </c:pt>
                <c:pt idx="151">
                  <c:v>1.3271199997689109E-2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DA-42C8-A7AE-EFC2E4AE4316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(3)'!$D$22:$D$47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(3)'!$F$21:$F$990</c:f>
              <c:numCache>
                <c:formatCode>General</c:formatCode>
                <c:ptCount val="970"/>
                <c:pt idx="0">
                  <c:v>-30375.5</c:v>
                </c:pt>
                <c:pt idx="1">
                  <c:v>-29357.5</c:v>
                </c:pt>
                <c:pt idx="2">
                  <c:v>-29239.5</c:v>
                </c:pt>
                <c:pt idx="3">
                  <c:v>-28813</c:v>
                </c:pt>
                <c:pt idx="4">
                  <c:v>-28808</c:v>
                </c:pt>
                <c:pt idx="5">
                  <c:v>-28430</c:v>
                </c:pt>
                <c:pt idx="6">
                  <c:v>-28324.5</c:v>
                </c:pt>
                <c:pt idx="7">
                  <c:v>-28301.5</c:v>
                </c:pt>
                <c:pt idx="8">
                  <c:v>-28271</c:v>
                </c:pt>
                <c:pt idx="9">
                  <c:v>-27590</c:v>
                </c:pt>
                <c:pt idx="10">
                  <c:v>-27550.5</c:v>
                </c:pt>
                <c:pt idx="11">
                  <c:v>-27393</c:v>
                </c:pt>
                <c:pt idx="12">
                  <c:v>-27027.5</c:v>
                </c:pt>
                <c:pt idx="13">
                  <c:v>-26994.5</c:v>
                </c:pt>
                <c:pt idx="14">
                  <c:v>-26945</c:v>
                </c:pt>
                <c:pt idx="15">
                  <c:v>-25945</c:v>
                </c:pt>
                <c:pt idx="16">
                  <c:v>-25436</c:v>
                </c:pt>
                <c:pt idx="17">
                  <c:v>-24729.5</c:v>
                </c:pt>
                <c:pt idx="18">
                  <c:v>-24640.5</c:v>
                </c:pt>
                <c:pt idx="19">
                  <c:v>-24182.5</c:v>
                </c:pt>
                <c:pt idx="20">
                  <c:v>-23826</c:v>
                </c:pt>
                <c:pt idx="21">
                  <c:v>-23753.5</c:v>
                </c:pt>
                <c:pt idx="22">
                  <c:v>-23744.5</c:v>
                </c:pt>
                <c:pt idx="23">
                  <c:v>-23701.5</c:v>
                </c:pt>
                <c:pt idx="24">
                  <c:v>-23242</c:v>
                </c:pt>
                <c:pt idx="25">
                  <c:v>-23239.5</c:v>
                </c:pt>
                <c:pt idx="26">
                  <c:v>-22911</c:v>
                </c:pt>
                <c:pt idx="27">
                  <c:v>-22789</c:v>
                </c:pt>
                <c:pt idx="28">
                  <c:v>-22781.5</c:v>
                </c:pt>
                <c:pt idx="29">
                  <c:v>-22756</c:v>
                </c:pt>
                <c:pt idx="30">
                  <c:v>-22225.5</c:v>
                </c:pt>
                <c:pt idx="31">
                  <c:v>-22197.5</c:v>
                </c:pt>
                <c:pt idx="32">
                  <c:v>-21949</c:v>
                </c:pt>
                <c:pt idx="33">
                  <c:v>-21875.5</c:v>
                </c:pt>
                <c:pt idx="34">
                  <c:v>-21866.5</c:v>
                </c:pt>
                <c:pt idx="35">
                  <c:v>-21798</c:v>
                </c:pt>
                <c:pt idx="36">
                  <c:v>-21795.5</c:v>
                </c:pt>
                <c:pt idx="37">
                  <c:v>-21777.5</c:v>
                </c:pt>
                <c:pt idx="38">
                  <c:v>-21557</c:v>
                </c:pt>
                <c:pt idx="39">
                  <c:v>-21510</c:v>
                </c:pt>
                <c:pt idx="40">
                  <c:v>-21437.5</c:v>
                </c:pt>
                <c:pt idx="41">
                  <c:v>-21413.5</c:v>
                </c:pt>
                <c:pt idx="42">
                  <c:v>-21394.5</c:v>
                </c:pt>
                <c:pt idx="43">
                  <c:v>-21385.5</c:v>
                </c:pt>
                <c:pt idx="44">
                  <c:v>-20912</c:v>
                </c:pt>
                <c:pt idx="45">
                  <c:v>-20564.5</c:v>
                </c:pt>
                <c:pt idx="46">
                  <c:v>-20357.5</c:v>
                </c:pt>
                <c:pt idx="47">
                  <c:v>-20172.5</c:v>
                </c:pt>
                <c:pt idx="48">
                  <c:v>-20153.5</c:v>
                </c:pt>
                <c:pt idx="49">
                  <c:v>-20039</c:v>
                </c:pt>
                <c:pt idx="50">
                  <c:v>-19550.5</c:v>
                </c:pt>
                <c:pt idx="51">
                  <c:v>-19163.5</c:v>
                </c:pt>
                <c:pt idx="52">
                  <c:v>-19130.5</c:v>
                </c:pt>
                <c:pt idx="53">
                  <c:v>-19126.5</c:v>
                </c:pt>
                <c:pt idx="54">
                  <c:v>-19020</c:v>
                </c:pt>
                <c:pt idx="55">
                  <c:v>-18959</c:v>
                </c:pt>
                <c:pt idx="56">
                  <c:v>-18729.5</c:v>
                </c:pt>
                <c:pt idx="57">
                  <c:v>-18694</c:v>
                </c:pt>
                <c:pt idx="58">
                  <c:v>-18666</c:v>
                </c:pt>
                <c:pt idx="59">
                  <c:v>-18649.5</c:v>
                </c:pt>
                <c:pt idx="60">
                  <c:v>-18133</c:v>
                </c:pt>
                <c:pt idx="61">
                  <c:v>-18086</c:v>
                </c:pt>
                <c:pt idx="62">
                  <c:v>-18086</c:v>
                </c:pt>
                <c:pt idx="63">
                  <c:v>-17539</c:v>
                </c:pt>
                <c:pt idx="64">
                  <c:v>-17267.5</c:v>
                </c:pt>
                <c:pt idx="65">
                  <c:v>-17229.5</c:v>
                </c:pt>
                <c:pt idx="66">
                  <c:v>-17220.5</c:v>
                </c:pt>
                <c:pt idx="67">
                  <c:v>-16668.5</c:v>
                </c:pt>
                <c:pt idx="68">
                  <c:v>-16445.5</c:v>
                </c:pt>
                <c:pt idx="69">
                  <c:v>-16406</c:v>
                </c:pt>
                <c:pt idx="70">
                  <c:v>-16375.5</c:v>
                </c:pt>
                <c:pt idx="71">
                  <c:v>-16265</c:v>
                </c:pt>
                <c:pt idx="72">
                  <c:v>-16220.5</c:v>
                </c:pt>
                <c:pt idx="73">
                  <c:v>-16088</c:v>
                </c:pt>
                <c:pt idx="74">
                  <c:v>-15963.5</c:v>
                </c:pt>
                <c:pt idx="75">
                  <c:v>-15677.5</c:v>
                </c:pt>
                <c:pt idx="76">
                  <c:v>-15560</c:v>
                </c:pt>
                <c:pt idx="77">
                  <c:v>-15429</c:v>
                </c:pt>
                <c:pt idx="78">
                  <c:v>-15337.5</c:v>
                </c:pt>
                <c:pt idx="79">
                  <c:v>-15332.5</c:v>
                </c:pt>
                <c:pt idx="80">
                  <c:v>-15331</c:v>
                </c:pt>
                <c:pt idx="81">
                  <c:v>-15266.5</c:v>
                </c:pt>
                <c:pt idx="82">
                  <c:v>-15220.5</c:v>
                </c:pt>
                <c:pt idx="83">
                  <c:v>-15029.5</c:v>
                </c:pt>
                <c:pt idx="84">
                  <c:v>-14963</c:v>
                </c:pt>
                <c:pt idx="85">
                  <c:v>-14961</c:v>
                </c:pt>
                <c:pt idx="86">
                  <c:v>-14946.5</c:v>
                </c:pt>
                <c:pt idx="87">
                  <c:v>-14943</c:v>
                </c:pt>
                <c:pt idx="88">
                  <c:v>-14879.5</c:v>
                </c:pt>
                <c:pt idx="89">
                  <c:v>-14853</c:v>
                </c:pt>
                <c:pt idx="90">
                  <c:v>-14850</c:v>
                </c:pt>
                <c:pt idx="91">
                  <c:v>-14819.5</c:v>
                </c:pt>
                <c:pt idx="92">
                  <c:v>-14807</c:v>
                </c:pt>
                <c:pt idx="93">
                  <c:v>-14545.5</c:v>
                </c:pt>
                <c:pt idx="94">
                  <c:v>-14512.5</c:v>
                </c:pt>
                <c:pt idx="95">
                  <c:v>-14506.5</c:v>
                </c:pt>
                <c:pt idx="96">
                  <c:v>-14454.5</c:v>
                </c:pt>
                <c:pt idx="97">
                  <c:v>-14429</c:v>
                </c:pt>
                <c:pt idx="98">
                  <c:v>-14402</c:v>
                </c:pt>
                <c:pt idx="99">
                  <c:v>-14048</c:v>
                </c:pt>
                <c:pt idx="100">
                  <c:v>-13545.5</c:v>
                </c:pt>
                <c:pt idx="101">
                  <c:v>-13539</c:v>
                </c:pt>
                <c:pt idx="102">
                  <c:v>-13501</c:v>
                </c:pt>
                <c:pt idx="103">
                  <c:v>-13498.5</c:v>
                </c:pt>
                <c:pt idx="104">
                  <c:v>-13465.5</c:v>
                </c:pt>
                <c:pt idx="105">
                  <c:v>-13420</c:v>
                </c:pt>
                <c:pt idx="106">
                  <c:v>-13034</c:v>
                </c:pt>
                <c:pt idx="107">
                  <c:v>-12730</c:v>
                </c:pt>
                <c:pt idx="108">
                  <c:v>-12697</c:v>
                </c:pt>
                <c:pt idx="109">
                  <c:v>-12652.5</c:v>
                </c:pt>
                <c:pt idx="110">
                  <c:v>-12622</c:v>
                </c:pt>
                <c:pt idx="111">
                  <c:v>-12506</c:v>
                </c:pt>
                <c:pt idx="112">
                  <c:v>-12166.5</c:v>
                </c:pt>
                <c:pt idx="113">
                  <c:v>-12162.5</c:v>
                </c:pt>
                <c:pt idx="114">
                  <c:v>-12105.5</c:v>
                </c:pt>
                <c:pt idx="115">
                  <c:v>-12103</c:v>
                </c:pt>
                <c:pt idx="116">
                  <c:v>-12038</c:v>
                </c:pt>
                <c:pt idx="117">
                  <c:v>-11997.5</c:v>
                </c:pt>
                <c:pt idx="118">
                  <c:v>-11716</c:v>
                </c:pt>
                <c:pt idx="119">
                  <c:v>-11683</c:v>
                </c:pt>
                <c:pt idx="120">
                  <c:v>-11651</c:v>
                </c:pt>
                <c:pt idx="121">
                  <c:v>-11217</c:v>
                </c:pt>
                <c:pt idx="122">
                  <c:v>-10804.5</c:v>
                </c:pt>
                <c:pt idx="123">
                  <c:v>-10746</c:v>
                </c:pt>
                <c:pt idx="124">
                  <c:v>-10715.5</c:v>
                </c:pt>
                <c:pt idx="125">
                  <c:v>-10705.5</c:v>
                </c:pt>
                <c:pt idx="126">
                  <c:v>-10673.5</c:v>
                </c:pt>
                <c:pt idx="127">
                  <c:v>-10357</c:v>
                </c:pt>
                <c:pt idx="128">
                  <c:v>-10302</c:v>
                </c:pt>
                <c:pt idx="129">
                  <c:v>-10293</c:v>
                </c:pt>
                <c:pt idx="130">
                  <c:v>-10210.5</c:v>
                </c:pt>
                <c:pt idx="131">
                  <c:v>-10191.5</c:v>
                </c:pt>
                <c:pt idx="132">
                  <c:v>-9807</c:v>
                </c:pt>
                <c:pt idx="133">
                  <c:v>-9784</c:v>
                </c:pt>
                <c:pt idx="134">
                  <c:v>-9757.5</c:v>
                </c:pt>
                <c:pt idx="135">
                  <c:v>-9448</c:v>
                </c:pt>
                <c:pt idx="136">
                  <c:v>-9356.5</c:v>
                </c:pt>
                <c:pt idx="137">
                  <c:v>-9351.5</c:v>
                </c:pt>
                <c:pt idx="138">
                  <c:v>-9345</c:v>
                </c:pt>
                <c:pt idx="139">
                  <c:v>-9328.5</c:v>
                </c:pt>
                <c:pt idx="140">
                  <c:v>-8906</c:v>
                </c:pt>
                <c:pt idx="141">
                  <c:v>-8422.5</c:v>
                </c:pt>
                <c:pt idx="142">
                  <c:v>-8005</c:v>
                </c:pt>
                <c:pt idx="143">
                  <c:v>-6486</c:v>
                </c:pt>
                <c:pt idx="144">
                  <c:v>-5136</c:v>
                </c:pt>
                <c:pt idx="145">
                  <c:v>-5117</c:v>
                </c:pt>
                <c:pt idx="146">
                  <c:v>-5114.5</c:v>
                </c:pt>
                <c:pt idx="147">
                  <c:v>-2397.5</c:v>
                </c:pt>
                <c:pt idx="148">
                  <c:v>-2395</c:v>
                </c:pt>
                <c:pt idx="149">
                  <c:v>-2364.5</c:v>
                </c:pt>
                <c:pt idx="150">
                  <c:v>-2331.5</c:v>
                </c:pt>
                <c:pt idx="151">
                  <c:v>-2296</c:v>
                </c:pt>
                <c:pt idx="152">
                  <c:v>-1010.5</c:v>
                </c:pt>
                <c:pt idx="153">
                  <c:v>-947</c:v>
                </c:pt>
                <c:pt idx="154">
                  <c:v>-938</c:v>
                </c:pt>
                <c:pt idx="155">
                  <c:v>-933</c:v>
                </c:pt>
                <c:pt idx="156">
                  <c:v>-933</c:v>
                </c:pt>
                <c:pt idx="157">
                  <c:v>-930.5</c:v>
                </c:pt>
                <c:pt idx="158">
                  <c:v>-439</c:v>
                </c:pt>
                <c:pt idx="159">
                  <c:v>-406</c:v>
                </c:pt>
                <c:pt idx="160">
                  <c:v>-13</c:v>
                </c:pt>
                <c:pt idx="161">
                  <c:v>-4</c:v>
                </c:pt>
                <c:pt idx="162">
                  <c:v>0</c:v>
                </c:pt>
                <c:pt idx="163">
                  <c:v>0</c:v>
                </c:pt>
                <c:pt idx="164">
                  <c:v>25.5</c:v>
                </c:pt>
                <c:pt idx="165">
                  <c:v>44.5</c:v>
                </c:pt>
                <c:pt idx="166">
                  <c:v>75</c:v>
                </c:pt>
                <c:pt idx="167">
                  <c:v>468</c:v>
                </c:pt>
                <c:pt idx="168">
                  <c:v>515</c:v>
                </c:pt>
                <c:pt idx="169">
                  <c:v>847.5</c:v>
                </c:pt>
                <c:pt idx="170">
                  <c:v>850</c:v>
                </c:pt>
                <c:pt idx="171">
                  <c:v>852.5</c:v>
                </c:pt>
                <c:pt idx="172">
                  <c:v>869</c:v>
                </c:pt>
                <c:pt idx="173">
                  <c:v>5018.5</c:v>
                </c:pt>
                <c:pt idx="174">
                  <c:v>5074.5</c:v>
                </c:pt>
                <c:pt idx="175">
                  <c:v>5077</c:v>
                </c:pt>
                <c:pt idx="176">
                  <c:v>5088.5</c:v>
                </c:pt>
                <c:pt idx="177">
                  <c:v>5513.5</c:v>
                </c:pt>
                <c:pt idx="178">
                  <c:v>5522.5</c:v>
                </c:pt>
                <c:pt idx="179">
                  <c:v>5525</c:v>
                </c:pt>
                <c:pt idx="180">
                  <c:v>5527.5</c:v>
                </c:pt>
                <c:pt idx="181">
                  <c:v>6417</c:v>
                </c:pt>
                <c:pt idx="182">
                  <c:v>6426</c:v>
                </c:pt>
                <c:pt idx="183">
                  <c:v>6437.5</c:v>
                </c:pt>
                <c:pt idx="184">
                  <c:v>6454</c:v>
                </c:pt>
                <c:pt idx="185">
                  <c:v>7417.5</c:v>
                </c:pt>
                <c:pt idx="186">
                  <c:v>7419</c:v>
                </c:pt>
                <c:pt idx="187">
                  <c:v>7424</c:v>
                </c:pt>
                <c:pt idx="188">
                  <c:v>7776</c:v>
                </c:pt>
                <c:pt idx="189">
                  <c:v>7785</c:v>
                </c:pt>
                <c:pt idx="190">
                  <c:v>7818</c:v>
                </c:pt>
                <c:pt idx="191">
                  <c:v>8327</c:v>
                </c:pt>
                <c:pt idx="192">
                  <c:v>8402</c:v>
                </c:pt>
                <c:pt idx="193">
                  <c:v>8775.5</c:v>
                </c:pt>
                <c:pt idx="194">
                  <c:v>9695</c:v>
                </c:pt>
                <c:pt idx="195">
                  <c:v>10106</c:v>
                </c:pt>
                <c:pt idx="196">
                  <c:v>11012</c:v>
                </c:pt>
                <c:pt idx="197">
                  <c:v>11040</c:v>
                </c:pt>
                <c:pt idx="198">
                  <c:v>11042.5</c:v>
                </c:pt>
                <c:pt idx="199">
                  <c:v>11051.5</c:v>
                </c:pt>
                <c:pt idx="200">
                  <c:v>11077</c:v>
                </c:pt>
                <c:pt idx="201">
                  <c:v>11546.5</c:v>
                </c:pt>
                <c:pt idx="202">
                  <c:v>11549</c:v>
                </c:pt>
                <c:pt idx="203">
                  <c:v>11565.5</c:v>
                </c:pt>
                <c:pt idx="204">
                  <c:v>11568</c:v>
                </c:pt>
                <c:pt idx="205">
                  <c:v>11573</c:v>
                </c:pt>
                <c:pt idx="206">
                  <c:v>11643</c:v>
                </c:pt>
                <c:pt idx="207">
                  <c:v>11643</c:v>
                </c:pt>
                <c:pt idx="208">
                  <c:v>11643</c:v>
                </c:pt>
                <c:pt idx="209">
                  <c:v>11666</c:v>
                </c:pt>
                <c:pt idx="210">
                  <c:v>11666</c:v>
                </c:pt>
                <c:pt idx="211">
                  <c:v>11666</c:v>
                </c:pt>
                <c:pt idx="212">
                  <c:v>12004.5</c:v>
                </c:pt>
                <c:pt idx="213">
                  <c:v>12004.5</c:v>
                </c:pt>
                <c:pt idx="214">
                  <c:v>12016</c:v>
                </c:pt>
                <c:pt idx="215">
                  <c:v>12037.5</c:v>
                </c:pt>
                <c:pt idx="216">
                  <c:v>12039</c:v>
                </c:pt>
                <c:pt idx="217">
                  <c:v>12039</c:v>
                </c:pt>
                <c:pt idx="218">
                  <c:v>12039</c:v>
                </c:pt>
                <c:pt idx="219">
                  <c:v>12054</c:v>
                </c:pt>
                <c:pt idx="220">
                  <c:v>12483</c:v>
                </c:pt>
                <c:pt idx="221">
                  <c:v>12483</c:v>
                </c:pt>
                <c:pt idx="222">
                  <c:v>12483</c:v>
                </c:pt>
                <c:pt idx="223">
                  <c:v>12485.5</c:v>
                </c:pt>
                <c:pt idx="224">
                  <c:v>12485.5</c:v>
                </c:pt>
                <c:pt idx="225">
                  <c:v>12490.5</c:v>
                </c:pt>
                <c:pt idx="226">
                  <c:v>12492</c:v>
                </c:pt>
                <c:pt idx="227">
                  <c:v>12506</c:v>
                </c:pt>
                <c:pt idx="228">
                  <c:v>12511</c:v>
                </c:pt>
                <c:pt idx="229">
                  <c:v>12546.5</c:v>
                </c:pt>
                <c:pt idx="230">
                  <c:v>12581</c:v>
                </c:pt>
                <c:pt idx="231">
                  <c:v>12581</c:v>
                </c:pt>
                <c:pt idx="232">
                  <c:v>12630.5</c:v>
                </c:pt>
                <c:pt idx="233">
                  <c:v>12917</c:v>
                </c:pt>
                <c:pt idx="234">
                  <c:v>12969</c:v>
                </c:pt>
                <c:pt idx="235">
                  <c:v>12970.5</c:v>
                </c:pt>
                <c:pt idx="236">
                  <c:v>13442.5</c:v>
                </c:pt>
                <c:pt idx="237">
                  <c:v>15251</c:v>
                </c:pt>
                <c:pt idx="238">
                  <c:v>15647</c:v>
                </c:pt>
                <c:pt idx="239">
                  <c:v>15687</c:v>
                </c:pt>
                <c:pt idx="240">
                  <c:v>15689</c:v>
                </c:pt>
                <c:pt idx="241">
                  <c:v>16102</c:v>
                </c:pt>
                <c:pt idx="242">
                  <c:v>17125</c:v>
                </c:pt>
                <c:pt idx="243">
                  <c:v>17143</c:v>
                </c:pt>
                <c:pt idx="244">
                  <c:v>17178.5</c:v>
                </c:pt>
                <c:pt idx="245">
                  <c:v>17684</c:v>
                </c:pt>
                <c:pt idx="246">
                  <c:v>18071.5</c:v>
                </c:pt>
                <c:pt idx="247">
                  <c:v>19613</c:v>
                </c:pt>
                <c:pt idx="248">
                  <c:v>19613</c:v>
                </c:pt>
                <c:pt idx="249">
                  <c:v>19908</c:v>
                </c:pt>
                <c:pt idx="250">
                  <c:v>20290</c:v>
                </c:pt>
                <c:pt idx="251">
                  <c:v>20391.5</c:v>
                </c:pt>
                <c:pt idx="252">
                  <c:v>20393</c:v>
                </c:pt>
                <c:pt idx="253">
                  <c:v>20421</c:v>
                </c:pt>
                <c:pt idx="254">
                  <c:v>20883</c:v>
                </c:pt>
                <c:pt idx="255">
                  <c:v>20890.5</c:v>
                </c:pt>
                <c:pt idx="256">
                  <c:v>21346</c:v>
                </c:pt>
                <c:pt idx="257">
                  <c:v>21762</c:v>
                </c:pt>
                <c:pt idx="258">
                  <c:v>21766</c:v>
                </c:pt>
                <c:pt idx="259">
                  <c:v>21768.5</c:v>
                </c:pt>
                <c:pt idx="260">
                  <c:v>21786.5</c:v>
                </c:pt>
                <c:pt idx="261">
                  <c:v>21794</c:v>
                </c:pt>
                <c:pt idx="262">
                  <c:v>21888</c:v>
                </c:pt>
                <c:pt idx="263">
                  <c:v>21888</c:v>
                </c:pt>
                <c:pt idx="264">
                  <c:v>22780</c:v>
                </c:pt>
                <c:pt idx="265">
                  <c:v>22780</c:v>
                </c:pt>
                <c:pt idx="266">
                  <c:v>22780</c:v>
                </c:pt>
                <c:pt idx="267">
                  <c:v>23106</c:v>
                </c:pt>
                <c:pt idx="268">
                  <c:v>23594.5</c:v>
                </c:pt>
                <c:pt idx="269">
                  <c:v>24134</c:v>
                </c:pt>
                <c:pt idx="270">
                  <c:v>24142</c:v>
                </c:pt>
                <c:pt idx="271">
                  <c:v>24498</c:v>
                </c:pt>
                <c:pt idx="272">
                  <c:v>26006</c:v>
                </c:pt>
                <c:pt idx="273">
                  <c:v>26398</c:v>
                </c:pt>
              </c:numCache>
            </c:numRef>
          </c:xVal>
          <c:yVal>
            <c:numRef>
              <c:f>'A (3)'!$I$21:$I$990</c:f>
              <c:numCache>
                <c:formatCode>General</c:formatCode>
                <c:ptCount val="970"/>
                <c:pt idx="7">
                  <c:v>-1.1300449994450901E-2</c:v>
                </c:pt>
                <c:pt idx="8">
                  <c:v>-2.3021299995889422E-2</c:v>
                </c:pt>
                <c:pt idx="37">
                  <c:v>-7.1983249996264931E-2</c:v>
                </c:pt>
                <c:pt idx="123">
                  <c:v>-0.10026379999544588</c:v>
                </c:pt>
                <c:pt idx="126">
                  <c:v>-0.18309204999604844</c:v>
                </c:pt>
                <c:pt idx="158">
                  <c:v>-1.9169999723089859E-4</c:v>
                </c:pt>
                <c:pt idx="159">
                  <c:v>-6.6179999703308567E-4</c:v>
                </c:pt>
                <c:pt idx="163">
                  <c:v>4.0000000444706529E-4</c:v>
                </c:pt>
                <c:pt idx="164">
                  <c:v>-2.2234999778447673E-4</c:v>
                </c:pt>
                <c:pt idx="165">
                  <c:v>-3.5664999450091273E-4</c:v>
                </c:pt>
                <c:pt idx="166">
                  <c:v>-6.7749999288935214E-4</c:v>
                </c:pt>
                <c:pt idx="173">
                  <c:v>-2.1504450000065845E-2</c:v>
                </c:pt>
                <c:pt idx="182">
                  <c:v>4.9677999995765276E-3</c:v>
                </c:pt>
                <c:pt idx="183">
                  <c:v>-1.141875000030268E-2</c:v>
                </c:pt>
                <c:pt idx="190">
                  <c:v>2.6539999817032367E-4</c:v>
                </c:pt>
                <c:pt idx="191">
                  <c:v>4.678100005548913E-3</c:v>
                </c:pt>
                <c:pt idx="192">
                  <c:v>2.0059999951627105E-4</c:v>
                </c:pt>
                <c:pt idx="195">
                  <c:v>-1.9728200000827201E-2</c:v>
                </c:pt>
                <c:pt idx="213">
                  <c:v>-3.3368650001648348E-2</c:v>
                </c:pt>
                <c:pt idx="232">
                  <c:v>-4.6540849994926248E-2</c:v>
                </c:pt>
                <c:pt idx="247">
                  <c:v>-0.11319609999918612</c:v>
                </c:pt>
                <c:pt idx="248">
                  <c:v>-0.11319609999918612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DA-42C8-A7AE-EFC2E4AE4316}"/>
            </c:ext>
          </c:extLst>
        </c:ser>
        <c:ser>
          <c:idx val="3"/>
          <c:order val="2"/>
          <c:tx>
            <c:strRef>
              <c:f>'A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plus>
            <c:minus>
              <c:numRef>
                <c:f>'A (3)'!$D$21:$D$47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(3)'!$F$21:$F$990</c:f>
              <c:numCache>
                <c:formatCode>General</c:formatCode>
                <c:ptCount val="970"/>
                <c:pt idx="0">
                  <c:v>-30375.5</c:v>
                </c:pt>
                <c:pt idx="1">
                  <c:v>-29357.5</c:v>
                </c:pt>
                <c:pt idx="2">
                  <c:v>-29239.5</c:v>
                </c:pt>
                <c:pt idx="3">
                  <c:v>-28813</c:v>
                </c:pt>
                <c:pt idx="4">
                  <c:v>-28808</c:v>
                </c:pt>
                <c:pt idx="5">
                  <c:v>-28430</c:v>
                </c:pt>
                <c:pt idx="6">
                  <c:v>-28324.5</c:v>
                </c:pt>
                <c:pt idx="7">
                  <c:v>-28301.5</c:v>
                </c:pt>
                <c:pt idx="8">
                  <c:v>-28271</c:v>
                </c:pt>
                <c:pt idx="9">
                  <c:v>-27590</c:v>
                </c:pt>
                <c:pt idx="10">
                  <c:v>-27550.5</c:v>
                </c:pt>
                <c:pt idx="11">
                  <c:v>-27393</c:v>
                </c:pt>
                <c:pt idx="12">
                  <c:v>-27027.5</c:v>
                </c:pt>
                <c:pt idx="13">
                  <c:v>-26994.5</c:v>
                </c:pt>
                <c:pt idx="14">
                  <c:v>-26945</c:v>
                </c:pt>
                <c:pt idx="15">
                  <c:v>-25945</c:v>
                </c:pt>
                <c:pt idx="16">
                  <c:v>-25436</c:v>
                </c:pt>
                <c:pt idx="17">
                  <c:v>-24729.5</c:v>
                </c:pt>
                <c:pt idx="18">
                  <c:v>-24640.5</c:v>
                </c:pt>
                <c:pt idx="19">
                  <c:v>-24182.5</c:v>
                </c:pt>
                <c:pt idx="20">
                  <c:v>-23826</c:v>
                </c:pt>
                <c:pt idx="21">
                  <c:v>-23753.5</c:v>
                </c:pt>
                <c:pt idx="22">
                  <c:v>-23744.5</c:v>
                </c:pt>
                <c:pt idx="23">
                  <c:v>-23701.5</c:v>
                </c:pt>
                <c:pt idx="24">
                  <c:v>-23242</c:v>
                </c:pt>
                <c:pt idx="25">
                  <c:v>-23239.5</c:v>
                </c:pt>
                <c:pt idx="26">
                  <c:v>-22911</c:v>
                </c:pt>
                <c:pt idx="27">
                  <c:v>-22789</c:v>
                </c:pt>
                <c:pt idx="28">
                  <c:v>-22781.5</c:v>
                </c:pt>
                <c:pt idx="29">
                  <c:v>-22756</c:v>
                </c:pt>
                <c:pt idx="30">
                  <c:v>-22225.5</c:v>
                </c:pt>
                <c:pt idx="31">
                  <c:v>-22197.5</c:v>
                </c:pt>
                <c:pt idx="32">
                  <c:v>-21949</c:v>
                </c:pt>
                <c:pt idx="33">
                  <c:v>-21875.5</c:v>
                </c:pt>
                <c:pt idx="34">
                  <c:v>-21866.5</c:v>
                </c:pt>
                <c:pt idx="35">
                  <c:v>-21798</c:v>
                </c:pt>
                <c:pt idx="36">
                  <c:v>-21795.5</c:v>
                </c:pt>
                <c:pt idx="37">
                  <c:v>-21777.5</c:v>
                </c:pt>
                <c:pt idx="38">
                  <c:v>-21557</c:v>
                </c:pt>
                <c:pt idx="39">
                  <c:v>-21510</c:v>
                </c:pt>
                <c:pt idx="40">
                  <c:v>-21437.5</c:v>
                </c:pt>
                <c:pt idx="41">
                  <c:v>-21413.5</c:v>
                </c:pt>
                <c:pt idx="42">
                  <c:v>-21394.5</c:v>
                </c:pt>
                <c:pt idx="43">
                  <c:v>-21385.5</c:v>
                </c:pt>
                <c:pt idx="44">
                  <c:v>-20912</c:v>
                </c:pt>
                <c:pt idx="45">
                  <c:v>-20564.5</c:v>
                </c:pt>
                <c:pt idx="46">
                  <c:v>-20357.5</c:v>
                </c:pt>
                <c:pt idx="47">
                  <c:v>-20172.5</c:v>
                </c:pt>
                <c:pt idx="48">
                  <c:v>-20153.5</c:v>
                </c:pt>
                <c:pt idx="49">
                  <c:v>-20039</c:v>
                </c:pt>
                <c:pt idx="50">
                  <c:v>-19550.5</c:v>
                </c:pt>
                <c:pt idx="51">
                  <c:v>-19163.5</c:v>
                </c:pt>
                <c:pt idx="52">
                  <c:v>-19130.5</c:v>
                </c:pt>
                <c:pt idx="53">
                  <c:v>-19126.5</c:v>
                </c:pt>
                <c:pt idx="54">
                  <c:v>-19020</c:v>
                </c:pt>
                <c:pt idx="55">
                  <c:v>-18959</c:v>
                </c:pt>
                <c:pt idx="56">
                  <c:v>-18729.5</c:v>
                </c:pt>
                <c:pt idx="57">
                  <c:v>-18694</c:v>
                </c:pt>
                <c:pt idx="58">
                  <c:v>-18666</c:v>
                </c:pt>
                <c:pt idx="59">
                  <c:v>-18649.5</c:v>
                </c:pt>
                <c:pt idx="60">
                  <c:v>-18133</c:v>
                </c:pt>
                <c:pt idx="61">
                  <c:v>-18086</c:v>
                </c:pt>
                <c:pt idx="62">
                  <c:v>-18086</c:v>
                </c:pt>
                <c:pt idx="63">
                  <c:v>-17539</c:v>
                </c:pt>
                <c:pt idx="64">
                  <c:v>-17267.5</c:v>
                </c:pt>
                <c:pt idx="65">
                  <c:v>-17229.5</c:v>
                </c:pt>
                <c:pt idx="66">
                  <c:v>-17220.5</c:v>
                </c:pt>
                <c:pt idx="67">
                  <c:v>-16668.5</c:v>
                </c:pt>
                <c:pt idx="68">
                  <c:v>-16445.5</c:v>
                </c:pt>
                <c:pt idx="69">
                  <c:v>-16406</c:v>
                </c:pt>
                <c:pt idx="70">
                  <c:v>-16375.5</c:v>
                </c:pt>
                <c:pt idx="71">
                  <c:v>-16265</c:v>
                </c:pt>
                <c:pt idx="72">
                  <c:v>-16220.5</c:v>
                </c:pt>
                <c:pt idx="73">
                  <c:v>-16088</c:v>
                </c:pt>
                <c:pt idx="74">
                  <c:v>-15963.5</c:v>
                </c:pt>
                <c:pt idx="75">
                  <c:v>-15677.5</c:v>
                </c:pt>
                <c:pt idx="76">
                  <c:v>-15560</c:v>
                </c:pt>
                <c:pt idx="77">
                  <c:v>-15429</c:v>
                </c:pt>
                <c:pt idx="78">
                  <c:v>-15337.5</c:v>
                </c:pt>
                <c:pt idx="79">
                  <c:v>-15332.5</c:v>
                </c:pt>
                <c:pt idx="80">
                  <c:v>-15331</c:v>
                </c:pt>
                <c:pt idx="81">
                  <c:v>-15266.5</c:v>
                </c:pt>
                <c:pt idx="82">
                  <c:v>-15220.5</c:v>
                </c:pt>
                <c:pt idx="83">
                  <c:v>-15029.5</c:v>
                </c:pt>
                <c:pt idx="84">
                  <c:v>-14963</c:v>
                </c:pt>
                <c:pt idx="85">
                  <c:v>-14961</c:v>
                </c:pt>
                <c:pt idx="86">
                  <c:v>-14946.5</c:v>
                </c:pt>
                <c:pt idx="87">
                  <c:v>-14943</c:v>
                </c:pt>
                <c:pt idx="88">
                  <c:v>-14879.5</c:v>
                </c:pt>
                <c:pt idx="89">
                  <c:v>-14853</c:v>
                </c:pt>
                <c:pt idx="90">
                  <c:v>-14850</c:v>
                </c:pt>
                <c:pt idx="91">
                  <c:v>-14819.5</c:v>
                </c:pt>
                <c:pt idx="92">
                  <c:v>-14807</c:v>
                </c:pt>
                <c:pt idx="93">
                  <c:v>-14545.5</c:v>
                </c:pt>
                <c:pt idx="94">
                  <c:v>-14512.5</c:v>
                </c:pt>
                <c:pt idx="95">
                  <c:v>-14506.5</c:v>
                </c:pt>
                <c:pt idx="96">
                  <c:v>-14454.5</c:v>
                </c:pt>
                <c:pt idx="97">
                  <c:v>-14429</c:v>
                </c:pt>
                <c:pt idx="98">
                  <c:v>-14402</c:v>
                </c:pt>
                <c:pt idx="99">
                  <c:v>-14048</c:v>
                </c:pt>
                <c:pt idx="100">
                  <c:v>-13545.5</c:v>
                </c:pt>
                <c:pt idx="101">
                  <c:v>-13539</c:v>
                </c:pt>
                <c:pt idx="102">
                  <c:v>-13501</c:v>
                </c:pt>
                <c:pt idx="103">
                  <c:v>-13498.5</c:v>
                </c:pt>
                <c:pt idx="104">
                  <c:v>-13465.5</c:v>
                </c:pt>
                <c:pt idx="105">
                  <c:v>-13420</c:v>
                </c:pt>
                <c:pt idx="106">
                  <c:v>-13034</c:v>
                </c:pt>
                <c:pt idx="107">
                  <c:v>-12730</c:v>
                </c:pt>
                <c:pt idx="108">
                  <c:v>-12697</c:v>
                </c:pt>
                <c:pt idx="109">
                  <c:v>-12652.5</c:v>
                </c:pt>
                <c:pt idx="110">
                  <c:v>-12622</c:v>
                </c:pt>
                <c:pt idx="111">
                  <c:v>-12506</c:v>
                </c:pt>
                <c:pt idx="112">
                  <c:v>-12166.5</c:v>
                </c:pt>
                <c:pt idx="113">
                  <c:v>-12162.5</c:v>
                </c:pt>
                <c:pt idx="114">
                  <c:v>-12105.5</c:v>
                </c:pt>
                <c:pt idx="115">
                  <c:v>-12103</c:v>
                </c:pt>
                <c:pt idx="116">
                  <c:v>-12038</c:v>
                </c:pt>
                <c:pt idx="117">
                  <c:v>-11997.5</c:v>
                </c:pt>
                <c:pt idx="118">
                  <c:v>-11716</c:v>
                </c:pt>
                <c:pt idx="119">
                  <c:v>-11683</c:v>
                </c:pt>
                <c:pt idx="120">
                  <c:v>-11651</c:v>
                </c:pt>
                <c:pt idx="121">
                  <c:v>-11217</c:v>
                </c:pt>
                <c:pt idx="122">
                  <c:v>-10804.5</c:v>
                </c:pt>
                <c:pt idx="123">
                  <c:v>-10746</c:v>
                </c:pt>
                <c:pt idx="124">
                  <c:v>-10715.5</c:v>
                </c:pt>
                <c:pt idx="125">
                  <c:v>-10705.5</c:v>
                </c:pt>
                <c:pt idx="126">
                  <c:v>-10673.5</c:v>
                </c:pt>
                <c:pt idx="127">
                  <c:v>-10357</c:v>
                </c:pt>
                <c:pt idx="128">
                  <c:v>-10302</c:v>
                </c:pt>
                <c:pt idx="129">
                  <c:v>-10293</c:v>
                </c:pt>
                <c:pt idx="130">
                  <c:v>-10210.5</c:v>
                </c:pt>
                <c:pt idx="131">
                  <c:v>-10191.5</c:v>
                </c:pt>
                <c:pt idx="132">
                  <c:v>-9807</c:v>
                </c:pt>
                <c:pt idx="133">
                  <c:v>-9784</c:v>
                </c:pt>
                <c:pt idx="134">
                  <c:v>-9757.5</c:v>
                </c:pt>
                <c:pt idx="135">
                  <c:v>-9448</c:v>
                </c:pt>
                <c:pt idx="136">
                  <c:v>-9356.5</c:v>
                </c:pt>
                <c:pt idx="137">
                  <c:v>-9351.5</c:v>
                </c:pt>
                <c:pt idx="138">
                  <c:v>-9345</c:v>
                </c:pt>
                <c:pt idx="139">
                  <c:v>-9328.5</c:v>
                </c:pt>
                <c:pt idx="140">
                  <c:v>-8906</c:v>
                </c:pt>
                <c:pt idx="141">
                  <c:v>-8422.5</c:v>
                </c:pt>
                <c:pt idx="142">
                  <c:v>-8005</c:v>
                </c:pt>
                <c:pt idx="143">
                  <c:v>-6486</c:v>
                </c:pt>
                <c:pt idx="144">
                  <c:v>-5136</c:v>
                </c:pt>
                <c:pt idx="145">
                  <c:v>-5117</c:v>
                </c:pt>
                <c:pt idx="146">
                  <c:v>-5114.5</c:v>
                </c:pt>
                <c:pt idx="147">
                  <c:v>-2397.5</c:v>
                </c:pt>
                <c:pt idx="148">
                  <c:v>-2395</c:v>
                </c:pt>
                <c:pt idx="149">
                  <c:v>-2364.5</c:v>
                </c:pt>
                <c:pt idx="150">
                  <c:v>-2331.5</c:v>
                </c:pt>
                <c:pt idx="151">
                  <c:v>-2296</c:v>
                </c:pt>
                <c:pt idx="152">
                  <c:v>-1010.5</c:v>
                </c:pt>
                <c:pt idx="153">
                  <c:v>-947</c:v>
                </c:pt>
                <c:pt idx="154">
                  <c:v>-938</c:v>
                </c:pt>
                <c:pt idx="155">
                  <c:v>-933</c:v>
                </c:pt>
                <c:pt idx="156">
                  <c:v>-933</c:v>
                </c:pt>
                <c:pt idx="157">
                  <c:v>-930.5</c:v>
                </c:pt>
                <c:pt idx="158">
                  <c:v>-439</c:v>
                </c:pt>
                <c:pt idx="159">
                  <c:v>-406</c:v>
                </c:pt>
                <c:pt idx="160">
                  <c:v>-13</c:v>
                </c:pt>
                <c:pt idx="161">
                  <c:v>-4</c:v>
                </c:pt>
                <c:pt idx="162">
                  <c:v>0</c:v>
                </c:pt>
                <c:pt idx="163">
                  <c:v>0</c:v>
                </c:pt>
                <c:pt idx="164">
                  <c:v>25.5</c:v>
                </c:pt>
                <c:pt idx="165">
                  <c:v>44.5</c:v>
                </c:pt>
                <c:pt idx="166">
                  <c:v>75</c:v>
                </c:pt>
                <c:pt idx="167">
                  <c:v>468</c:v>
                </c:pt>
                <c:pt idx="168">
                  <c:v>515</c:v>
                </c:pt>
                <c:pt idx="169">
                  <c:v>847.5</c:v>
                </c:pt>
                <c:pt idx="170">
                  <c:v>850</c:v>
                </c:pt>
                <c:pt idx="171">
                  <c:v>852.5</c:v>
                </c:pt>
                <c:pt idx="172">
                  <c:v>869</c:v>
                </c:pt>
                <c:pt idx="173">
                  <c:v>5018.5</c:v>
                </c:pt>
                <c:pt idx="174">
                  <c:v>5074.5</c:v>
                </c:pt>
                <c:pt idx="175">
                  <c:v>5077</c:v>
                </c:pt>
                <c:pt idx="176">
                  <c:v>5088.5</c:v>
                </c:pt>
                <c:pt idx="177">
                  <c:v>5513.5</c:v>
                </c:pt>
                <c:pt idx="178">
                  <c:v>5522.5</c:v>
                </c:pt>
                <c:pt idx="179">
                  <c:v>5525</c:v>
                </c:pt>
                <c:pt idx="180">
                  <c:v>5527.5</c:v>
                </c:pt>
                <c:pt idx="181">
                  <c:v>6417</c:v>
                </c:pt>
                <c:pt idx="182">
                  <c:v>6426</c:v>
                </c:pt>
                <c:pt idx="183">
                  <c:v>6437.5</c:v>
                </c:pt>
                <c:pt idx="184">
                  <c:v>6454</c:v>
                </c:pt>
                <c:pt idx="185">
                  <c:v>7417.5</c:v>
                </c:pt>
                <c:pt idx="186">
                  <c:v>7419</c:v>
                </c:pt>
                <c:pt idx="187">
                  <c:v>7424</c:v>
                </c:pt>
                <c:pt idx="188">
                  <c:v>7776</c:v>
                </c:pt>
                <c:pt idx="189">
                  <c:v>7785</c:v>
                </c:pt>
                <c:pt idx="190">
                  <c:v>7818</c:v>
                </c:pt>
                <c:pt idx="191">
                  <c:v>8327</c:v>
                </c:pt>
                <c:pt idx="192">
                  <c:v>8402</c:v>
                </c:pt>
                <c:pt idx="193">
                  <c:v>8775.5</c:v>
                </c:pt>
                <c:pt idx="194">
                  <c:v>9695</c:v>
                </c:pt>
                <c:pt idx="195">
                  <c:v>10106</c:v>
                </c:pt>
                <c:pt idx="196">
                  <c:v>11012</c:v>
                </c:pt>
                <c:pt idx="197">
                  <c:v>11040</c:v>
                </c:pt>
                <c:pt idx="198">
                  <c:v>11042.5</c:v>
                </c:pt>
                <c:pt idx="199">
                  <c:v>11051.5</c:v>
                </c:pt>
                <c:pt idx="200">
                  <c:v>11077</c:v>
                </c:pt>
                <c:pt idx="201">
                  <c:v>11546.5</c:v>
                </c:pt>
                <c:pt idx="202">
                  <c:v>11549</c:v>
                </c:pt>
                <c:pt idx="203">
                  <c:v>11565.5</c:v>
                </c:pt>
                <c:pt idx="204">
                  <c:v>11568</c:v>
                </c:pt>
                <c:pt idx="205">
                  <c:v>11573</c:v>
                </c:pt>
                <c:pt idx="206">
                  <c:v>11643</c:v>
                </c:pt>
                <c:pt idx="207">
                  <c:v>11643</c:v>
                </c:pt>
                <c:pt idx="208">
                  <c:v>11643</c:v>
                </c:pt>
                <c:pt idx="209">
                  <c:v>11666</c:v>
                </c:pt>
                <c:pt idx="210">
                  <c:v>11666</c:v>
                </c:pt>
                <c:pt idx="211">
                  <c:v>11666</c:v>
                </c:pt>
                <c:pt idx="212">
                  <c:v>12004.5</c:v>
                </c:pt>
                <c:pt idx="213">
                  <c:v>12004.5</c:v>
                </c:pt>
                <c:pt idx="214">
                  <c:v>12016</c:v>
                </c:pt>
                <c:pt idx="215">
                  <c:v>12037.5</c:v>
                </c:pt>
                <c:pt idx="216">
                  <c:v>12039</c:v>
                </c:pt>
                <c:pt idx="217">
                  <c:v>12039</c:v>
                </c:pt>
                <c:pt idx="218">
                  <c:v>12039</c:v>
                </c:pt>
                <c:pt idx="219">
                  <c:v>12054</c:v>
                </c:pt>
                <c:pt idx="220">
                  <c:v>12483</c:v>
                </c:pt>
                <c:pt idx="221">
                  <c:v>12483</c:v>
                </c:pt>
                <c:pt idx="222">
                  <c:v>12483</c:v>
                </c:pt>
                <c:pt idx="223">
                  <c:v>12485.5</c:v>
                </c:pt>
                <c:pt idx="224">
                  <c:v>12485.5</c:v>
                </c:pt>
                <c:pt idx="225">
                  <c:v>12490.5</c:v>
                </c:pt>
                <c:pt idx="226">
                  <c:v>12492</c:v>
                </c:pt>
                <c:pt idx="227">
                  <c:v>12506</c:v>
                </c:pt>
                <c:pt idx="228">
                  <c:v>12511</c:v>
                </c:pt>
                <c:pt idx="229">
                  <c:v>12546.5</c:v>
                </c:pt>
                <c:pt idx="230">
                  <c:v>12581</c:v>
                </c:pt>
                <c:pt idx="231">
                  <c:v>12581</c:v>
                </c:pt>
                <c:pt idx="232">
                  <c:v>12630.5</c:v>
                </c:pt>
                <c:pt idx="233">
                  <c:v>12917</c:v>
                </c:pt>
                <c:pt idx="234">
                  <c:v>12969</c:v>
                </c:pt>
                <c:pt idx="235">
                  <c:v>12970.5</c:v>
                </c:pt>
                <c:pt idx="236">
                  <c:v>13442.5</c:v>
                </c:pt>
                <c:pt idx="237">
                  <c:v>15251</c:v>
                </c:pt>
                <c:pt idx="238">
                  <c:v>15647</c:v>
                </c:pt>
                <c:pt idx="239">
                  <c:v>15687</c:v>
                </c:pt>
                <c:pt idx="240">
                  <c:v>15689</c:v>
                </c:pt>
                <c:pt idx="241">
                  <c:v>16102</c:v>
                </c:pt>
                <c:pt idx="242">
                  <c:v>17125</c:v>
                </c:pt>
                <c:pt idx="243">
                  <c:v>17143</c:v>
                </c:pt>
                <c:pt idx="244">
                  <c:v>17178.5</c:v>
                </c:pt>
                <c:pt idx="245">
                  <c:v>17684</c:v>
                </c:pt>
                <c:pt idx="246">
                  <c:v>18071.5</c:v>
                </c:pt>
                <c:pt idx="247">
                  <c:v>19613</c:v>
                </c:pt>
                <c:pt idx="248">
                  <c:v>19613</c:v>
                </c:pt>
                <c:pt idx="249">
                  <c:v>19908</c:v>
                </c:pt>
                <c:pt idx="250">
                  <c:v>20290</c:v>
                </c:pt>
                <c:pt idx="251">
                  <c:v>20391.5</c:v>
                </c:pt>
                <c:pt idx="252">
                  <c:v>20393</c:v>
                </c:pt>
                <c:pt idx="253">
                  <c:v>20421</c:v>
                </c:pt>
                <c:pt idx="254">
                  <c:v>20883</c:v>
                </c:pt>
                <c:pt idx="255">
                  <c:v>20890.5</c:v>
                </c:pt>
                <c:pt idx="256">
                  <c:v>21346</c:v>
                </c:pt>
                <c:pt idx="257">
                  <c:v>21762</c:v>
                </c:pt>
                <c:pt idx="258">
                  <c:v>21766</c:v>
                </c:pt>
                <c:pt idx="259">
                  <c:v>21768.5</c:v>
                </c:pt>
                <c:pt idx="260">
                  <c:v>21786.5</c:v>
                </c:pt>
                <c:pt idx="261">
                  <c:v>21794</c:v>
                </c:pt>
                <c:pt idx="262">
                  <c:v>21888</c:v>
                </c:pt>
                <c:pt idx="263">
                  <c:v>21888</c:v>
                </c:pt>
                <c:pt idx="264">
                  <c:v>22780</c:v>
                </c:pt>
                <c:pt idx="265">
                  <c:v>22780</c:v>
                </c:pt>
                <c:pt idx="266">
                  <c:v>22780</c:v>
                </c:pt>
                <c:pt idx="267">
                  <c:v>23106</c:v>
                </c:pt>
                <c:pt idx="268">
                  <c:v>23594.5</c:v>
                </c:pt>
                <c:pt idx="269">
                  <c:v>24134</c:v>
                </c:pt>
                <c:pt idx="270">
                  <c:v>24142</c:v>
                </c:pt>
                <c:pt idx="271">
                  <c:v>24498</c:v>
                </c:pt>
                <c:pt idx="272">
                  <c:v>26006</c:v>
                </c:pt>
                <c:pt idx="273">
                  <c:v>26398</c:v>
                </c:pt>
              </c:numCache>
            </c:numRef>
          </c:xVal>
          <c:yVal>
            <c:numRef>
              <c:f>'A (3)'!$K$21:$K$990</c:f>
              <c:numCache>
                <c:formatCode>General</c:formatCode>
                <c:ptCount val="970"/>
                <c:pt idx="220">
                  <c:v>-4.6835100001771934E-2</c:v>
                </c:pt>
                <c:pt idx="223">
                  <c:v>-4.438434999610763E-2</c:v>
                </c:pt>
                <c:pt idx="228">
                  <c:v>-4.2406699998537078E-2</c:v>
                </c:pt>
                <c:pt idx="229">
                  <c:v>-4.3926049998844974E-2</c:v>
                </c:pt>
                <c:pt idx="241">
                  <c:v>-7.9489399999147281E-2</c:v>
                </c:pt>
                <c:pt idx="245">
                  <c:v>-9.2834800001583062E-2</c:v>
                </c:pt>
                <c:pt idx="246">
                  <c:v>-9.4268549997650553E-2</c:v>
                </c:pt>
                <c:pt idx="249">
                  <c:v>-0.11491759999626083</c:v>
                </c:pt>
                <c:pt idx="250">
                  <c:v>-0.12160299999231938</c:v>
                </c:pt>
                <c:pt idx="255">
                  <c:v>-0.12646284999937052</c:v>
                </c:pt>
                <c:pt idx="256">
                  <c:v>-0.13135619999957271</c:v>
                </c:pt>
                <c:pt idx="257">
                  <c:v>-0.132891400004155</c:v>
                </c:pt>
                <c:pt idx="258">
                  <c:v>-0.13543019999633543</c:v>
                </c:pt>
                <c:pt idx="259">
                  <c:v>-0.13577944999997271</c:v>
                </c:pt>
                <c:pt idx="260">
                  <c:v>-0.13515404999634484</c:v>
                </c:pt>
                <c:pt idx="261">
                  <c:v>-0.13506179999967571</c:v>
                </c:pt>
                <c:pt idx="262">
                  <c:v>-0.13755359999049688</c:v>
                </c:pt>
                <c:pt idx="263">
                  <c:v>-0.13751359999150736</c:v>
                </c:pt>
                <c:pt idx="264">
                  <c:v>-0.14457599999877857</c:v>
                </c:pt>
                <c:pt idx="265">
                  <c:v>-0.14418599999771686</c:v>
                </c:pt>
                <c:pt idx="266">
                  <c:v>-0.14399599999887869</c:v>
                </c:pt>
                <c:pt idx="267">
                  <c:v>-0.14812820000224747</c:v>
                </c:pt>
                <c:pt idx="268">
                  <c:v>-0.15059165000275243</c:v>
                </c:pt>
                <c:pt idx="269">
                  <c:v>-0.16589979999844218</c:v>
                </c:pt>
                <c:pt idx="270">
                  <c:v>-0.1565273999949568</c:v>
                </c:pt>
                <c:pt idx="271">
                  <c:v>-0.15713059999688994</c:v>
                </c:pt>
                <c:pt idx="272">
                  <c:v>-0.16995820018200902</c:v>
                </c:pt>
                <c:pt idx="273">
                  <c:v>-0.17846060000010766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DA-42C8-A7AE-EFC2E4AE4316}"/>
            </c:ext>
          </c:extLst>
        </c:ser>
        <c:ser>
          <c:idx val="5"/>
          <c:order val="3"/>
          <c:tx>
            <c:strRef>
              <c:f>'A (3)'!$R$1</c:f>
              <c:strCache>
                <c:ptCount val="1"/>
                <c:pt idx="0">
                  <c:v>Q.fit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'A (3)'!$Q$2:$Q$19</c:f>
              <c:numCache>
                <c:formatCode>General</c:formatCode>
                <c:ptCount val="18"/>
                <c:pt idx="0">
                  <c:v>5000</c:v>
                </c:pt>
                <c:pt idx="1">
                  <c:v>6000</c:v>
                </c:pt>
                <c:pt idx="2">
                  <c:v>7000</c:v>
                </c:pt>
                <c:pt idx="3">
                  <c:v>8000</c:v>
                </c:pt>
                <c:pt idx="4">
                  <c:v>9000</c:v>
                </c:pt>
                <c:pt idx="5">
                  <c:v>10000</c:v>
                </c:pt>
                <c:pt idx="6">
                  <c:v>11000</c:v>
                </c:pt>
                <c:pt idx="7">
                  <c:v>12000</c:v>
                </c:pt>
                <c:pt idx="8">
                  <c:v>13000</c:v>
                </c:pt>
                <c:pt idx="9">
                  <c:v>14000</c:v>
                </c:pt>
                <c:pt idx="10">
                  <c:v>15000</c:v>
                </c:pt>
                <c:pt idx="11">
                  <c:v>16000</c:v>
                </c:pt>
                <c:pt idx="12">
                  <c:v>17000</c:v>
                </c:pt>
                <c:pt idx="13">
                  <c:v>18000</c:v>
                </c:pt>
                <c:pt idx="14">
                  <c:v>19000</c:v>
                </c:pt>
                <c:pt idx="15">
                  <c:v>20000</c:v>
                </c:pt>
                <c:pt idx="16">
                  <c:v>21000</c:v>
                </c:pt>
                <c:pt idx="17">
                  <c:v>22000</c:v>
                </c:pt>
              </c:numCache>
            </c:numRef>
          </c:xVal>
          <c:yVal>
            <c:numRef>
              <c:f>'A (3)'!$R$2:$R$19</c:f>
              <c:numCache>
                <c:formatCode>0.00E+00</c:formatCode>
                <c:ptCount val="18"/>
                <c:pt idx="0">
                  <c:v>1.8135102018990443E-3</c:v>
                </c:pt>
                <c:pt idx="1">
                  <c:v>-2.2331916325220007E-3</c:v>
                </c:pt>
                <c:pt idx="2">
                  <c:v>-6.8394247862246151E-3</c:v>
                </c:pt>
                <c:pt idx="3">
                  <c:v>-1.2005189259208801E-2</c:v>
                </c:pt>
                <c:pt idx="4">
                  <c:v>-1.7730485051474558E-2</c:v>
                </c:pt>
                <c:pt idx="5">
                  <c:v>-2.4015312163021885E-2</c:v>
                </c:pt>
                <c:pt idx="6">
                  <c:v>-3.0859670593850783E-2</c:v>
                </c:pt>
                <c:pt idx="7">
                  <c:v>-3.826356034396125E-2</c:v>
                </c:pt>
                <c:pt idx="8">
                  <c:v>-4.6226981413353289E-2</c:v>
                </c:pt>
                <c:pt idx="9">
                  <c:v>-5.4749933802026904E-2</c:v>
                </c:pt>
                <c:pt idx="10">
                  <c:v>-6.3832417509982087E-2</c:v>
                </c:pt>
                <c:pt idx="11">
                  <c:v>-7.3474432537218845E-2</c:v>
                </c:pt>
                <c:pt idx="12">
                  <c:v>-8.3675978883737151E-2</c:v>
                </c:pt>
                <c:pt idx="13">
                  <c:v>-9.443705654953706E-2</c:v>
                </c:pt>
                <c:pt idx="14">
                  <c:v>-0.10575766553461852</c:v>
                </c:pt>
                <c:pt idx="15">
                  <c:v>-0.11763780583898155</c:v>
                </c:pt>
                <c:pt idx="16">
                  <c:v>-0.13007747746262616</c:v>
                </c:pt>
                <c:pt idx="17">
                  <c:v>-0.14307668040555235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DDA-42C8-A7AE-EFC2E4AE4316}"/>
            </c:ext>
          </c:extLst>
        </c:ser>
        <c:ser>
          <c:idx val="2"/>
          <c:order val="4"/>
          <c:tx>
            <c:strRef>
              <c:f>'A (3)'!$AA$1</c:f>
              <c:strCache>
                <c:ptCount val="1"/>
                <c:pt idx="0">
                  <c:v>Q.fit2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(3)'!$Z$2:$Z$28</c:f>
              <c:numCache>
                <c:formatCode>General</c:formatCode>
                <c:ptCount val="27"/>
                <c:pt idx="0">
                  <c:v>-5000</c:v>
                </c:pt>
                <c:pt idx="1">
                  <c:v>-4000</c:v>
                </c:pt>
                <c:pt idx="2">
                  <c:v>-3000</c:v>
                </c:pt>
                <c:pt idx="3">
                  <c:v>-2000</c:v>
                </c:pt>
                <c:pt idx="4">
                  <c:v>-1000</c:v>
                </c:pt>
                <c:pt idx="5">
                  <c:v>0</c:v>
                </c:pt>
                <c:pt idx="6">
                  <c:v>1000</c:v>
                </c:pt>
                <c:pt idx="7">
                  <c:v>2000</c:v>
                </c:pt>
                <c:pt idx="8">
                  <c:v>3000</c:v>
                </c:pt>
                <c:pt idx="9">
                  <c:v>4000</c:v>
                </c:pt>
                <c:pt idx="10">
                  <c:v>5000</c:v>
                </c:pt>
                <c:pt idx="11">
                  <c:v>6000</c:v>
                </c:pt>
                <c:pt idx="12">
                  <c:v>7000</c:v>
                </c:pt>
                <c:pt idx="13">
                  <c:v>8000</c:v>
                </c:pt>
                <c:pt idx="14">
                  <c:v>9000</c:v>
                </c:pt>
                <c:pt idx="15">
                  <c:v>10000</c:v>
                </c:pt>
                <c:pt idx="16">
                  <c:v>11000</c:v>
                </c:pt>
                <c:pt idx="17">
                  <c:v>12000</c:v>
                </c:pt>
                <c:pt idx="18">
                  <c:v>13000</c:v>
                </c:pt>
                <c:pt idx="19">
                  <c:v>14000</c:v>
                </c:pt>
                <c:pt idx="20">
                  <c:v>15000</c:v>
                </c:pt>
                <c:pt idx="21">
                  <c:v>16000</c:v>
                </c:pt>
                <c:pt idx="22">
                  <c:v>17000</c:v>
                </c:pt>
                <c:pt idx="23">
                  <c:v>18000</c:v>
                </c:pt>
                <c:pt idx="24">
                  <c:v>19000</c:v>
                </c:pt>
                <c:pt idx="25">
                  <c:v>20000</c:v>
                </c:pt>
                <c:pt idx="26">
                  <c:v>21000</c:v>
                </c:pt>
              </c:numCache>
            </c:numRef>
          </c:xVal>
          <c:yVal>
            <c:numRef>
              <c:f>'A (3)'!$AA$2:$AA$28</c:f>
              <c:numCache>
                <c:formatCode>0.00E+00</c:formatCode>
                <c:ptCount val="27"/>
                <c:pt idx="0">
                  <c:v>-1.9845640312953446E-2</c:v>
                </c:pt>
                <c:pt idx="1">
                  <c:v>-1.3998970462575974E-2</c:v>
                </c:pt>
                <c:pt idx="2">
                  <c:v>-9.0175955962280112E-3</c:v>
                </c:pt>
                <c:pt idx="3">
                  <c:v>-4.9015157139095577E-3</c:v>
                </c:pt>
                <c:pt idx="4">
                  <c:v>-1.6507308156206129E-3</c:v>
                </c:pt>
                <c:pt idx="5">
                  <c:v>7.3475909863882256E-4</c:v>
                </c:pt>
                <c:pt idx="6">
                  <c:v>2.254954028868749E-3</c:v>
                </c:pt>
                <c:pt idx="7">
                  <c:v>2.9098539750691656E-3</c:v>
                </c:pt>
                <c:pt idx="8">
                  <c:v>2.6994589372400738E-3</c:v>
                </c:pt>
                <c:pt idx="9">
                  <c:v>1.6237689153814723E-3</c:v>
                </c:pt>
                <c:pt idx="10">
                  <c:v>-3.1721609050663901E-4</c:v>
                </c:pt>
                <c:pt idx="11">
                  <c:v>-3.1234960804242574E-3</c:v>
                </c:pt>
                <c:pt idx="12">
                  <c:v>-6.7950710543713891E-3</c:v>
                </c:pt>
                <c:pt idx="13">
                  <c:v>-1.1331941012348027E-2</c:v>
                </c:pt>
                <c:pt idx="14">
                  <c:v>-1.6734105954354178E-2</c:v>
                </c:pt>
                <c:pt idx="15">
                  <c:v>-2.3001565880389832E-2</c:v>
                </c:pt>
                <c:pt idx="16">
                  <c:v>-3.0134320790454992E-2</c:v>
                </c:pt>
                <c:pt idx="17">
                  <c:v>-3.8132370684549666E-2</c:v>
                </c:pt>
                <c:pt idx="18">
                  <c:v>-4.6995715562673859E-2</c:v>
                </c:pt>
                <c:pt idx="19">
                  <c:v>-5.6724355424827552E-2</c:v>
                </c:pt>
                <c:pt idx="20">
                  <c:v>-6.7318290271010744E-2</c:v>
                </c:pt>
                <c:pt idx="21">
                  <c:v>-7.8777520101223464E-2</c:v>
                </c:pt>
                <c:pt idx="22">
                  <c:v>-9.1102044915465696E-2</c:v>
                </c:pt>
                <c:pt idx="23">
                  <c:v>-0.10429186471373743</c:v>
                </c:pt>
                <c:pt idx="24">
                  <c:v>-0.11834697949603865</c:v>
                </c:pt>
                <c:pt idx="25">
                  <c:v>-0.13326738926236942</c:v>
                </c:pt>
                <c:pt idx="26">
                  <c:v>-0.14905309401272968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DDA-42C8-A7AE-EFC2E4AE4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27520"/>
        <c:axId val="1"/>
      </c:scatterChart>
      <c:valAx>
        <c:axId val="613227520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1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2752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 V1073 Cyg -- [38672.5816,  0.7858597]</a:t>
            </a:r>
          </a:p>
        </c:rich>
      </c:tx>
      <c:layout>
        <c:manualLayout>
          <c:xMode val="edge"/>
          <c:yMode val="edge"/>
          <c:x val="0.18843683083511778"/>
          <c:y val="1.838235294117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4903640256959"/>
          <c:y val="0.15441176470588236"/>
          <c:w val="0.83297644539614557"/>
          <c:h val="0.6911764705882352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(3)'!$F$21:$F$990</c:f>
              <c:numCache>
                <c:formatCode>General</c:formatCode>
                <c:ptCount val="970"/>
                <c:pt idx="0">
                  <c:v>-30375.5</c:v>
                </c:pt>
                <c:pt idx="1">
                  <c:v>-29357.5</c:v>
                </c:pt>
                <c:pt idx="2">
                  <c:v>-29239.5</c:v>
                </c:pt>
                <c:pt idx="3">
                  <c:v>-28813</c:v>
                </c:pt>
                <c:pt idx="4">
                  <c:v>-28808</c:v>
                </c:pt>
                <c:pt idx="5">
                  <c:v>-28430</c:v>
                </c:pt>
                <c:pt idx="6">
                  <c:v>-28324.5</c:v>
                </c:pt>
                <c:pt idx="7">
                  <c:v>-28301.5</c:v>
                </c:pt>
                <c:pt idx="8">
                  <c:v>-28271</c:v>
                </c:pt>
                <c:pt idx="9">
                  <c:v>-27590</c:v>
                </c:pt>
                <c:pt idx="10">
                  <c:v>-27550.5</c:v>
                </c:pt>
                <c:pt idx="11">
                  <c:v>-27393</c:v>
                </c:pt>
                <c:pt idx="12">
                  <c:v>-27027.5</c:v>
                </c:pt>
                <c:pt idx="13">
                  <c:v>-26994.5</c:v>
                </c:pt>
                <c:pt idx="14">
                  <c:v>-26945</c:v>
                </c:pt>
                <c:pt idx="15">
                  <c:v>-25945</c:v>
                </c:pt>
                <c:pt idx="16">
                  <c:v>-25436</c:v>
                </c:pt>
                <c:pt idx="17">
                  <c:v>-24729.5</c:v>
                </c:pt>
                <c:pt idx="18">
                  <c:v>-24640.5</c:v>
                </c:pt>
                <c:pt idx="19">
                  <c:v>-24182.5</c:v>
                </c:pt>
                <c:pt idx="20">
                  <c:v>-23826</c:v>
                </c:pt>
                <c:pt idx="21">
                  <c:v>-23753.5</c:v>
                </c:pt>
                <c:pt idx="22">
                  <c:v>-23744.5</c:v>
                </c:pt>
                <c:pt idx="23">
                  <c:v>-23701.5</c:v>
                </c:pt>
                <c:pt idx="24">
                  <c:v>-23242</c:v>
                </c:pt>
                <c:pt idx="25">
                  <c:v>-23239.5</c:v>
                </c:pt>
                <c:pt idx="26">
                  <c:v>-22911</c:v>
                </c:pt>
                <c:pt idx="27">
                  <c:v>-22789</c:v>
                </c:pt>
                <c:pt idx="28">
                  <c:v>-22781.5</c:v>
                </c:pt>
                <c:pt idx="29">
                  <c:v>-22756</c:v>
                </c:pt>
                <c:pt idx="30">
                  <c:v>-22225.5</c:v>
                </c:pt>
                <c:pt idx="31">
                  <c:v>-22197.5</c:v>
                </c:pt>
                <c:pt idx="32">
                  <c:v>-21949</c:v>
                </c:pt>
                <c:pt idx="33">
                  <c:v>-21875.5</c:v>
                </c:pt>
                <c:pt idx="34">
                  <c:v>-21866.5</c:v>
                </c:pt>
                <c:pt idx="35">
                  <c:v>-21798</c:v>
                </c:pt>
                <c:pt idx="36">
                  <c:v>-21795.5</c:v>
                </c:pt>
                <c:pt idx="37">
                  <c:v>-21777.5</c:v>
                </c:pt>
                <c:pt idx="38">
                  <c:v>-21557</c:v>
                </c:pt>
                <c:pt idx="39">
                  <c:v>-21510</c:v>
                </c:pt>
                <c:pt idx="40">
                  <c:v>-21437.5</c:v>
                </c:pt>
                <c:pt idx="41">
                  <c:v>-21413.5</c:v>
                </c:pt>
                <c:pt idx="42">
                  <c:v>-21394.5</c:v>
                </c:pt>
                <c:pt idx="43">
                  <c:v>-21385.5</c:v>
                </c:pt>
                <c:pt idx="44">
                  <c:v>-20912</c:v>
                </c:pt>
                <c:pt idx="45">
                  <c:v>-20564.5</c:v>
                </c:pt>
                <c:pt idx="46">
                  <c:v>-20357.5</c:v>
                </c:pt>
                <c:pt idx="47">
                  <c:v>-20172.5</c:v>
                </c:pt>
                <c:pt idx="48">
                  <c:v>-20153.5</c:v>
                </c:pt>
                <c:pt idx="49">
                  <c:v>-20039</c:v>
                </c:pt>
                <c:pt idx="50">
                  <c:v>-19550.5</c:v>
                </c:pt>
                <c:pt idx="51">
                  <c:v>-19163.5</c:v>
                </c:pt>
                <c:pt idx="52">
                  <c:v>-19130.5</c:v>
                </c:pt>
                <c:pt idx="53">
                  <c:v>-19126.5</c:v>
                </c:pt>
                <c:pt idx="54">
                  <c:v>-19020</c:v>
                </c:pt>
                <c:pt idx="55">
                  <c:v>-18959</c:v>
                </c:pt>
                <c:pt idx="56">
                  <c:v>-18729.5</c:v>
                </c:pt>
                <c:pt idx="57">
                  <c:v>-18694</c:v>
                </c:pt>
                <c:pt idx="58">
                  <c:v>-18666</c:v>
                </c:pt>
                <c:pt idx="59">
                  <c:v>-18649.5</c:v>
                </c:pt>
                <c:pt idx="60">
                  <c:v>-18133</c:v>
                </c:pt>
                <c:pt idx="61">
                  <c:v>-18086</c:v>
                </c:pt>
                <c:pt idx="62">
                  <c:v>-18086</c:v>
                </c:pt>
                <c:pt idx="63">
                  <c:v>-17539</c:v>
                </c:pt>
                <c:pt idx="64">
                  <c:v>-17267.5</c:v>
                </c:pt>
                <c:pt idx="65">
                  <c:v>-17229.5</c:v>
                </c:pt>
                <c:pt idx="66">
                  <c:v>-17220.5</c:v>
                </c:pt>
                <c:pt idx="67">
                  <c:v>-16668.5</c:v>
                </c:pt>
                <c:pt idx="68">
                  <c:v>-16445.5</c:v>
                </c:pt>
                <c:pt idx="69">
                  <c:v>-16406</c:v>
                </c:pt>
                <c:pt idx="70">
                  <c:v>-16375.5</c:v>
                </c:pt>
                <c:pt idx="71">
                  <c:v>-16265</c:v>
                </c:pt>
                <c:pt idx="72">
                  <c:v>-16220.5</c:v>
                </c:pt>
                <c:pt idx="73">
                  <c:v>-16088</c:v>
                </c:pt>
                <c:pt idx="74">
                  <c:v>-15963.5</c:v>
                </c:pt>
                <c:pt idx="75">
                  <c:v>-15677.5</c:v>
                </c:pt>
                <c:pt idx="76">
                  <c:v>-15560</c:v>
                </c:pt>
                <c:pt idx="77">
                  <c:v>-15429</c:v>
                </c:pt>
                <c:pt idx="78">
                  <c:v>-15337.5</c:v>
                </c:pt>
                <c:pt idx="79">
                  <c:v>-15332.5</c:v>
                </c:pt>
                <c:pt idx="80">
                  <c:v>-15331</c:v>
                </c:pt>
                <c:pt idx="81">
                  <c:v>-15266.5</c:v>
                </c:pt>
                <c:pt idx="82">
                  <c:v>-15220.5</c:v>
                </c:pt>
                <c:pt idx="83">
                  <c:v>-15029.5</c:v>
                </c:pt>
                <c:pt idx="84">
                  <c:v>-14963</c:v>
                </c:pt>
                <c:pt idx="85">
                  <c:v>-14961</c:v>
                </c:pt>
                <c:pt idx="86">
                  <c:v>-14946.5</c:v>
                </c:pt>
                <c:pt idx="87">
                  <c:v>-14943</c:v>
                </c:pt>
                <c:pt idx="88">
                  <c:v>-14879.5</c:v>
                </c:pt>
                <c:pt idx="89">
                  <c:v>-14853</c:v>
                </c:pt>
                <c:pt idx="90">
                  <c:v>-14850</c:v>
                </c:pt>
                <c:pt idx="91">
                  <c:v>-14819.5</c:v>
                </c:pt>
                <c:pt idx="92">
                  <c:v>-14807</c:v>
                </c:pt>
                <c:pt idx="93">
                  <c:v>-14545.5</c:v>
                </c:pt>
                <c:pt idx="94">
                  <c:v>-14512.5</c:v>
                </c:pt>
                <c:pt idx="95">
                  <c:v>-14506.5</c:v>
                </c:pt>
                <c:pt idx="96">
                  <c:v>-14454.5</c:v>
                </c:pt>
                <c:pt idx="97">
                  <c:v>-14429</c:v>
                </c:pt>
                <c:pt idx="98">
                  <c:v>-14402</c:v>
                </c:pt>
                <c:pt idx="99">
                  <c:v>-14048</c:v>
                </c:pt>
                <c:pt idx="100">
                  <c:v>-13545.5</c:v>
                </c:pt>
                <c:pt idx="101">
                  <c:v>-13539</c:v>
                </c:pt>
                <c:pt idx="102">
                  <c:v>-13501</c:v>
                </c:pt>
                <c:pt idx="103">
                  <c:v>-13498.5</c:v>
                </c:pt>
                <c:pt idx="104">
                  <c:v>-13465.5</c:v>
                </c:pt>
                <c:pt idx="105">
                  <c:v>-13420</c:v>
                </c:pt>
                <c:pt idx="106">
                  <c:v>-13034</c:v>
                </c:pt>
                <c:pt idx="107">
                  <c:v>-12730</c:v>
                </c:pt>
                <c:pt idx="108">
                  <c:v>-12697</c:v>
                </c:pt>
                <c:pt idx="109">
                  <c:v>-12652.5</c:v>
                </c:pt>
                <c:pt idx="110">
                  <c:v>-12622</c:v>
                </c:pt>
                <c:pt idx="111">
                  <c:v>-12506</c:v>
                </c:pt>
                <c:pt idx="112">
                  <c:v>-12166.5</c:v>
                </c:pt>
                <c:pt idx="113">
                  <c:v>-12162.5</c:v>
                </c:pt>
                <c:pt idx="114">
                  <c:v>-12105.5</c:v>
                </c:pt>
                <c:pt idx="115">
                  <c:v>-12103</c:v>
                </c:pt>
                <c:pt idx="116">
                  <c:v>-12038</c:v>
                </c:pt>
                <c:pt idx="117">
                  <c:v>-11997.5</c:v>
                </c:pt>
                <c:pt idx="118">
                  <c:v>-11716</c:v>
                </c:pt>
                <c:pt idx="119">
                  <c:v>-11683</c:v>
                </c:pt>
                <c:pt idx="120">
                  <c:v>-11651</c:v>
                </c:pt>
                <c:pt idx="121">
                  <c:v>-11217</c:v>
                </c:pt>
                <c:pt idx="122">
                  <c:v>-10804.5</c:v>
                </c:pt>
                <c:pt idx="123">
                  <c:v>-10746</c:v>
                </c:pt>
                <c:pt idx="124">
                  <c:v>-10715.5</c:v>
                </c:pt>
                <c:pt idx="125">
                  <c:v>-10705.5</c:v>
                </c:pt>
                <c:pt idx="126">
                  <c:v>-10673.5</c:v>
                </c:pt>
                <c:pt idx="127">
                  <c:v>-10357</c:v>
                </c:pt>
                <c:pt idx="128">
                  <c:v>-10302</c:v>
                </c:pt>
                <c:pt idx="129">
                  <c:v>-10293</c:v>
                </c:pt>
                <c:pt idx="130">
                  <c:v>-10210.5</c:v>
                </c:pt>
                <c:pt idx="131">
                  <c:v>-10191.5</c:v>
                </c:pt>
                <c:pt idx="132">
                  <c:v>-9807</c:v>
                </c:pt>
                <c:pt idx="133">
                  <c:v>-9784</c:v>
                </c:pt>
                <c:pt idx="134">
                  <c:v>-9757.5</c:v>
                </c:pt>
                <c:pt idx="135">
                  <c:v>-9448</c:v>
                </c:pt>
                <c:pt idx="136">
                  <c:v>-9356.5</c:v>
                </c:pt>
                <c:pt idx="137">
                  <c:v>-9351.5</c:v>
                </c:pt>
                <c:pt idx="138">
                  <c:v>-9345</c:v>
                </c:pt>
                <c:pt idx="139">
                  <c:v>-9328.5</c:v>
                </c:pt>
                <c:pt idx="140">
                  <c:v>-8906</c:v>
                </c:pt>
                <c:pt idx="141">
                  <c:v>-8422.5</c:v>
                </c:pt>
                <c:pt idx="142">
                  <c:v>-8005</c:v>
                </c:pt>
                <c:pt idx="143">
                  <c:v>-6486</c:v>
                </c:pt>
                <c:pt idx="144">
                  <c:v>-5136</c:v>
                </c:pt>
                <c:pt idx="145">
                  <c:v>-5117</c:v>
                </c:pt>
                <c:pt idx="146">
                  <c:v>-5114.5</c:v>
                </c:pt>
                <c:pt idx="147">
                  <c:v>-2397.5</c:v>
                </c:pt>
                <c:pt idx="148">
                  <c:v>-2395</c:v>
                </c:pt>
                <c:pt idx="149">
                  <c:v>-2364.5</c:v>
                </c:pt>
                <c:pt idx="150">
                  <c:v>-2331.5</c:v>
                </c:pt>
                <c:pt idx="151">
                  <c:v>-2296</c:v>
                </c:pt>
                <c:pt idx="152">
                  <c:v>-1010.5</c:v>
                </c:pt>
                <c:pt idx="153">
                  <c:v>-947</c:v>
                </c:pt>
                <c:pt idx="154">
                  <c:v>-938</c:v>
                </c:pt>
                <c:pt idx="155">
                  <c:v>-933</c:v>
                </c:pt>
                <c:pt idx="156">
                  <c:v>-933</c:v>
                </c:pt>
                <c:pt idx="157">
                  <c:v>-930.5</c:v>
                </c:pt>
                <c:pt idx="158">
                  <c:v>-439</c:v>
                </c:pt>
                <c:pt idx="159">
                  <c:v>-406</c:v>
                </c:pt>
                <c:pt idx="160">
                  <c:v>-13</c:v>
                </c:pt>
                <c:pt idx="161">
                  <c:v>-4</c:v>
                </c:pt>
                <c:pt idx="162">
                  <c:v>0</c:v>
                </c:pt>
                <c:pt idx="163">
                  <c:v>0</c:v>
                </c:pt>
                <c:pt idx="164">
                  <c:v>25.5</c:v>
                </c:pt>
                <c:pt idx="165">
                  <c:v>44.5</c:v>
                </c:pt>
                <c:pt idx="166">
                  <c:v>75</c:v>
                </c:pt>
                <c:pt idx="167">
                  <c:v>468</c:v>
                </c:pt>
                <c:pt idx="168">
                  <c:v>515</c:v>
                </c:pt>
                <c:pt idx="169">
                  <c:v>847.5</c:v>
                </c:pt>
                <c:pt idx="170">
                  <c:v>850</c:v>
                </c:pt>
                <c:pt idx="171">
                  <c:v>852.5</c:v>
                </c:pt>
                <c:pt idx="172">
                  <c:v>869</c:v>
                </c:pt>
                <c:pt idx="173">
                  <c:v>5018.5</c:v>
                </c:pt>
                <c:pt idx="174">
                  <c:v>5074.5</c:v>
                </c:pt>
                <c:pt idx="175">
                  <c:v>5077</c:v>
                </c:pt>
                <c:pt idx="176">
                  <c:v>5088.5</c:v>
                </c:pt>
                <c:pt idx="177">
                  <c:v>5513.5</c:v>
                </c:pt>
                <c:pt idx="178">
                  <c:v>5522.5</c:v>
                </c:pt>
                <c:pt idx="179">
                  <c:v>5525</c:v>
                </c:pt>
                <c:pt idx="180">
                  <c:v>5527.5</c:v>
                </c:pt>
                <c:pt idx="181">
                  <c:v>6417</c:v>
                </c:pt>
                <c:pt idx="182">
                  <c:v>6426</c:v>
                </c:pt>
                <c:pt idx="183">
                  <c:v>6437.5</c:v>
                </c:pt>
                <c:pt idx="184">
                  <c:v>6454</c:v>
                </c:pt>
                <c:pt idx="185">
                  <c:v>7417.5</c:v>
                </c:pt>
                <c:pt idx="186">
                  <c:v>7419</c:v>
                </c:pt>
                <c:pt idx="187">
                  <c:v>7424</c:v>
                </c:pt>
                <c:pt idx="188">
                  <c:v>7776</c:v>
                </c:pt>
                <c:pt idx="189">
                  <c:v>7785</c:v>
                </c:pt>
                <c:pt idx="190">
                  <c:v>7818</c:v>
                </c:pt>
                <c:pt idx="191">
                  <c:v>8327</c:v>
                </c:pt>
                <c:pt idx="192">
                  <c:v>8402</c:v>
                </c:pt>
                <c:pt idx="193">
                  <c:v>8775.5</c:v>
                </c:pt>
                <c:pt idx="194">
                  <c:v>9695</c:v>
                </c:pt>
                <c:pt idx="195">
                  <c:v>10106</c:v>
                </c:pt>
                <c:pt idx="196">
                  <c:v>11012</c:v>
                </c:pt>
                <c:pt idx="197">
                  <c:v>11040</c:v>
                </c:pt>
                <c:pt idx="198">
                  <c:v>11042.5</c:v>
                </c:pt>
                <c:pt idx="199">
                  <c:v>11051.5</c:v>
                </c:pt>
                <c:pt idx="200">
                  <c:v>11077</c:v>
                </c:pt>
                <c:pt idx="201">
                  <c:v>11546.5</c:v>
                </c:pt>
                <c:pt idx="202">
                  <c:v>11549</c:v>
                </c:pt>
                <c:pt idx="203">
                  <c:v>11565.5</c:v>
                </c:pt>
                <c:pt idx="204">
                  <c:v>11568</c:v>
                </c:pt>
                <c:pt idx="205">
                  <c:v>11573</c:v>
                </c:pt>
                <c:pt idx="206">
                  <c:v>11643</c:v>
                </c:pt>
                <c:pt idx="207">
                  <c:v>11643</c:v>
                </c:pt>
                <c:pt idx="208">
                  <c:v>11643</c:v>
                </c:pt>
                <c:pt idx="209">
                  <c:v>11666</c:v>
                </c:pt>
                <c:pt idx="210">
                  <c:v>11666</c:v>
                </c:pt>
                <c:pt idx="211">
                  <c:v>11666</c:v>
                </c:pt>
                <c:pt idx="212">
                  <c:v>12004.5</c:v>
                </c:pt>
                <c:pt idx="213">
                  <c:v>12004.5</c:v>
                </c:pt>
                <c:pt idx="214">
                  <c:v>12016</c:v>
                </c:pt>
                <c:pt idx="215">
                  <c:v>12037.5</c:v>
                </c:pt>
                <c:pt idx="216">
                  <c:v>12039</c:v>
                </c:pt>
                <c:pt idx="217">
                  <c:v>12039</c:v>
                </c:pt>
                <c:pt idx="218">
                  <c:v>12039</c:v>
                </c:pt>
                <c:pt idx="219">
                  <c:v>12054</c:v>
                </c:pt>
                <c:pt idx="220">
                  <c:v>12483</c:v>
                </c:pt>
                <c:pt idx="221">
                  <c:v>12483</c:v>
                </c:pt>
                <c:pt idx="222">
                  <c:v>12483</c:v>
                </c:pt>
                <c:pt idx="223">
                  <c:v>12485.5</c:v>
                </c:pt>
                <c:pt idx="224">
                  <c:v>12485.5</c:v>
                </c:pt>
                <c:pt idx="225">
                  <c:v>12490.5</c:v>
                </c:pt>
                <c:pt idx="226">
                  <c:v>12492</c:v>
                </c:pt>
                <c:pt idx="227">
                  <c:v>12506</c:v>
                </c:pt>
                <c:pt idx="228">
                  <c:v>12511</c:v>
                </c:pt>
                <c:pt idx="229">
                  <c:v>12546.5</c:v>
                </c:pt>
                <c:pt idx="230">
                  <c:v>12581</c:v>
                </c:pt>
                <c:pt idx="231">
                  <c:v>12581</c:v>
                </c:pt>
                <c:pt idx="232">
                  <c:v>12630.5</c:v>
                </c:pt>
                <c:pt idx="233">
                  <c:v>12917</c:v>
                </c:pt>
                <c:pt idx="234">
                  <c:v>12969</c:v>
                </c:pt>
                <c:pt idx="235">
                  <c:v>12970.5</c:v>
                </c:pt>
                <c:pt idx="236">
                  <c:v>13442.5</c:v>
                </c:pt>
                <c:pt idx="237">
                  <c:v>15251</c:v>
                </c:pt>
                <c:pt idx="238">
                  <c:v>15647</c:v>
                </c:pt>
                <c:pt idx="239">
                  <c:v>15687</c:v>
                </c:pt>
                <c:pt idx="240">
                  <c:v>15689</c:v>
                </c:pt>
                <c:pt idx="241">
                  <c:v>16102</c:v>
                </c:pt>
                <c:pt idx="242">
                  <c:v>17125</c:v>
                </c:pt>
                <c:pt idx="243">
                  <c:v>17143</c:v>
                </c:pt>
                <c:pt idx="244">
                  <c:v>17178.5</c:v>
                </c:pt>
                <c:pt idx="245">
                  <c:v>17684</c:v>
                </c:pt>
                <c:pt idx="246">
                  <c:v>18071.5</c:v>
                </c:pt>
                <c:pt idx="247">
                  <c:v>19613</c:v>
                </c:pt>
                <c:pt idx="248">
                  <c:v>19613</c:v>
                </c:pt>
                <c:pt idx="249">
                  <c:v>19908</c:v>
                </c:pt>
                <c:pt idx="250">
                  <c:v>20290</c:v>
                </c:pt>
                <c:pt idx="251">
                  <c:v>20391.5</c:v>
                </c:pt>
                <c:pt idx="252">
                  <c:v>20393</c:v>
                </c:pt>
                <c:pt idx="253">
                  <c:v>20421</c:v>
                </c:pt>
                <c:pt idx="254">
                  <c:v>20883</c:v>
                </c:pt>
                <c:pt idx="255">
                  <c:v>20890.5</c:v>
                </c:pt>
                <c:pt idx="256">
                  <c:v>21346</c:v>
                </c:pt>
                <c:pt idx="257">
                  <c:v>21762</c:v>
                </c:pt>
                <c:pt idx="258">
                  <c:v>21766</c:v>
                </c:pt>
                <c:pt idx="259">
                  <c:v>21768.5</c:v>
                </c:pt>
                <c:pt idx="260">
                  <c:v>21786.5</c:v>
                </c:pt>
                <c:pt idx="261">
                  <c:v>21794</c:v>
                </c:pt>
                <c:pt idx="262">
                  <c:v>21888</c:v>
                </c:pt>
                <c:pt idx="263">
                  <c:v>21888</c:v>
                </c:pt>
                <c:pt idx="264">
                  <c:v>22780</c:v>
                </c:pt>
                <c:pt idx="265">
                  <c:v>22780</c:v>
                </c:pt>
                <c:pt idx="266">
                  <c:v>22780</c:v>
                </c:pt>
                <c:pt idx="267">
                  <c:v>23106</c:v>
                </c:pt>
                <c:pt idx="268">
                  <c:v>23594.5</c:v>
                </c:pt>
                <c:pt idx="269">
                  <c:v>24134</c:v>
                </c:pt>
                <c:pt idx="270">
                  <c:v>24142</c:v>
                </c:pt>
                <c:pt idx="271">
                  <c:v>24498</c:v>
                </c:pt>
                <c:pt idx="272">
                  <c:v>26006</c:v>
                </c:pt>
                <c:pt idx="273">
                  <c:v>26398</c:v>
                </c:pt>
              </c:numCache>
            </c:numRef>
          </c:xVal>
          <c:yVal>
            <c:numRef>
              <c:f>'A (3)'!$H$21:$H$990</c:f>
              <c:numCache>
                <c:formatCode>General</c:formatCode>
                <c:ptCount val="970"/>
                <c:pt idx="0">
                  <c:v>0.10671735000505578</c:v>
                </c:pt>
                <c:pt idx="1">
                  <c:v>7.0542750005188282E-2</c:v>
                </c:pt>
                <c:pt idx="2">
                  <c:v>0.12009815000419621</c:v>
                </c:pt>
                <c:pt idx="3">
                  <c:v>5.6936100005259505E-2</c:v>
                </c:pt>
                <c:pt idx="4">
                  <c:v>9.3637600006331922E-2</c:v>
                </c:pt>
                <c:pt idx="5">
                  <c:v>8.6671000004571397E-2</c:v>
                </c:pt>
                <c:pt idx="6">
                  <c:v>0.10047265000321204</c:v>
                </c:pt>
                <c:pt idx="9">
                  <c:v>9.7523000004002824E-2</c:v>
                </c:pt>
                <c:pt idx="10">
                  <c:v>1.9064850002905587E-2</c:v>
                </c:pt>
                <c:pt idx="11">
                  <c:v>5.116210000414867E-2</c:v>
                </c:pt>
                <c:pt idx="12">
                  <c:v>9.5441750003374182E-2</c:v>
                </c:pt>
                <c:pt idx="13">
                  <c:v>3.9071650004188996E-2</c:v>
                </c:pt>
                <c:pt idx="14">
                  <c:v>7.8016500003286637E-2</c:v>
                </c:pt>
                <c:pt idx="15">
                  <c:v>3.7316500005545095E-2</c:v>
                </c:pt>
                <c:pt idx="16">
                  <c:v>1.6729200004192535E-2</c:v>
                </c:pt>
                <c:pt idx="17">
                  <c:v>8.585115000460064E-2</c:v>
                </c:pt>
                <c:pt idx="18">
                  <c:v>6.7337850003241329E-2</c:v>
                </c:pt>
                <c:pt idx="19">
                  <c:v>8.3595250005600974E-2</c:v>
                </c:pt>
                <c:pt idx="20">
                  <c:v>0.13261220000276808</c:v>
                </c:pt>
                <c:pt idx="21">
                  <c:v>5.9783950004202779E-2</c:v>
                </c:pt>
                <c:pt idx="22">
                  <c:v>5.6046650006464915E-2</c:v>
                </c:pt>
                <c:pt idx="23">
                  <c:v>8.4079550004389603E-2</c:v>
                </c:pt>
                <c:pt idx="24">
                  <c:v>2.5474000067333691E-3</c:v>
                </c:pt>
                <c:pt idx="25">
                  <c:v>1.8898150003224146E-2</c:v>
                </c:pt>
                <c:pt idx="26">
                  <c:v>2.5986700005887542E-2</c:v>
                </c:pt>
                <c:pt idx="27">
                  <c:v>-2.8966999961994588E-3</c:v>
                </c:pt>
                <c:pt idx="28">
                  <c:v>9.1155550002440577E-2</c:v>
                </c:pt>
                <c:pt idx="29">
                  <c:v>7.9733200003829552E-2</c:v>
                </c:pt>
                <c:pt idx="30">
                  <c:v>6.5162350005266489E-2</c:v>
                </c:pt>
                <c:pt idx="31">
                  <c:v>5.2090750003117137E-2</c:v>
                </c:pt>
                <c:pt idx="32">
                  <c:v>1.3955300000816351E-2</c:v>
                </c:pt>
                <c:pt idx="33">
                  <c:v>0.12326735000533517</c:v>
                </c:pt>
                <c:pt idx="34">
                  <c:v>3.5530050005036173E-2</c:v>
                </c:pt>
                <c:pt idx="35">
                  <c:v>9.4140600005630404E-2</c:v>
                </c:pt>
                <c:pt idx="36">
                  <c:v>8.7491350004711421E-2</c:v>
                </c:pt>
                <c:pt idx="38">
                  <c:v>-2.0047099995281314E-2</c:v>
                </c:pt>
                <c:pt idx="39">
                  <c:v>6.6547000002174173E-2</c:v>
                </c:pt>
                <c:pt idx="40">
                  <c:v>3.1718750004074536E-2</c:v>
                </c:pt>
                <c:pt idx="41">
                  <c:v>5.7085950003965991E-2</c:v>
                </c:pt>
                <c:pt idx="42">
                  <c:v>9.6751650002261158E-2</c:v>
                </c:pt>
                <c:pt idx="43">
                  <c:v>1.8014350003795698E-2</c:v>
                </c:pt>
                <c:pt idx="44">
                  <c:v>2.3446400002285372E-2</c:v>
                </c:pt>
                <c:pt idx="45">
                  <c:v>2.4200650004786439E-2</c:v>
                </c:pt>
                <c:pt idx="46">
                  <c:v>8.424274999924819E-2</c:v>
                </c:pt>
                <c:pt idx="47">
                  <c:v>8.198250005079899E-3</c:v>
                </c:pt>
                <c:pt idx="48">
                  <c:v>1.8863950001104968E-2</c:v>
                </c:pt>
                <c:pt idx="49">
                  <c:v>3.2928300006460631E-2</c:v>
                </c:pt>
                <c:pt idx="50">
                  <c:v>2.4464850004733307E-2</c:v>
                </c:pt>
                <c:pt idx="51">
                  <c:v>2.7760950000811135E-2</c:v>
                </c:pt>
                <c:pt idx="52">
                  <c:v>1.8390850000287173E-2</c:v>
                </c:pt>
                <c:pt idx="53">
                  <c:v>-3.1047949996718671E-2</c:v>
                </c:pt>
                <c:pt idx="54">
                  <c:v>0.10489400000005844</c:v>
                </c:pt>
                <c:pt idx="55">
                  <c:v>4.3452300000353716E-2</c:v>
                </c:pt>
                <c:pt idx="56">
                  <c:v>-3.1348849995993078E-2</c:v>
                </c:pt>
                <c:pt idx="57">
                  <c:v>7.8631800002767704E-2</c:v>
                </c:pt>
                <c:pt idx="58">
                  <c:v>-2.2439799995481735E-2</c:v>
                </c:pt>
                <c:pt idx="59">
                  <c:v>3.8875150003150338E-2</c:v>
                </c:pt>
                <c:pt idx="60">
                  <c:v>1.2340100001893006E-2</c:v>
                </c:pt>
                <c:pt idx="61">
                  <c:v>9.3420000484911725E-4</c:v>
                </c:pt>
                <c:pt idx="62">
                  <c:v>4.9934200003917795E-2</c:v>
                </c:pt>
                <c:pt idx="63">
                  <c:v>8.9678300002560718E-2</c:v>
                </c:pt>
                <c:pt idx="64">
                  <c:v>-5.2302499971119687E-3</c:v>
                </c:pt>
                <c:pt idx="65">
                  <c:v>7.8101150003931252E-2</c:v>
                </c:pt>
                <c:pt idx="66">
                  <c:v>2.8363850000459934E-2</c:v>
                </c:pt>
                <c:pt idx="67">
                  <c:v>7.7809450005588587E-2</c:v>
                </c:pt>
                <c:pt idx="68">
                  <c:v>9.7096350003994303E-2</c:v>
                </c:pt>
                <c:pt idx="69">
                  <c:v>2.0638200003304519E-2</c:v>
                </c:pt>
                <c:pt idx="70">
                  <c:v>7.7917350001371233E-2</c:v>
                </c:pt>
                <c:pt idx="71">
                  <c:v>4.2050000411109067E-4</c:v>
                </c:pt>
                <c:pt idx="72">
                  <c:v>-1.9336149995069718E-2</c:v>
                </c:pt>
                <c:pt idx="73">
                  <c:v>-3.7463999979081564E-3</c:v>
                </c:pt>
                <c:pt idx="74">
                  <c:v>-3.2790499935799744E-3</c:v>
                </c:pt>
                <c:pt idx="75">
                  <c:v>2.8467500014812686E-3</c:v>
                </c:pt>
                <c:pt idx="76">
                  <c:v>5.3320000042731408E-3</c:v>
                </c:pt>
                <c:pt idx="77">
                  <c:v>-7.2886999987531453E-3</c:v>
                </c:pt>
                <c:pt idx="78">
                  <c:v>-2.9451249996782281E-2</c:v>
                </c:pt>
                <c:pt idx="79">
                  <c:v>-1.4749749996553874E-2</c:v>
                </c:pt>
                <c:pt idx="80">
                  <c:v>-8.5392999935720582E-3</c:v>
                </c:pt>
                <c:pt idx="81">
                  <c:v>-3.6489949998212978E-2</c:v>
                </c:pt>
                <c:pt idx="82">
                  <c:v>6.9963850000931416E-2</c:v>
                </c:pt>
                <c:pt idx="83">
                  <c:v>-1.2388499962980859E-3</c:v>
                </c:pt>
                <c:pt idx="84">
                  <c:v>2.6091100004123291E-2</c:v>
                </c:pt>
                <c:pt idx="85">
                  <c:v>-2.6628299998264993E-2</c:v>
                </c:pt>
                <c:pt idx="86">
                  <c:v>5.4060500042396598E-3</c:v>
                </c:pt>
                <c:pt idx="87">
                  <c:v>2.2897100003319792E-2</c:v>
                </c:pt>
                <c:pt idx="88">
                  <c:v>-6.1938499966345262E-3</c:v>
                </c:pt>
                <c:pt idx="89">
                  <c:v>3.4524100003181957E-2</c:v>
                </c:pt>
                <c:pt idx="90">
                  <c:v>-1.0550000006332994E-3</c:v>
                </c:pt>
                <c:pt idx="91">
                  <c:v>-2.977584999462124E-2</c:v>
                </c:pt>
                <c:pt idx="92">
                  <c:v>-1.602209999691695E-2</c:v>
                </c:pt>
                <c:pt idx="93">
                  <c:v>-4.9333649996697204E-2</c:v>
                </c:pt>
                <c:pt idx="94">
                  <c:v>3.0296250002720626E-2</c:v>
                </c:pt>
                <c:pt idx="95">
                  <c:v>-8.861949998390628E-3</c:v>
                </c:pt>
                <c:pt idx="96">
                  <c:v>-1.0566349996224744E-2</c:v>
                </c:pt>
                <c:pt idx="97">
                  <c:v>-1.198869999643648E-2</c:v>
                </c:pt>
                <c:pt idx="98">
                  <c:v>-3.1200599998555845E-2</c:v>
                </c:pt>
                <c:pt idx="99">
                  <c:v>-3.5343999952601735E-3</c:v>
                </c:pt>
                <c:pt idx="100">
                  <c:v>-3.9033649998600595E-2</c:v>
                </c:pt>
                <c:pt idx="101">
                  <c:v>-3.9121699996030657E-2</c:v>
                </c:pt>
                <c:pt idx="102">
                  <c:v>3.7209699999948498E-2</c:v>
                </c:pt>
                <c:pt idx="103">
                  <c:v>-7.4395499941601884E-3</c:v>
                </c:pt>
                <c:pt idx="104">
                  <c:v>1.519035000455915E-2</c:v>
                </c:pt>
                <c:pt idx="105">
                  <c:v>-2.5425999996514292E-2</c:v>
                </c:pt>
                <c:pt idx="106">
                  <c:v>-3.9270199995371513E-2</c:v>
                </c:pt>
                <c:pt idx="107">
                  <c:v>-2.7618999996775528E-2</c:v>
                </c:pt>
                <c:pt idx="108">
                  <c:v>-1.3989099996251753E-2</c:v>
                </c:pt>
                <c:pt idx="109">
                  <c:v>1.2254250003024936E-2</c:v>
                </c:pt>
                <c:pt idx="110">
                  <c:v>2.6533400003245333E-2</c:v>
                </c:pt>
                <c:pt idx="111">
                  <c:v>-7.2191799998108763E-2</c:v>
                </c:pt>
                <c:pt idx="112">
                  <c:v>3.1440050006494857E-2</c:v>
                </c:pt>
                <c:pt idx="113">
                  <c:v>-2.2998749998805579E-2</c:v>
                </c:pt>
                <c:pt idx="114">
                  <c:v>3.0998350001027575E-2</c:v>
                </c:pt>
                <c:pt idx="115">
                  <c:v>0.13334910000412492</c:v>
                </c:pt>
                <c:pt idx="116">
                  <c:v>9.1468600003281608E-2</c:v>
                </c:pt>
                <c:pt idx="117">
                  <c:v>3.1507500025327317E-3</c:v>
                </c:pt>
                <c:pt idx="118">
                  <c:v>2.9645200003869832E-2</c:v>
                </c:pt>
                <c:pt idx="119">
                  <c:v>4.0275100003782427E-2</c:v>
                </c:pt>
                <c:pt idx="120">
                  <c:v>9.7647000038705301E-3</c:v>
                </c:pt>
                <c:pt idx="121">
                  <c:v>4.1654900003777584E-2</c:v>
                </c:pt>
                <c:pt idx="122">
                  <c:v>3.9528650002466748E-2</c:v>
                </c:pt>
                <c:pt idx="124">
                  <c:v>-7.1984649996011285E-2</c:v>
                </c:pt>
                <c:pt idx="125">
                  <c:v>5.5418350006220862E-2</c:v>
                </c:pt>
                <c:pt idx="127">
                  <c:v>3.2312900002580136E-2</c:v>
                </c:pt>
                <c:pt idx="128">
                  <c:v>2.9029400004219497E-2</c:v>
                </c:pt>
                <c:pt idx="129">
                  <c:v>2.9292100003658561E-2</c:v>
                </c:pt>
                <c:pt idx="130">
                  <c:v>-2.6133149996894645E-2</c:v>
                </c:pt>
                <c:pt idx="131">
                  <c:v>2.5325500027975067E-3</c:v>
                </c:pt>
                <c:pt idx="132">
                  <c:v>1.1477900003228569E-2</c:v>
                </c:pt>
                <c:pt idx="133">
                  <c:v>-1.2951999960932881E-3</c:v>
                </c:pt>
                <c:pt idx="134">
                  <c:v>-4.5772499979648273E-3</c:v>
                </c:pt>
                <c:pt idx="135">
                  <c:v>9.8456000014266465E-3</c:v>
                </c:pt>
                <c:pt idx="136">
                  <c:v>2.7683050004270626E-2</c:v>
                </c:pt>
                <c:pt idx="137">
                  <c:v>-1.7615449996810639E-2</c:v>
                </c:pt>
                <c:pt idx="138">
                  <c:v>7.2965000035765115E-3</c:v>
                </c:pt>
                <c:pt idx="139">
                  <c:v>-3.3885499942698516E-3</c:v>
                </c:pt>
                <c:pt idx="140">
                  <c:v>1.9888200004061218E-2</c:v>
                </c:pt>
                <c:pt idx="141">
                  <c:v>-7.2767499987094197E-3</c:v>
                </c:pt>
                <c:pt idx="142">
                  <c:v>2.6298500000848435E-2</c:v>
                </c:pt>
                <c:pt idx="143">
                  <c:v>1.4414200006285682E-2</c:v>
                </c:pt>
                <c:pt idx="144">
                  <c:v>8.8192000039271079E-3</c:v>
                </c:pt>
                <c:pt idx="145">
                  <c:v>-1.5150999970501289E-3</c:v>
                </c:pt>
                <c:pt idx="146">
                  <c:v>-6.164349993923679E-3</c:v>
                </c:pt>
                <c:pt idx="147">
                  <c:v>5.0307499986956827E-3</c:v>
                </c:pt>
                <c:pt idx="148">
                  <c:v>1.2381500004266854E-2</c:v>
                </c:pt>
                <c:pt idx="149">
                  <c:v>1.6606499993940815E-3</c:v>
                </c:pt>
                <c:pt idx="150">
                  <c:v>-5.7094500007224269E-3</c:v>
                </c:pt>
                <c:pt idx="151">
                  <c:v>1.3271199997689109E-2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D6-4A0C-B172-A9AADD9B2C20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(3)'!$D$22:$D$47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(3)'!$F$21:$F$990</c:f>
              <c:numCache>
                <c:formatCode>General</c:formatCode>
                <c:ptCount val="970"/>
                <c:pt idx="0">
                  <c:v>-30375.5</c:v>
                </c:pt>
                <c:pt idx="1">
                  <c:v>-29357.5</c:v>
                </c:pt>
                <c:pt idx="2">
                  <c:v>-29239.5</c:v>
                </c:pt>
                <c:pt idx="3">
                  <c:v>-28813</c:v>
                </c:pt>
                <c:pt idx="4">
                  <c:v>-28808</c:v>
                </c:pt>
                <c:pt idx="5">
                  <c:v>-28430</c:v>
                </c:pt>
                <c:pt idx="6">
                  <c:v>-28324.5</c:v>
                </c:pt>
                <c:pt idx="7">
                  <c:v>-28301.5</c:v>
                </c:pt>
                <c:pt idx="8">
                  <c:v>-28271</c:v>
                </c:pt>
                <c:pt idx="9">
                  <c:v>-27590</c:v>
                </c:pt>
                <c:pt idx="10">
                  <c:v>-27550.5</c:v>
                </c:pt>
                <c:pt idx="11">
                  <c:v>-27393</c:v>
                </c:pt>
                <c:pt idx="12">
                  <c:v>-27027.5</c:v>
                </c:pt>
                <c:pt idx="13">
                  <c:v>-26994.5</c:v>
                </c:pt>
                <c:pt idx="14">
                  <c:v>-26945</c:v>
                </c:pt>
                <c:pt idx="15">
                  <c:v>-25945</c:v>
                </c:pt>
                <c:pt idx="16">
                  <c:v>-25436</c:v>
                </c:pt>
                <c:pt idx="17">
                  <c:v>-24729.5</c:v>
                </c:pt>
                <c:pt idx="18">
                  <c:v>-24640.5</c:v>
                </c:pt>
                <c:pt idx="19">
                  <c:v>-24182.5</c:v>
                </c:pt>
                <c:pt idx="20">
                  <c:v>-23826</c:v>
                </c:pt>
                <c:pt idx="21">
                  <c:v>-23753.5</c:v>
                </c:pt>
                <c:pt idx="22">
                  <c:v>-23744.5</c:v>
                </c:pt>
                <c:pt idx="23">
                  <c:v>-23701.5</c:v>
                </c:pt>
                <c:pt idx="24">
                  <c:v>-23242</c:v>
                </c:pt>
                <c:pt idx="25">
                  <c:v>-23239.5</c:v>
                </c:pt>
                <c:pt idx="26">
                  <c:v>-22911</c:v>
                </c:pt>
                <c:pt idx="27">
                  <c:v>-22789</c:v>
                </c:pt>
                <c:pt idx="28">
                  <c:v>-22781.5</c:v>
                </c:pt>
                <c:pt idx="29">
                  <c:v>-22756</c:v>
                </c:pt>
                <c:pt idx="30">
                  <c:v>-22225.5</c:v>
                </c:pt>
                <c:pt idx="31">
                  <c:v>-22197.5</c:v>
                </c:pt>
                <c:pt idx="32">
                  <c:v>-21949</c:v>
                </c:pt>
                <c:pt idx="33">
                  <c:v>-21875.5</c:v>
                </c:pt>
                <c:pt idx="34">
                  <c:v>-21866.5</c:v>
                </c:pt>
                <c:pt idx="35">
                  <c:v>-21798</c:v>
                </c:pt>
                <c:pt idx="36">
                  <c:v>-21795.5</c:v>
                </c:pt>
                <c:pt idx="37">
                  <c:v>-21777.5</c:v>
                </c:pt>
                <c:pt idx="38">
                  <c:v>-21557</c:v>
                </c:pt>
                <c:pt idx="39">
                  <c:v>-21510</c:v>
                </c:pt>
                <c:pt idx="40">
                  <c:v>-21437.5</c:v>
                </c:pt>
                <c:pt idx="41">
                  <c:v>-21413.5</c:v>
                </c:pt>
                <c:pt idx="42">
                  <c:v>-21394.5</c:v>
                </c:pt>
                <c:pt idx="43">
                  <c:v>-21385.5</c:v>
                </c:pt>
                <c:pt idx="44">
                  <c:v>-20912</c:v>
                </c:pt>
                <c:pt idx="45">
                  <c:v>-20564.5</c:v>
                </c:pt>
                <c:pt idx="46">
                  <c:v>-20357.5</c:v>
                </c:pt>
                <c:pt idx="47">
                  <c:v>-20172.5</c:v>
                </c:pt>
                <c:pt idx="48">
                  <c:v>-20153.5</c:v>
                </c:pt>
                <c:pt idx="49">
                  <c:v>-20039</c:v>
                </c:pt>
                <c:pt idx="50">
                  <c:v>-19550.5</c:v>
                </c:pt>
                <c:pt idx="51">
                  <c:v>-19163.5</c:v>
                </c:pt>
                <c:pt idx="52">
                  <c:v>-19130.5</c:v>
                </c:pt>
                <c:pt idx="53">
                  <c:v>-19126.5</c:v>
                </c:pt>
                <c:pt idx="54">
                  <c:v>-19020</c:v>
                </c:pt>
                <c:pt idx="55">
                  <c:v>-18959</c:v>
                </c:pt>
                <c:pt idx="56">
                  <c:v>-18729.5</c:v>
                </c:pt>
                <c:pt idx="57">
                  <c:v>-18694</c:v>
                </c:pt>
                <c:pt idx="58">
                  <c:v>-18666</c:v>
                </c:pt>
                <c:pt idx="59">
                  <c:v>-18649.5</c:v>
                </c:pt>
                <c:pt idx="60">
                  <c:v>-18133</c:v>
                </c:pt>
                <c:pt idx="61">
                  <c:v>-18086</c:v>
                </c:pt>
                <c:pt idx="62">
                  <c:v>-18086</c:v>
                </c:pt>
                <c:pt idx="63">
                  <c:v>-17539</c:v>
                </c:pt>
                <c:pt idx="64">
                  <c:v>-17267.5</c:v>
                </c:pt>
                <c:pt idx="65">
                  <c:v>-17229.5</c:v>
                </c:pt>
                <c:pt idx="66">
                  <c:v>-17220.5</c:v>
                </c:pt>
                <c:pt idx="67">
                  <c:v>-16668.5</c:v>
                </c:pt>
                <c:pt idx="68">
                  <c:v>-16445.5</c:v>
                </c:pt>
                <c:pt idx="69">
                  <c:v>-16406</c:v>
                </c:pt>
                <c:pt idx="70">
                  <c:v>-16375.5</c:v>
                </c:pt>
                <c:pt idx="71">
                  <c:v>-16265</c:v>
                </c:pt>
                <c:pt idx="72">
                  <c:v>-16220.5</c:v>
                </c:pt>
                <c:pt idx="73">
                  <c:v>-16088</c:v>
                </c:pt>
                <c:pt idx="74">
                  <c:v>-15963.5</c:v>
                </c:pt>
                <c:pt idx="75">
                  <c:v>-15677.5</c:v>
                </c:pt>
                <c:pt idx="76">
                  <c:v>-15560</c:v>
                </c:pt>
                <c:pt idx="77">
                  <c:v>-15429</c:v>
                </c:pt>
                <c:pt idx="78">
                  <c:v>-15337.5</c:v>
                </c:pt>
                <c:pt idx="79">
                  <c:v>-15332.5</c:v>
                </c:pt>
                <c:pt idx="80">
                  <c:v>-15331</c:v>
                </c:pt>
                <c:pt idx="81">
                  <c:v>-15266.5</c:v>
                </c:pt>
                <c:pt idx="82">
                  <c:v>-15220.5</c:v>
                </c:pt>
                <c:pt idx="83">
                  <c:v>-15029.5</c:v>
                </c:pt>
                <c:pt idx="84">
                  <c:v>-14963</c:v>
                </c:pt>
                <c:pt idx="85">
                  <c:v>-14961</c:v>
                </c:pt>
                <c:pt idx="86">
                  <c:v>-14946.5</c:v>
                </c:pt>
                <c:pt idx="87">
                  <c:v>-14943</c:v>
                </c:pt>
                <c:pt idx="88">
                  <c:v>-14879.5</c:v>
                </c:pt>
                <c:pt idx="89">
                  <c:v>-14853</c:v>
                </c:pt>
                <c:pt idx="90">
                  <c:v>-14850</c:v>
                </c:pt>
                <c:pt idx="91">
                  <c:v>-14819.5</c:v>
                </c:pt>
                <c:pt idx="92">
                  <c:v>-14807</c:v>
                </c:pt>
                <c:pt idx="93">
                  <c:v>-14545.5</c:v>
                </c:pt>
                <c:pt idx="94">
                  <c:v>-14512.5</c:v>
                </c:pt>
                <c:pt idx="95">
                  <c:v>-14506.5</c:v>
                </c:pt>
                <c:pt idx="96">
                  <c:v>-14454.5</c:v>
                </c:pt>
                <c:pt idx="97">
                  <c:v>-14429</c:v>
                </c:pt>
                <c:pt idx="98">
                  <c:v>-14402</c:v>
                </c:pt>
                <c:pt idx="99">
                  <c:v>-14048</c:v>
                </c:pt>
                <c:pt idx="100">
                  <c:v>-13545.5</c:v>
                </c:pt>
                <c:pt idx="101">
                  <c:v>-13539</c:v>
                </c:pt>
                <c:pt idx="102">
                  <c:v>-13501</c:v>
                </c:pt>
                <c:pt idx="103">
                  <c:v>-13498.5</c:v>
                </c:pt>
                <c:pt idx="104">
                  <c:v>-13465.5</c:v>
                </c:pt>
                <c:pt idx="105">
                  <c:v>-13420</c:v>
                </c:pt>
                <c:pt idx="106">
                  <c:v>-13034</c:v>
                </c:pt>
                <c:pt idx="107">
                  <c:v>-12730</c:v>
                </c:pt>
                <c:pt idx="108">
                  <c:v>-12697</c:v>
                </c:pt>
                <c:pt idx="109">
                  <c:v>-12652.5</c:v>
                </c:pt>
                <c:pt idx="110">
                  <c:v>-12622</c:v>
                </c:pt>
                <c:pt idx="111">
                  <c:v>-12506</c:v>
                </c:pt>
                <c:pt idx="112">
                  <c:v>-12166.5</c:v>
                </c:pt>
                <c:pt idx="113">
                  <c:v>-12162.5</c:v>
                </c:pt>
                <c:pt idx="114">
                  <c:v>-12105.5</c:v>
                </c:pt>
                <c:pt idx="115">
                  <c:v>-12103</c:v>
                </c:pt>
                <c:pt idx="116">
                  <c:v>-12038</c:v>
                </c:pt>
                <c:pt idx="117">
                  <c:v>-11997.5</c:v>
                </c:pt>
                <c:pt idx="118">
                  <c:v>-11716</c:v>
                </c:pt>
                <c:pt idx="119">
                  <c:v>-11683</c:v>
                </c:pt>
                <c:pt idx="120">
                  <c:v>-11651</c:v>
                </c:pt>
                <c:pt idx="121">
                  <c:v>-11217</c:v>
                </c:pt>
                <c:pt idx="122">
                  <c:v>-10804.5</c:v>
                </c:pt>
                <c:pt idx="123">
                  <c:v>-10746</c:v>
                </c:pt>
                <c:pt idx="124">
                  <c:v>-10715.5</c:v>
                </c:pt>
                <c:pt idx="125">
                  <c:v>-10705.5</c:v>
                </c:pt>
                <c:pt idx="126">
                  <c:v>-10673.5</c:v>
                </c:pt>
                <c:pt idx="127">
                  <c:v>-10357</c:v>
                </c:pt>
                <c:pt idx="128">
                  <c:v>-10302</c:v>
                </c:pt>
                <c:pt idx="129">
                  <c:v>-10293</c:v>
                </c:pt>
                <c:pt idx="130">
                  <c:v>-10210.5</c:v>
                </c:pt>
                <c:pt idx="131">
                  <c:v>-10191.5</c:v>
                </c:pt>
                <c:pt idx="132">
                  <c:v>-9807</c:v>
                </c:pt>
                <c:pt idx="133">
                  <c:v>-9784</c:v>
                </c:pt>
                <c:pt idx="134">
                  <c:v>-9757.5</c:v>
                </c:pt>
                <c:pt idx="135">
                  <c:v>-9448</c:v>
                </c:pt>
                <c:pt idx="136">
                  <c:v>-9356.5</c:v>
                </c:pt>
                <c:pt idx="137">
                  <c:v>-9351.5</c:v>
                </c:pt>
                <c:pt idx="138">
                  <c:v>-9345</c:v>
                </c:pt>
                <c:pt idx="139">
                  <c:v>-9328.5</c:v>
                </c:pt>
                <c:pt idx="140">
                  <c:v>-8906</c:v>
                </c:pt>
                <c:pt idx="141">
                  <c:v>-8422.5</c:v>
                </c:pt>
                <c:pt idx="142">
                  <c:v>-8005</c:v>
                </c:pt>
                <c:pt idx="143">
                  <c:v>-6486</c:v>
                </c:pt>
                <c:pt idx="144">
                  <c:v>-5136</c:v>
                </c:pt>
                <c:pt idx="145">
                  <c:v>-5117</c:v>
                </c:pt>
                <c:pt idx="146">
                  <c:v>-5114.5</c:v>
                </c:pt>
                <c:pt idx="147">
                  <c:v>-2397.5</c:v>
                </c:pt>
                <c:pt idx="148">
                  <c:v>-2395</c:v>
                </c:pt>
                <c:pt idx="149">
                  <c:v>-2364.5</c:v>
                </c:pt>
                <c:pt idx="150">
                  <c:v>-2331.5</c:v>
                </c:pt>
                <c:pt idx="151">
                  <c:v>-2296</c:v>
                </c:pt>
                <c:pt idx="152">
                  <c:v>-1010.5</c:v>
                </c:pt>
                <c:pt idx="153">
                  <c:v>-947</c:v>
                </c:pt>
                <c:pt idx="154">
                  <c:v>-938</c:v>
                </c:pt>
                <c:pt idx="155">
                  <c:v>-933</c:v>
                </c:pt>
                <c:pt idx="156">
                  <c:v>-933</c:v>
                </c:pt>
                <c:pt idx="157">
                  <c:v>-930.5</c:v>
                </c:pt>
                <c:pt idx="158">
                  <c:v>-439</c:v>
                </c:pt>
                <c:pt idx="159">
                  <c:v>-406</c:v>
                </c:pt>
                <c:pt idx="160">
                  <c:v>-13</c:v>
                </c:pt>
                <c:pt idx="161">
                  <c:v>-4</c:v>
                </c:pt>
                <c:pt idx="162">
                  <c:v>0</c:v>
                </c:pt>
                <c:pt idx="163">
                  <c:v>0</c:v>
                </c:pt>
                <c:pt idx="164">
                  <c:v>25.5</c:v>
                </c:pt>
                <c:pt idx="165">
                  <c:v>44.5</c:v>
                </c:pt>
                <c:pt idx="166">
                  <c:v>75</c:v>
                </c:pt>
                <c:pt idx="167">
                  <c:v>468</c:v>
                </c:pt>
                <c:pt idx="168">
                  <c:v>515</c:v>
                </c:pt>
                <c:pt idx="169">
                  <c:v>847.5</c:v>
                </c:pt>
                <c:pt idx="170">
                  <c:v>850</c:v>
                </c:pt>
                <c:pt idx="171">
                  <c:v>852.5</c:v>
                </c:pt>
                <c:pt idx="172">
                  <c:v>869</c:v>
                </c:pt>
                <c:pt idx="173">
                  <c:v>5018.5</c:v>
                </c:pt>
                <c:pt idx="174">
                  <c:v>5074.5</c:v>
                </c:pt>
                <c:pt idx="175">
                  <c:v>5077</c:v>
                </c:pt>
                <c:pt idx="176">
                  <c:v>5088.5</c:v>
                </c:pt>
                <c:pt idx="177">
                  <c:v>5513.5</c:v>
                </c:pt>
                <c:pt idx="178">
                  <c:v>5522.5</c:v>
                </c:pt>
                <c:pt idx="179">
                  <c:v>5525</c:v>
                </c:pt>
                <c:pt idx="180">
                  <c:v>5527.5</c:v>
                </c:pt>
                <c:pt idx="181">
                  <c:v>6417</c:v>
                </c:pt>
                <c:pt idx="182">
                  <c:v>6426</c:v>
                </c:pt>
                <c:pt idx="183">
                  <c:v>6437.5</c:v>
                </c:pt>
                <c:pt idx="184">
                  <c:v>6454</c:v>
                </c:pt>
                <c:pt idx="185">
                  <c:v>7417.5</c:v>
                </c:pt>
                <c:pt idx="186">
                  <c:v>7419</c:v>
                </c:pt>
                <c:pt idx="187">
                  <c:v>7424</c:v>
                </c:pt>
                <c:pt idx="188">
                  <c:v>7776</c:v>
                </c:pt>
                <c:pt idx="189">
                  <c:v>7785</c:v>
                </c:pt>
                <c:pt idx="190">
                  <c:v>7818</c:v>
                </c:pt>
                <c:pt idx="191">
                  <c:v>8327</c:v>
                </c:pt>
                <c:pt idx="192">
                  <c:v>8402</c:v>
                </c:pt>
                <c:pt idx="193">
                  <c:v>8775.5</c:v>
                </c:pt>
                <c:pt idx="194">
                  <c:v>9695</c:v>
                </c:pt>
                <c:pt idx="195">
                  <c:v>10106</c:v>
                </c:pt>
                <c:pt idx="196">
                  <c:v>11012</c:v>
                </c:pt>
                <c:pt idx="197">
                  <c:v>11040</c:v>
                </c:pt>
                <c:pt idx="198">
                  <c:v>11042.5</c:v>
                </c:pt>
                <c:pt idx="199">
                  <c:v>11051.5</c:v>
                </c:pt>
                <c:pt idx="200">
                  <c:v>11077</c:v>
                </c:pt>
                <c:pt idx="201">
                  <c:v>11546.5</c:v>
                </c:pt>
                <c:pt idx="202">
                  <c:v>11549</c:v>
                </c:pt>
                <c:pt idx="203">
                  <c:v>11565.5</c:v>
                </c:pt>
                <c:pt idx="204">
                  <c:v>11568</c:v>
                </c:pt>
                <c:pt idx="205">
                  <c:v>11573</c:v>
                </c:pt>
                <c:pt idx="206">
                  <c:v>11643</c:v>
                </c:pt>
                <c:pt idx="207">
                  <c:v>11643</c:v>
                </c:pt>
                <c:pt idx="208">
                  <c:v>11643</c:v>
                </c:pt>
                <c:pt idx="209">
                  <c:v>11666</c:v>
                </c:pt>
                <c:pt idx="210">
                  <c:v>11666</c:v>
                </c:pt>
                <c:pt idx="211">
                  <c:v>11666</c:v>
                </c:pt>
                <c:pt idx="212">
                  <c:v>12004.5</c:v>
                </c:pt>
                <c:pt idx="213">
                  <c:v>12004.5</c:v>
                </c:pt>
                <c:pt idx="214">
                  <c:v>12016</c:v>
                </c:pt>
                <c:pt idx="215">
                  <c:v>12037.5</c:v>
                </c:pt>
                <c:pt idx="216">
                  <c:v>12039</c:v>
                </c:pt>
                <c:pt idx="217">
                  <c:v>12039</c:v>
                </c:pt>
                <c:pt idx="218">
                  <c:v>12039</c:v>
                </c:pt>
                <c:pt idx="219">
                  <c:v>12054</c:v>
                </c:pt>
                <c:pt idx="220">
                  <c:v>12483</c:v>
                </c:pt>
                <c:pt idx="221">
                  <c:v>12483</c:v>
                </c:pt>
                <c:pt idx="222">
                  <c:v>12483</c:v>
                </c:pt>
                <c:pt idx="223">
                  <c:v>12485.5</c:v>
                </c:pt>
                <c:pt idx="224">
                  <c:v>12485.5</c:v>
                </c:pt>
                <c:pt idx="225">
                  <c:v>12490.5</c:v>
                </c:pt>
                <c:pt idx="226">
                  <c:v>12492</c:v>
                </c:pt>
                <c:pt idx="227">
                  <c:v>12506</c:v>
                </c:pt>
                <c:pt idx="228">
                  <c:v>12511</c:v>
                </c:pt>
                <c:pt idx="229">
                  <c:v>12546.5</c:v>
                </c:pt>
                <c:pt idx="230">
                  <c:v>12581</c:v>
                </c:pt>
                <c:pt idx="231">
                  <c:v>12581</c:v>
                </c:pt>
                <c:pt idx="232">
                  <c:v>12630.5</c:v>
                </c:pt>
                <c:pt idx="233">
                  <c:v>12917</c:v>
                </c:pt>
                <c:pt idx="234">
                  <c:v>12969</c:v>
                </c:pt>
                <c:pt idx="235">
                  <c:v>12970.5</c:v>
                </c:pt>
                <c:pt idx="236">
                  <c:v>13442.5</c:v>
                </c:pt>
                <c:pt idx="237">
                  <c:v>15251</c:v>
                </c:pt>
                <c:pt idx="238">
                  <c:v>15647</c:v>
                </c:pt>
                <c:pt idx="239">
                  <c:v>15687</c:v>
                </c:pt>
                <c:pt idx="240">
                  <c:v>15689</c:v>
                </c:pt>
                <c:pt idx="241">
                  <c:v>16102</c:v>
                </c:pt>
                <c:pt idx="242">
                  <c:v>17125</c:v>
                </c:pt>
                <c:pt idx="243">
                  <c:v>17143</c:v>
                </c:pt>
                <c:pt idx="244">
                  <c:v>17178.5</c:v>
                </c:pt>
                <c:pt idx="245">
                  <c:v>17684</c:v>
                </c:pt>
                <c:pt idx="246">
                  <c:v>18071.5</c:v>
                </c:pt>
                <c:pt idx="247">
                  <c:v>19613</c:v>
                </c:pt>
                <c:pt idx="248">
                  <c:v>19613</c:v>
                </c:pt>
                <c:pt idx="249">
                  <c:v>19908</c:v>
                </c:pt>
                <c:pt idx="250">
                  <c:v>20290</c:v>
                </c:pt>
                <c:pt idx="251">
                  <c:v>20391.5</c:v>
                </c:pt>
                <c:pt idx="252">
                  <c:v>20393</c:v>
                </c:pt>
                <c:pt idx="253">
                  <c:v>20421</c:v>
                </c:pt>
                <c:pt idx="254">
                  <c:v>20883</c:v>
                </c:pt>
                <c:pt idx="255">
                  <c:v>20890.5</c:v>
                </c:pt>
                <c:pt idx="256">
                  <c:v>21346</c:v>
                </c:pt>
                <c:pt idx="257">
                  <c:v>21762</c:v>
                </c:pt>
                <c:pt idx="258">
                  <c:v>21766</c:v>
                </c:pt>
                <c:pt idx="259">
                  <c:v>21768.5</c:v>
                </c:pt>
                <c:pt idx="260">
                  <c:v>21786.5</c:v>
                </c:pt>
                <c:pt idx="261">
                  <c:v>21794</c:v>
                </c:pt>
                <c:pt idx="262">
                  <c:v>21888</c:v>
                </c:pt>
                <c:pt idx="263">
                  <c:v>21888</c:v>
                </c:pt>
                <c:pt idx="264">
                  <c:v>22780</c:v>
                </c:pt>
                <c:pt idx="265">
                  <c:v>22780</c:v>
                </c:pt>
                <c:pt idx="266">
                  <c:v>22780</c:v>
                </c:pt>
                <c:pt idx="267">
                  <c:v>23106</c:v>
                </c:pt>
                <c:pt idx="268">
                  <c:v>23594.5</c:v>
                </c:pt>
                <c:pt idx="269">
                  <c:v>24134</c:v>
                </c:pt>
                <c:pt idx="270">
                  <c:v>24142</c:v>
                </c:pt>
                <c:pt idx="271">
                  <c:v>24498</c:v>
                </c:pt>
                <c:pt idx="272">
                  <c:v>26006</c:v>
                </c:pt>
                <c:pt idx="273">
                  <c:v>26398</c:v>
                </c:pt>
              </c:numCache>
            </c:numRef>
          </c:xVal>
          <c:yVal>
            <c:numRef>
              <c:f>'A (3)'!$I$21:$I$990</c:f>
              <c:numCache>
                <c:formatCode>General</c:formatCode>
                <c:ptCount val="970"/>
                <c:pt idx="7">
                  <c:v>-1.1300449994450901E-2</c:v>
                </c:pt>
                <c:pt idx="8">
                  <c:v>-2.3021299995889422E-2</c:v>
                </c:pt>
                <c:pt idx="37">
                  <c:v>-7.1983249996264931E-2</c:v>
                </c:pt>
                <c:pt idx="123">
                  <c:v>-0.10026379999544588</c:v>
                </c:pt>
                <c:pt idx="126">
                  <c:v>-0.18309204999604844</c:v>
                </c:pt>
                <c:pt idx="158">
                  <c:v>-1.9169999723089859E-4</c:v>
                </c:pt>
                <c:pt idx="159">
                  <c:v>-6.6179999703308567E-4</c:v>
                </c:pt>
                <c:pt idx="163">
                  <c:v>4.0000000444706529E-4</c:v>
                </c:pt>
                <c:pt idx="164">
                  <c:v>-2.2234999778447673E-4</c:v>
                </c:pt>
                <c:pt idx="165">
                  <c:v>-3.5664999450091273E-4</c:v>
                </c:pt>
                <c:pt idx="166">
                  <c:v>-6.7749999288935214E-4</c:v>
                </c:pt>
                <c:pt idx="173">
                  <c:v>-2.1504450000065845E-2</c:v>
                </c:pt>
                <c:pt idx="182">
                  <c:v>4.9677999995765276E-3</c:v>
                </c:pt>
                <c:pt idx="183">
                  <c:v>-1.141875000030268E-2</c:v>
                </c:pt>
                <c:pt idx="190">
                  <c:v>2.6539999817032367E-4</c:v>
                </c:pt>
                <c:pt idx="191">
                  <c:v>4.678100005548913E-3</c:v>
                </c:pt>
                <c:pt idx="192">
                  <c:v>2.0059999951627105E-4</c:v>
                </c:pt>
                <c:pt idx="195">
                  <c:v>-1.9728200000827201E-2</c:v>
                </c:pt>
                <c:pt idx="213">
                  <c:v>-3.3368650001648348E-2</c:v>
                </c:pt>
                <c:pt idx="232">
                  <c:v>-4.6540849994926248E-2</c:v>
                </c:pt>
                <c:pt idx="247">
                  <c:v>-0.11319609999918612</c:v>
                </c:pt>
                <c:pt idx="248">
                  <c:v>-0.11319609999918612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D6-4A0C-B172-A9AADD9B2C20}"/>
            </c:ext>
          </c:extLst>
        </c:ser>
        <c:ser>
          <c:idx val="3"/>
          <c:order val="2"/>
          <c:tx>
            <c:strRef>
              <c:f>'A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plus>
            <c:minus>
              <c:numRef>
                <c:f>'A (3)'!$D$21:$D$47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(3)'!$F$21:$F$990</c:f>
              <c:numCache>
                <c:formatCode>General</c:formatCode>
                <c:ptCount val="970"/>
                <c:pt idx="0">
                  <c:v>-30375.5</c:v>
                </c:pt>
                <c:pt idx="1">
                  <c:v>-29357.5</c:v>
                </c:pt>
                <c:pt idx="2">
                  <c:v>-29239.5</c:v>
                </c:pt>
                <c:pt idx="3">
                  <c:v>-28813</c:v>
                </c:pt>
                <c:pt idx="4">
                  <c:v>-28808</c:v>
                </c:pt>
                <c:pt idx="5">
                  <c:v>-28430</c:v>
                </c:pt>
                <c:pt idx="6">
                  <c:v>-28324.5</c:v>
                </c:pt>
                <c:pt idx="7">
                  <c:v>-28301.5</c:v>
                </c:pt>
                <c:pt idx="8">
                  <c:v>-28271</c:v>
                </c:pt>
                <c:pt idx="9">
                  <c:v>-27590</c:v>
                </c:pt>
                <c:pt idx="10">
                  <c:v>-27550.5</c:v>
                </c:pt>
                <c:pt idx="11">
                  <c:v>-27393</c:v>
                </c:pt>
                <c:pt idx="12">
                  <c:v>-27027.5</c:v>
                </c:pt>
                <c:pt idx="13">
                  <c:v>-26994.5</c:v>
                </c:pt>
                <c:pt idx="14">
                  <c:v>-26945</c:v>
                </c:pt>
                <c:pt idx="15">
                  <c:v>-25945</c:v>
                </c:pt>
                <c:pt idx="16">
                  <c:v>-25436</c:v>
                </c:pt>
                <c:pt idx="17">
                  <c:v>-24729.5</c:v>
                </c:pt>
                <c:pt idx="18">
                  <c:v>-24640.5</c:v>
                </c:pt>
                <c:pt idx="19">
                  <c:v>-24182.5</c:v>
                </c:pt>
                <c:pt idx="20">
                  <c:v>-23826</c:v>
                </c:pt>
                <c:pt idx="21">
                  <c:v>-23753.5</c:v>
                </c:pt>
                <c:pt idx="22">
                  <c:v>-23744.5</c:v>
                </c:pt>
                <c:pt idx="23">
                  <c:v>-23701.5</c:v>
                </c:pt>
                <c:pt idx="24">
                  <c:v>-23242</c:v>
                </c:pt>
                <c:pt idx="25">
                  <c:v>-23239.5</c:v>
                </c:pt>
                <c:pt idx="26">
                  <c:v>-22911</c:v>
                </c:pt>
                <c:pt idx="27">
                  <c:v>-22789</c:v>
                </c:pt>
                <c:pt idx="28">
                  <c:v>-22781.5</c:v>
                </c:pt>
                <c:pt idx="29">
                  <c:v>-22756</c:v>
                </c:pt>
                <c:pt idx="30">
                  <c:v>-22225.5</c:v>
                </c:pt>
                <c:pt idx="31">
                  <c:v>-22197.5</c:v>
                </c:pt>
                <c:pt idx="32">
                  <c:v>-21949</c:v>
                </c:pt>
                <c:pt idx="33">
                  <c:v>-21875.5</c:v>
                </c:pt>
                <c:pt idx="34">
                  <c:v>-21866.5</c:v>
                </c:pt>
                <c:pt idx="35">
                  <c:v>-21798</c:v>
                </c:pt>
                <c:pt idx="36">
                  <c:v>-21795.5</c:v>
                </c:pt>
                <c:pt idx="37">
                  <c:v>-21777.5</c:v>
                </c:pt>
                <c:pt idx="38">
                  <c:v>-21557</c:v>
                </c:pt>
                <c:pt idx="39">
                  <c:v>-21510</c:v>
                </c:pt>
                <c:pt idx="40">
                  <c:v>-21437.5</c:v>
                </c:pt>
                <c:pt idx="41">
                  <c:v>-21413.5</c:v>
                </c:pt>
                <c:pt idx="42">
                  <c:v>-21394.5</c:v>
                </c:pt>
                <c:pt idx="43">
                  <c:v>-21385.5</c:v>
                </c:pt>
                <c:pt idx="44">
                  <c:v>-20912</c:v>
                </c:pt>
                <c:pt idx="45">
                  <c:v>-20564.5</c:v>
                </c:pt>
                <c:pt idx="46">
                  <c:v>-20357.5</c:v>
                </c:pt>
                <c:pt idx="47">
                  <c:v>-20172.5</c:v>
                </c:pt>
                <c:pt idx="48">
                  <c:v>-20153.5</c:v>
                </c:pt>
                <c:pt idx="49">
                  <c:v>-20039</c:v>
                </c:pt>
                <c:pt idx="50">
                  <c:v>-19550.5</c:v>
                </c:pt>
                <c:pt idx="51">
                  <c:v>-19163.5</c:v>
                </c:pt>
                <c:pt idx="52">
                  <c:v>-19130.5</c:v>
                </c:pt>
                <c:pt idx="53">
                  <c:v>-19126.5</c:v>
                </c:pt>
                <c:pt idx="54">
                  <c:v>-19020</c:v>
                </c:pt>
                <c:pt idx="55">
                  <c:v>-18959</c:v>
                </c:pt>
                <c:pt idx="56">
                  <c:v>-18729.5</c:v>
                </c:pt>
                <c:pt idx="57">
                  <c:v>-18694</c:v>
                </c:pt>
                <c:pt idx="58">
                  <c:v>-18666</c:v>
                </c:pt>
                <c:pt idx="59">
                  <c:v>-18649.5</c:v>
                </c:pt>
                <c:pt idx="60">
                  <c:v>-18133</c:v>
                </c:pt>
                <c:pt idx="61">
                  <c:v>-18086</c:v>
                </c:pt>
                <c:pt idx="62">
                  <c:v>-18086</c:v>
                </c:pt>
                <c:pt idx="63">
                  <c:v>-17539</c:v>
                </c:pt>
                <c:pt idx="64">
                  <c:v>-17267.5</c:v>
                </c:pt>
                <c:pt idx="65">
                  <c:v>-17229.5</c:v>
                </c:pt>
                <c:pt idx="66">
                  <c:v>-17220.5</c:v>
                </c:pt>
                <c:pt idx="67">
                  <c:v>-16668.5</c:v>
                </c:pt>
                <c:pt idx="68">
                  <c:v>-16445.5</c:v>
                </c:pt>
                <c:pt idx="69">
                  <c:v>-16406</c:v>
                </c:pt>
                <c:pt idx="70">
                  <c:v>-16375.5</c:v>
                </c:pt>
                <c:pt idx="71">
                  <c:v>-16265</c:v>
                </c:pt>
                <c:pt idx="72">
                  <c:v>-16220.5</c:v>
                </c:pt>
                <c:pt idx="73">
                  <c:v>-16088</c:v>
                </c:pt>
                <c:pt idx="74">
                  <c:v>-15963.5</c:v>
                </c:pt>
                <c:pt idx="75">
                  <c:v>-15677.5</c:v>
                </c:pt>
                <c:pt idx="76">
                  <c:v>-15560</c:v>
                </c:pt>
                <c:pt idx="77">
                  <c:v>-15429</c:v>
                </c:pt>
                <c:pt idx="78">
                  <c:v>-15337.5</c:v>
                </c:pt>
                <c:pt idx="79">
                  <c:v>-15332.5</c:v>
                </c:pt>
                <c:pt idx="80">
                  <c:v>-15331</c:v>
                </c:pt>
                <c:pt idx="81">
                  <c:v>-15266.5</c:v>
                </c:pt>
                <c:pt idx="82">
                  <c:v>-15220.5</c:v>
                </c:pt>
                <c:pt idx="83">
                  <c:v>-15029.5</c:v>
                </c:pt>
                <c:pt idx="84">
                  <c:v>-14963</c:v>
                </c:pt>
                <c:pt idx="85">
                  <c:v>-14961</c:v>
                </c:pt>
                <c:pt idx="86">
                  <c:v>-14946.5</c:v>
                </c:pt>
                <c:pt idx="87">
                  <c:v>-14943</c:v>
                </c:pt>
                <c:pt idx="88">
                  <c:v>-14879.5</c:v>
                </c:pt>
                <c:pt idx="89">
                  <c:v>-14853</c:v>
                </c:pt>
                <c:pt idx="90">
                  <c:v>-14850</c:v>
                </c:pt>
                <c:pt idx="91">
                  <c:v>-14819.5</c:v>
                </c:pt>
                <c:pt idx="92">
                  <c:v>-14807</c:v>
                </c:pt>
                <c:pt idx="93">
                  <c:v>-14545.5</c:v>
                </c:pt>
                <c:pt idx="94">
                  <c:v>-14512.5</c:v>
                </c:pt>
                <c:pt idx="95">
                  <c:v>-14506.5</c:v>
                </c:pt>
                <c:pt idx="96">
                  <c:v>-14454.5</c:v>
                </c:pt>
                <c:pt idx="97">
                  <c:v>-14429</c:v>
                </c:pt>
                <c:pt idx="98">
                  <c:v>-14402</c:v>
                </c:pt>
                <c:pt idx="99">
                  <c:v>-14048</c:v>
                </c:pt>
                <c:pt idx="100">
                  <c:v>-13545.5</c:v>
                </c:pt>
                <c:pt idx="101">
                  <c:v>-13539</c:v>
                </c:pt>
                <c:pt idx="102">
                  <c:v>-13501</c:v>
                </c:pt>
                <c:pt idx="103">
                  <c:v>-13498.5</c:v>
                </c:pt>
                <c:pt idx="104">
                  <c:v>-13465.5</c:v>
                </c:pt>
                <c:pt idx="105">
                  <c:v>-13420</c:v>
                </c:pt>
                <c:pt idx="106">
                  <c:v>-13034</c:v>
                </c:pt>
                <c:pt idx="107">
                  <c:v>-12730</c:v>
                </c:pt>
                <c:pt idx="108">
                  <c:v>-12697</c:v>
                </c:pt>
                <c:pt idx="109">
                  <c:v>-12652.5</c:v>
                </c:pt>
                <c:pt idx="110">
                  <c:v>-12622</c:v>
                </c:pt>
                <c:pt idx="111">
                  <c:v>-12506</c:v>
                </c:pt>
                <c:pt idx="112">
                  <c:v>-12166.5</c:v>
                </c:pt>
                <c:pt idx="113">
                  <c:v>-12162.5</c:v>
                </c:pt>
                <c:pt idx="114">
                  <c:v>-12105.5</c:v>
                </c:pt>
                <c:pt idx="115">
                  <c:v>-12103</c:v>
                </c:pt>
                <c:pt idx="116">
                  <c:v>-12038</c:v>
                </c:pt>
                <c:pt idx="117">
                  <c:v>-11997.5</c:v>
                </c:pt>
                <c:pt idx="118">
                  <c:v>-11716</c:v>
                </c:pt>
                <c:pt idx="119">
                  <c:v>-11683</c:v>
                </c:pt>
                <c:pt idx="120">
                  <c:v>-11651</c:v>
                </c:pt>
                <c:pt idx="121">
                  <c:v>-11217</c:v>
                </c:pt>
                <c:pt idx="122">
                  <c:v>-10804.5</c:v>
                </c:pt>
                <c:pt idx="123">
                  <c:v>-10746</c:v>
                </c:pt>
                <c:pt idx="124">
                  <c:v>-10715.5</c:v>
                </c:pt>
                <c:pt idx="125">
                  <c:v>-10705.5</c:v>
                </c:pt>
                <c:pt idx="126">
                  <c:v>-10673.5</c:v>
                </c:pt>
                <c:pt idx="127">
                  <c:v>-10357</c:v>
                </c:pt>
                <c:pt idx="128">
                  <c:v>-10302</c:v>
                </c:pt>
                <c:pt idx="129">
                  <c:v>-10293</c:v>
                </c:pt>
                <c:pt idx="130">
                  <c:v>-10210.5</c:v>
                </c:pt>
                <c:pt idx="131">
                  <c:v>-10191.5</c:v>
                </c:pt>
                <c:pt idx="132">
                  <c:v>-9807</c:v>
                </c:pt>
                <c:pt idx="133">
                  <c:v>-9784</c:v>
                </c:pt>
                <c:pt idx="134">
                  <c:v>-9757.5</c:v>
                </c:pt>
                <c:pt idx="135">
                  <c:v>-9448</c:v>
                </c:pt>
                <c:pt idx="136">
                  <c:v>-9356.5</c:v>
                </c:pt>
                <c:pt idx="137">
                  <c:v>-9351.5</c:v>
                </c:pt>
                <c:pt idx="138">
                  <c:v>-9345</c:v>
                </c:pt>
                <c:pt idx="139">
                  <c:v>-9328.5</c:v>
                </c:pt>
                <c:pt idx="140">
                  <c:v>-8906</c:v>
                </c:pt>
                <c:pt idx="141">
                  <c:v>-8422.5</c:v>
                </c:pt>
                <c:pt idx="142">
                  <c:v>-8005</c:v>
                </c:pt>
                <c:pt idx="143">
                  <c:v>-6486</c:v>
                </c:pt>
                <c:pt idx="144">
                  <c:v>-5136</c:v>
                </c:pt>
                <c:pt idx="145">
                  <c:v>-5117</c:v>
                </c:pt>
                <c:pt idx="146">
                  <c:v>-5114.5</c:v>
                </c:pt>
                <c:pt idx="147">
                  <c:v>-2397.5</c:v>
                </c:pt>
                <c:pt idx="148">
                  <c:v>-2395</c:v>
                </c:pt>
                <c:pt idx="149">
                  <c:v>-2364.5</c:v>
                </c:pt>
                <c:pt idx="150">
                  <c:v>-2331.5</c:v>
                </c:pt>
                <c:pt idx="151">
                  <c:v>-2296</c:v>
                </c:pt>
                <c:pt idx="152">
                  <c:v>-1010.5</c:v>
                </c:pt>
                <c:pt idx="153">
                  <c:v>-947</c:v>
                </c:pt>
                <c:pt idx="154">
                  <c:v>-938</c:v>
                </c:pt>
                <c:pt idx="155">
                  <c:v>-933</c:v>
                </c:pt>
                <c:pt idx="156">
                  <c:v>-933</c:v>
                </c:pt>
                <c:pt idx="157">
                  <c:v>-930.5</c:v>
                </c:pt>
                <c:pt idx="158">
                  <c:v>-439</c:v>
                </c:pt>
                <c:pt idx="159">
                  <c:v>-406</c:v>
                </c:pt>
                <c:pt idx="160">
                  <c:v>-13</c:v>
                </c:pt>
                <c:pt idx="161">
                  <c:v>-4</c:v>
                </c:pt>
                <c:pt idx="162">
                  <c:v>0</c:v>
                </c:pt>
                <c:pt idx="163">
                  <c:v>0</c:v>
                </c:pt>
                <c:pt idx="164">
                  <c:v>25.5</c:v>
                </c:pt>
                <c:pt idx="165">
                  <c:v>44.5</c:v>
                </c:pt>
                <c:pt idx="166">
                  <c:v>75</c:v>
                </c:pt>
                <c:pt idx="167">
                  <c:v>468</c:v>
                </c:pt>
                <c:pt idx="168">
                  <c:v>515</c:v>
                </c:pt>
                <c:pt idx="169">
                  <c:v>847.5</c:v>
                </c:pt>
                <c:pt idx="170">
                  <c:v>850</c:v>
                </c:pt>
                <c:pt idx="171">
                  <c:v>852.5</c:v>
                </c:pt>
                <c:pt idx="172">
                  <c:v>869</c:v>
                </c:pt>
                <c:pt idx="173">
                  <c:v>5018.5</c:v>
                </c:pt>
                <c:pt idx="174">
                  <c:v>5074.5</c:v>
                </c:pt>
                <c:pt idx="175">
                  <c:v>5077</c:v>
                </c:pt>
                <c:pt idx="176">
                  <c:v>5088.5</c:v>
                </c:pt>
                <c:pt idx="177">
                  <c:v>5513.5</c:v>
                </c:pt>
                <c:pt idx="178">
                  <c:v>5522.5</c:v>
                </c:pt>
                <c:pt idx="179">
                  <c:v>5525</c:v>
                </c:pt>
                <c:pt idx="180">
                  <c:v>5527.5</c:v>
                </c:pt>
                <c:pt idx="181">
                  <c:v>6417</c:v>
                </c:pt>
                <c:pt idx="182">
                  <c:v>6426</c:v>
                </c:pt>
                <c:pt idx="183">
                  <c:v>6437.5</c:v>
                </c:pt>
                <c:pt idx="184">
                  <c:v>6454</c:v>
                </c:pt>
                <c:pt idx="185">
                  <c:v>7417.5</c:v>
                </c:pt>
                <c:pt idx="186">
                  <c:v>7419</c:v>
                </c:pt>
                <c:pt idx="187">
                  <c:v>7424</c:v>
                </c:pt>
                <c:pt idx="188">
                  <c:v>7776</c:v>
                </c:pt>
                <c:pt idx="189">
                  <c:v>7785</c:v>
                </c:pt>
                <c:pt idx="190">
                  <c:v>7818</c:v>
                </c:pt>
                <c:pt idx="191">
                  <c:v>8327</c:v>
                </c:pt>
                <c:pt idx="192">
                  <c:v>8402</c:v>
                </c:pt>
                <c:pt idx="193">
                  <c:v>8775.5</c:v>
                </c:pt>
                <c:pt idx="194">
                  <c:v>9695</c:v>
                </c:pt>
                <c:pt idx="195">
                  <c:v>10106</c:v>
                </c:pt>
                <c:pt idx="196">
                  <c:v>11012</c:v>
                </c:pt>
                <c:pt idx="197">
                  <c:v>11040</c:v>
                </c:pt>
                <c:pt idx="198">
                  <c:v>11042.5</c:v>
                </c:pt>
                <c:pt idx="199">
                  <c:v>11051.5</c:v>
                </c:pt>
                <c:pt idx="200">
                  <c:v>11077</c:v>
                </c:pt>
                <c:pt idx="201">
                  <c:v>11546.5</c:v>
                </c:pt>
                <c:pt idx="202">
                  <c:v>11549</c:v>
                </c:pt>
                <c:pt idx="203">
                  <c:v>11565.5</c:v>
                </c:pt>
                <c:pt idx="204">
                  <c:v>11568</c:v>
                </c:pt>
                <c:pt idx="205">
                  <c:v>11573</c:v>
                </c:pt>
                <c:pt idx="206">
                  <c:v>11643</c:v>
                </c:pt>
                <c:pt idx="207">
                  <c:v>11643</c:v>
                </c:pt>
                <c:pt idx="208">
                  <c:v>11643</c:v>
                </c:pt>
                <c:pt idx="209">
                  <c:v>11666</c:v>
                </c:pt>
                <c:pt idx="210">
                  <c:v>11666</c:v>
                </c:pt>
                <c:pt idx="211">
                  <c:v>11666</c:v>
                </c:pt>
                <c:pt idx="212">
                  <c:v>12004.5</c:v>
                </c:pt>
                <c:pt idx="213">
                  <c:v>12004.5</c:v>
                </c:pt>
                <c:pt idx="214">
                  <c:v>12016</c:v>
                </c:pt>
                <c:pt idx="215">
                  <c:v>12037.5</c:v>
                </c:pt>
                <c:pt idx="216">
                  <c:v>12039</c:v>
                </c:pt>
                <c:pt idx="217">
                  <c:v>12039</c:v>
                </c:pt>
                <c:pt idx="218">
                  <c:v>12039</c:v>
                </c:pt>
                <c:pt idx="219">
                  <c:v>12054</c:v>
                </c:pt>
                <c:pt idx="220">
                  <c:v>12483</c:v>
                </c:pt>
                <c:pt idx="221">
                  <c:v>12483</c:v>
                </c:pt>
                <c:pt idx="222">
                  <c:v>12483</c:v>
                </c:pt>
                <c:pt idx="223">
                  <c:v>12485.5</c:v>
                </c:pt>
                <c:pt idx="224">
                  <c:v>12485.5</c:v>
                </c:pt>
                <c:pt idx="225">
                  <c:v>12490.5</c:v>
                </c:pt>
                <c:pt idx="226">
                  <c:v>12492</c:v>
                </c:pt>
                <c:pt idx="227">
                  <c:v>12506</c:v>
                </c:pt>
                <c:pt idx="228">
                  <c:v>12511</c:v>
                </c:pt>
                <c:pt idx="229">
                  <c:v>12546.5</c:v>
                </c:pt>
                <c:pt idx="230">
                  <c:v>12581</c:v>
                </c:pt>
                <c:pt idx="231">
                  <c:v>12581</c:v>
                </c:pt>
                <c:pt idx="232">
                  <c:v>12630.5</c:v>
                </c:pt>
                <c:pt idx="233">
                  <c:v>12917</c:v>
                </c:pt>
                <c:pt idx="234">
                  <c:v>12969</c:v>
                </c:pt>
                <c:pt idx="235">
                  <c:v>12970.5</c:v>
                </c:pt>
                <c:pt idx="236">
                  <c:v>13442.5</c:v>
                </c:pt>
                <c:pt idx="237">
                  <c:v>15251</c:v>
                </c:pt>
                <c:pt idx="238">
                  <c:v>15647</c:v>
                </c:pt>
                <c:pt idx="239">
                  <c:v>15687</c:v>
                </c:pt>
                <c:pt idx="240">
                  <c:v>15689</c:v>
                </c:pt>
                <c:pt idx="241">
                  <c:v>16102</c:v>
                </c:pt>
                <c:pt idx="242">
                  <c:v>17125</c:v>
                </c:pt>
                <c:pt idx="243">
                  <c:v>17143</c:v>
                </c:pt>
                <c:pt idx="244">
                  <c:v>17178.5</c:v>
                </c:pt>
                <c:pt idx="245">
                  <c:v>17684</c:v>
                </c:pt>
                <c:pt idx="246">
                  <c:v>18071.5</c:v>
                </c:pt>
                <c:pt idx="247">
                  <c:v>19613</c:v>
                </c:pt>
                <c:pt idx="248">
                  <c:v>19613</c:v>
                </c:pt>
                <c:pt idx="249">
                  <c:v>19908</c:v>
                </c:pt>
                <c:pt idx="250">
                  <c:v>20290</c:v>
                </c:pt>
                <c:pt idx="251">
                  <c:v>20391.5</c:v>
                </c:pt>
                <c:pt idx="252">
                  <c:v>20393</c:v>
                </c:pt>
                <c:pt idx="253">
                  <c:v>20421</c:v>
                </c:pt>
                <c:pt idx="254">
                  <c:v>20883</c:v>
                </c:pt>
                <c:pt idx="255">
                  <c:v>20890.5</c:v>
                </c:pt>
                <c:pt idx="256">
                  <c:v>21346</c:v>
                </c:pt>
                <c:pt idx="257">
                  <c:v>21762</c:v>
                </c:pt>
                <c:pt idx="258">
                  <c:v>21766</c:v>
                </c:pt>
                <c:pt idx="259">
                  <c:v>21768.5</c:v>
                </c:pt>
                <c:pt idx="260">
                  <c:v>21786.5</c:v>
                </c:pt>
                <c:pt idx="261">
                  <c:v>21794</c:v>
                </c:pt>
                <c:pt idx="262">
                  <c:v>21888</c:v>
                </c:pt>
                <c:pt idx="263">
                  <c:v>21888</c:v>
                </c:pt>
                <c:pt idx="264">
                  <c:v>22780</c:v>
                </c:pt>
                <c:pt idx="265">
                  <c:v>22780</c:v>
                </c:pt>
                <c:pt idx="266">
                  <c:v>22780</c:v>
                </c:pt>
                <c:pt idx="267">
                  <c:v>23106</c:v>
                </c:pt>
                <c:pt idx="268">
                  <c:v>23594.5</c:v>
                </c:pt>
                <c:pt idx="269">
                  <c:v>24134</c:v>
                </c:pt>
                <c:pt idx="270">
                  <c:v>24142</c:v>
                </c:pt>
                <c:pt idx="271">
                  <c:v>24498</c:v>
                </c:pt>
                <c:pt idx="272">
                  <c:v>26006</c:v>
                </c:pt>
                <c:pt idx="273">
                  <c:v>26398</c:v>
                </c:pt>
              </c:numCache>
            </c:numRef>
          </c:xVal>
          <c:yVal>
            <c:numRef>
              <c:f>'A (3)'!$K$21:$K$990</c:f>
              <c:numCache>
                <c:formatCode>General</c:formatCode>
                <c:ptCount val="970"/>
                <c:pt idx="220">
                  <c:v>-4.6835100001771934E-2</c:v>
                </c:pt>
                <c:pt idx="223">
                  <c:v>-4.438434999610763E-2</c:v>
                </c:pt>
                <c:pt idx="228">
                  <c:v>-4.2406699998537078E-2</c:v>
                </c:pt>
                <c:pt idx="229">
                  <c:v>-4.3926049998844974E-2</c:v>
                </c:pt>
                <c:pt idx="241">
                  <c:v>-7.9489399999147281E-2</c:v>
                </c:pt>
                <c:pt idx="245">
                  <c:v>-9.2834800001583062E-2</c:v>
                </c:pt>
                <c:pt idx="246">
                  <c:v>-9.4268549997650553E-2</c:v>
                </c:pt>
                <c:pt idx="249">
                  <c:v>-0.11491759999626083</c:v>
                </c:pt>
                <c:pt idx="250">
                  <c:v>-0.12160299999231938</c:v>
                </c:pt>
                <c:pt idx="255">
                  <c:v>-0.12646284999937052</c:v>
                </c:pt>
                <c:pt idx="256">
                  <c:v>-0.13135619999957271</c:v>
                </c:pt>
                <c:pt idx="257">
                  <c:v>-0.132891400004155</c:v>
                </c:pt>
                <c:pt idx="258">
                  <c:v>-0.13543019999633543</c:v>
                </c:pt>
                <c:pt idx="259">
                  <c:v>-0.13577944999997271</c:v>
                </c:pt>
                <c:pt idx="260">
                  <c:v>-0.13515404999634484</c:v>
                </c:pt>
                <c:pt idx="261">
                  <c:v>-0.13506179999967571</c:v>
                </c:pt>
                <c:pt idx="262">
                  <c:v>-0.13755359999049688</c:v>
                </c:pt>
                <c:pt idx="263">
                  <c:v>-0.13751359999150736</c:v>
                </c:pt>
                <c:pt idx="264">
                  <c:v>-0.14457599999877857</c:v>
                </c:pt>
                <c:pt idx="265">
                  <c:v>-0.14418599999771686</c:v>
                </c:pt>
                <c:pt idx="266">
                  <c:v>-0.14399599999887869</c:v>
                </c:pt>
                <c:pt idx="267">
                  <c:v>-0.14812820000224747</c:v>
                </c:pt>
                <c:pt idx="268">
                  <c:v>-0.15059165000275243</c:v>
                </c:pt>
                <c:pt idx="269">
                  <c:v>-0.16589979999844218</c:v>
                </c:pt>
                <c:pt idx="270">
                  <c:v>-0.1565273999949568</c:v>
                </c:pt>
                <c:pt idx="271">
                  <c:v>-0.15713059999688994</c:v>
                </c:pt>
                <c:pt idx="272">
                  <c:v>-0.16995820018200902</c:v>
                </c:pt>
                <c:pt idx="273">
                  <c:v>-0.17846060000010766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D6-4A0C-B172-A9AADD9B2C20}"/>
            </c:ext>
          </c:extLst>
        </c:ser>
        <c:ser>
          <c:idx val="5"/>
          <c:order val="3"/>
          <c:tx>
            <c:strRef>
              <c:f>'A (3)'!$R$1</c:f>
              <c:strCache>
                <c:ptCount val="1"/>
                <c:pt idx="0">
                  <c:v>Q.fit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'A (3)'!$Q$2:$Q$19</c:f>
              <c:numCache>
                <c:formatCode>General</c:formatCode>
                <c:ptCount val="18"/>
                <c:pt idx="0">
                  <c:v>5000</c:v>
                </c:pt>
                <c:pt idx="1">
                  <c:v>6000</c:v>
                </c:pt>
                <c:pt idx="2">
                  <c:v>7000</c:v>
                </c:pt>
                <c:pt idx="3">
                  <c:v>8000</c:v>
                </c:pt>
                <c:pt idx="4">
                  <c:v>9000</c:v>
                </c:pt>
                <c:pt idx="5">
                  <c:v>10000</c:v>
                </c:pt>
                <c:pt idx="6">
                  <c:v>11000</c:v>
                </c:pt>
                <c:pt idx="7">
                  <c:v>12000</c:v>
                </c:pt>
                <c:pt idx="8">
                  <c:v>13000</c:v>
                </c:pt>
                <c:pt idx="9">
                  <c:v>14000</c:v>
                </c:pt>
                <c:pt idx="10">
                  <c:v>15000</c:v>
                </c:pt>
                <c:pt idx="11">
                  <c:v>16000</c:v>
                </c:pt>
                <c:pt idx="12">
                  <c:v>17000</c:v>
                </c:pt>
                <c:pt idx="13">
                  <c:v>18000</c:v>
                </c:pt>
                <c:pt idx="14">
                  <c:v>19000</c:v>
                </c:pt>
                <c:pt idx="15">
                  <c:v>20000</c:v>
                </c:pt>
                <c:pt idx="16">
                  <c:v>21000</c:v>
                </c:pt>
                <c:pt idx="17">
                  <c:v>22000</c:v>
                </c:pt>
              </c:numCache>
            </c:numRef>
          </c:xVal>
          <c:yVal>
            <c:numRef>
              <c:f>'A (3)'!$R$2:$R$19</c:f>
              <c:numCache>
                <c:formatCode>0.00E+00</c:formatCode>
                <c:ptCount val="18"/>
                <c:pt idx="0">
                  <c:v>1.8135102018990443E-3</c:v>
                </c:pt>
                <c:pt idx="1">
                  <c:v>-2.2331916325220007E-3</c:v>
                </c:pt>
                <c:pt idx="2">
                  <c:v>-6.8394247862246151E-3</c:v>
                </c:pt>
                <c:pt idx="3">
                  <c:v>-1.2005189259208801E-2</c:v>
                </c:pt>
                <c:pt idx="4">
                  <c:v>-1.7730485051474558E-2</c:v>
                </c:pt>
                <c:pt idx="5">
                  <c:v>-2.4015312163021885E-2</c:v>
                </c:pt>
                <c:pt idx="6">
                  <c:v>-3.0859670593850783E-2</c:v>
                </c:pt>
                <c:pt idx="7">
                  <c:v>-3.826356034396125E-2</c:v>
                </c:pt>
                <c:pt idx="8">
                  <c:v>-4.6226981413353289E-2</c:v>
                </c:pt>
                <c:pt idx="9">
                  <c:v>-5.4749933802026904E-2</c:v>
                </c:pt>
                <c:pt idx="10">
                  <c:v>-6.3832417509982087E-2</c:v>
                </c:pt>
                <c:pt idx="11">
                  <c:v>-7.3474432537218845E-2</c:v>
                </c:pt>
                <c:pt idx="12">
                  <c:v>-8.3675978883737151E-2</c:v>
                </c:pt>
                <c:pt idx="13">
                  <c:v>-9.443705654953706E-2</c:v>
                </c:pt>
                <c:pt idx="14">
                  <c:v>-0.10575766553461852</c:v>
                </c:pt>
                <c:pt idx="15">
                  <c:v>-0.11763780583898155</c:v>
                </c:pt>
                <c:pt idx="16">
                  <c:v>-0.13007747746262616</c:v>
                </c:pt>
                <c:pt idx="17">
                  <c:v>-0.14307668040555235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D6-4A0C-B172-A9AADD9B2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28832"/>
        <c:axId val="1"/>
      </c:scatterChart>
      <c:valAx>
        <c:axId val="613228832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1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2883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 Fig. 6b.  V1073 Cyg -- [38672.5816,  0.7858597]</a:t>
            </a:r>
          </a:p>
        </c:rich>
      </c:tx>
      <c:layout>
        <c:manualLayout>
          <c:xMode val="edge"/>
          <c:yMode val="edge"/>
          <c:x val="0.15631691648822268"/>
          <c:y val="1.9607843137254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01070663811557E-2"/>
          <c:y val="0.14902017853928667"/>
          <c:w val="0.85224839400428265"/>
          <c:h val="0.713728223530267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(3)'!$F$21:$F$990</c:f>
              <c:numCache>
                <c:formatCode>General</c:formatCode>
                <c:ptCount val="970"/>
                <c:pt idx="0">
                  <c:v>-30375.5</c:v>
                </c:pt>
                <c:pt idx="1">
                  <c:v>-29357.5</c:v>
                </c:pt>
                <c:pt idx="2">
                  <c:v>-29239.5</c:v>
                </c:pt>
                <c:pt idx="3">
                  <c:v>-28813</c:v>
                </c:pt>
                <c:pt idx="4">
                  <c:v>-28808</c:v>
                </c:pt>
                <c:pt idx="5">
                  <c:v>-28430</c:v>
                </c:pt>
                <c:pt idx="6">
                  <c:v>-28324.5</c:v>
                </c:pt>
                <c:pt idx="7">
                  <c:v>-28301.5</c:v>
                </c:pt>
                <c:pt idx="8">
                  <c:v>-28271</c:v>
                </c:pt>
                <c:pt idx="9">
                  <c:v>-27590</c:v>
                </c:pt>
                <c:pt idx="10">
                  <c:v>-27550.5</c:v>
                </c:pt>
                <c:pt idx="11">
                  <c:v>-27393</c:v>
                </c:pt>
                <c:pt idx="12">
                  <c:v>-27027.5</c:v>
                </c:pt>
                <c:pt idx="13">
                  <c:v>-26994.5</c:v>
                </c:pt>
                <c:pt idx="14">
                  <c:v>-26945</c:v>
                </c:pt>
                <c:pt idx="15">
                  <c:v>-25945</c:v>
                </c:pt>
                <c:pt idx="16">
                  <c:v>-25436</c:v>
                </c:pt>
                <c:pt idx="17">
                  <c:v>-24729.5</c:v>
                </c:pt>
                <c:pt idx="18">
                  <c:v>-24640.5</c:v>
                </c:pt>
                <c:pt idx="19">
                  <c:v>-24182.5</c:v>
                </c:pt>
                <c:pt idx="20">
                  <c:v>-23826</c:v>
                </c:pt>
                <c:pt idx="21">
                  <c:v>-23753.5</c:v>
                </c:pt>
                <c:pt idx="22">
                  <c:v>-23744.5</c:v>
                </c:pt>
                <c:pt idx="23">
                  <c:v>-23701.5</c:v>
                </c:pt>
                <c:pt idx="24">
                  <c:v>-23242</c:v>
                </c:pt>
                <c:pt idx="25">
                  <c:v>-23239.5</c:v>
                </c:pt>
                <c:pt idx="26">
                  <c:v>-22911</c:v>
                </c:pt>
                <c:pt idx="27">
                  <c:v>-22789</c:v>
                </c:pt>
                <c:pt idx="28">
                  <c:v>-22781.5</c:v>
                </c:pt>
                <c:pt idx="29">
                  <c:v>-22756</c:v>
                </c:pt>
                <c:pt idx="30">
                  <c:v>-22225.5</c:v>
                </c:pt>
                <c:pt idx="31">
                  <c:v>-22197.5</c:v>
                </c:pt>
                <c:pt idx="32">
                  <c:v>-21949</c:v>
                </c:pt>
                <c:pt idx="33">
                  <c:v>-21875.5</c:v>
                </c:pt>
                <c:pt idx="34">
                  <c:v>-21866.5</c:v>
                </c:pt>
                <c:pt idx="35">
                  <c:v>-21798</c:v>
                </c:pt>
                <c:pt idx="36">
                  <c:v>-21795.5</c:v>
                </c:pt>
                <c:pt idx="37">
                  <c:v>-21777.5</c:v>
                </c:pt>
                <c:pt idx="38">
                  <c:v>-21557</c:v>
                </c:pt>
                <c:pt idx="39">
                  <c:v>-21510</c:v>
                </c:pt>
                <c:pt idx="40">
                  <c:v>-21437.5</c:v>
                </c:pt>
                <c:pt idx="41">
                  <c:v>-21413.5</c:v>
                </c:pt>
                <c:pt idx="42">
                  <c:v>-21394.5</c:v>
                </c:pt>
                <c:pt idx="43">
                  <c:v>-21385.5</c:v>
                </c:pt>
                <c:pt idx="44">
                  <c:v>-20912</c:v>
                </c:pt>
                <c:pt idx="45">
                  <c:v>-20564.5</c:v>
                </c:pt>
                <c:pt idx="46">
                  <c:v>-20357.5</c:v>
                </c:pt>
                <c:pt idx="47">
                  <c:v>-20172.5</c:v>
                </c:pt>
                <c:pt idx="48">
                  <c:v>-20153.5</c:v>
                </c:pt>
                <c:pt idx="49">
                  <c:v>-20039</c:v>
                </c:pt>
                <c:pt idx="50">
                  <c:v>-19550.5</c:v>
                </c:pt>
                <c:pt idx="51">
                  <c:v>-19163.5</c:v>
                </c:pt>
                <c:pt idx="52">
                  <c:v>-19130.5</c:v>
                </c:pt>
                <c:pt idx="53">
                  <c:v>-19126.5</c:v>
                </c:pt>
                <c:pt idx="54">
                  <c:v>-19020</c:v>
                </c:pt>
                <c:pt idx="55">
                  <c:v>-18959</c:v>
                </c:pt>
                <c:pt idx="56">
                  <c:v>-18729.5</c:v>
                </c:pt>
                <c:pt idx="57">
                  <c:v>-18694</c:v>
                </c:pt>
                <c:pt idx="58">
                  <c:v>-18666</c:v>
                </c:pt>
                <c:pt idx="59">
                  <c:v>-18649.5</c:v>
                </c:pt>
                <c:pt idx="60">
                  <c:v>-18133</c:v>
                </c:pt>
                <c:pt idx="61">
                  <c:v>-18086</c:v>
                </c:pt>
                <c:pt idx="62">
                  <c:v>-18086</c:v>
                </c:pt>
                <c:pt idx="63">
                  <c:v>-17539</c:v>
                </c:pt>
                <c:pt idx="64">
                  <c:v>-17267.5</c:v>
                </c:pt>
                <c:pt idx="65">
                  <c:v>-17229.5</c:v>
                </c:pt>
                <c:pt idx="66">
                  <c:v>-17220.5</c:v>
                </c:pt>
                <c:pt idx="67">
                  <c:v>-16668.5</c:v>
                </c:pt>
                <c:pt idx="68">
                  <c:v>-16445.5</c:v>
                </c:pt>
                <c:pt idx="69">
                  <c:v>-16406</c:v>
                </c:pt>
                <c:pt idx="70">
                  <c:v>-16375.5</c:v>
                </c:pt>
                <c:pt idx="71">
                  <c:v>-16265</c:v>
                </c:pt>
                <c:pt idx="72">
                  <c:v>-16220.5</c:v>
                </c:pt>
                <c:pt idx="73">
                  <c:v>-16088</c:v>
                </c:pt>
                <c:pt idx="74">
                  <c:v>-15963.5</c:v>
                </c:pt>
                <c:pt idx="75">
                  <c:v>-15677.5</c:v>
                </c:pt>
                <c:pt idx="76">
                  <c:v>-15560</c:v>
                </c:pt>
                <c:pt idx="77">
                  <c:v>-15429</c:v>
                </c:pt>
                <c:pt idx="78">
                  <c:v>-15337.5</c:v>
                </c:pt>
                <c:pt idx="79">
                  <c:v>-15332.5</c:v>
                </c:pt>
                <c:pt idx="80">
                  <c:v>-15331</c:v>
                </c:pt>
                <c:pt idx="81">
                  <c:v>-15266.5</c:v>
                </c:pt>
                <c:pt idx="82">
                  <c:v>-15220.5</c:v>
                </c:pt>
                <c:pt idx="83">
                  <c:v>-15029.5</c:v>
                </c:pt>
                <c:pt idx="84">
                  <c:v>-14963</c:v>
                </c:pt>
                <c:pt idx="85">
                  <c:v>-14961</c:v>
                </c:pt>
                <c:pt idx="86">
                  <c:v>-14946.5</c:v>
                </c:pt>
                <c:pt idx="87">
                  <c:v>-14943</c:v>
                </c:pt>
                <c:pt idx="88">
                  <c:v>-14879.5</c:v>
                </c:pt>
                <c:pt idx="89">
                  <c:v>-14853</c:v>
                </c:pt>
                <c:pt idx="90">
                  <c:v>-14850</c:v>
                </c:pt>
                <c:pt idx="91">
                  <c:v>-14819.5</c:v>
                </c:pt>
                <c:pt idx="92">
                  <c:v>-14807</c:v>
                </c:pt>
                <c:pt idx="93">
                  <c:v>-14545.5</c:v>
                </c:pt>
                <c:pt idx="94">
                  <c:v>-14512.5</c:v>
                </c:pt>
                <c:pt idx="95">
                  <c:v>-14506.5</c:v>
                </c:pt>
                <c:pt idx="96">
                  <c:v>-14454.5</c:v>
                </c:pt>
                <c:pt idx="97">
                  <c:v>-14429</c:v>
                </c:pt>
                <c:pt idx="98">
                  <c:v>-14402</c:v>
                </c:pt>
                <c:pt idx="99">
                  <c:v>-14048</c:v>
                </c:pt>
                <c:pt idx="100">
                  <c:v>-13545.5</c:v>
                </c:pt>
                <c:pt idx="101">
                  <c:v>-13539</c:v>
                </c:pt>
                <c:pt idx="102">
                  <c:v>-13501</c:v>
                </c:pt>
                <c:pt idx="103">
                  <c:v>-13498.5</c:v>
                </c:pt>
                <c:pt idx="104">
                  <c:v>-13465.5</c:v>
                </c:pt>
                <c:pt idx="105">
                  <c:v>-13420</c:v>
                </c:pt>
                <c:pt idx="106">
                  <c:v>-13034</c:v>
                </c:pt>
                <c:pt idx="107">
                  <c:v>-12730</c:v>
                </c:pt>
                <c:pt idx="108">
                  <c:v>-12697</c:v>
                </c:pt>
                <c:pt idx="109">
                  <c:v>-12652.5</c:v>
                </c:pt>
                <c:pt idx="110">
                  <c:v>-12622</c:v>
                </c:pt>
                <c:pt idx="111">
                  <c:v>-12506</c:v>
                </c:pt>
                <c:pt idx="112">
                  <c:v>-12166.5</c:v>
                </c:pt>
                <c:pt idx="113">
                  <c:v>-12162.5</c:v>
                </c:pt>
                <c:pt idx="114">
                  <c:v>-12105.5</c:v>
                </c:pt>
                <c:pt idx="115">
                  <c:v>-12103</c:v>
                </c:pt>
                <c:pt idx="116">
                  <c:v>-12038</c:v>
                </c:pt>
                <c:pt idx="117">
                  <c:v>-11997.5</c:v>
                </c:pt>
                <c:pt idx="118">
                  <c:v>-11716</c:v>
                </c:pt>
                <c:pt idx="119">
                  <c:v>-11683</c:v>
                </c:pt>
                <c:pt idx="120">
                  <c:v>-11651</c:v>
                </c:pt>
                <c:pt idx="121">
                  <c:v>-11217</c:v>
                </c:pt>
                <c:pt idx="122">
                  <c:v>-10804.5</c:v>
                </c:pt>
                <c:pt idx="123">
                  <c:v>-10746</c:v>
                </c:pt>
                <c:pt idx="124">
                  <c:v>-10715.5</c:v>
                </c:pt>
                <c:pt idx="125">
                  <c:v>-10705.5</c:v>
                </c:pt>
                <c:pt idx="126">
                  <c:v>-10673.5</c:v>
                </c:pt>
                <c:pt idx="127">
                  <c:v>-10357</c:v>
                </c:pt>
                <c:pt idx="128">
                  <c:v>-10302</c:v>
                </c:pt>
                <c:pt idx="129">
                  <c:v>-10293</c:v>
                </c:pt>
                <c:pt idx="130">
                  <c:v>-10210.5</c:v>
                </c:pt>
                <c:pt idx="131">
                  <c:v>-10191.5</c:v>
                </c:pt>
                <c:pt idx="132">
                  <c:v>-9807</c:v>
                </c:pt>
                <c:pt idx="133">
                  <c:v>-9784</c:v>
                </c:pt>
                <c:pt idx="134">
                  <c:v>-9757.5</c:v>
                </c:pt>
                <c:pt idx="135">
                  <c:v>-9448</c:v>
                </c:pt>
                <c:pt idx="136">
                  <c:v>-9356.5</c:v>
                </c:pt>
                <c:pt idx="137">
                  <c:v>-9351.5</c:v>
                </c:pt>
                <c:pt idx="138">
                  <c:v>-9345</c:v>
                </c:pt>
                <c:pt idx="139">
                  <c:v>-9328.5</c:v>
                </c:pt>
                <c:pt idx="140">
                  <c:v>-8906</c:v>
                </c:pt>
                <c:pt idx="141">
                  <c:v>-8422.5</c:v>
                </c:pt>
                <c:pt idx="142">
                  <c:v>-8005</c:v>
                </c:pt>
                <c:pt idx="143">
                  <c:v>-6486</c:v>
                </c:pt>
                <c:pt idx="144">
                  <c:v>-5136</c:v>
                </c:pt>
                <c:pt idx="145">
                  <c:v>-5117</c:v>
                </c:pt>
                <c:pt idx="146">
                  <c:v>-5114.5</c:v>
                </c:pt>
                <c:pt idx="147">
                  <c:v>-2397.5</c:v>
                </c:pt>
                <c:pt idx="148">
                  <c:v>-2395</c:v>
                </c:pt>
                <c:pt idx="149">
                  <c:v>-2364.5</c:v>
                </c:pt>
                <c:pt idx="150">
                  <c:v>-2331.5</c:v>
                </c:pt>
                <c:pt idx="151">
                  <c:v>-2296</c:v>
                </c:pt>
                <c:pt idx="152">
                  <c:v>-1010.5</c:v>
                </c:pt>
                <c:pt idx="153">
                  <c:v>-947</c:v>
                </c:pt>
                <c:pt idx="154">
                  <c:v>-938</c:v>
                </c:pt>
                <c:pt idx="155">
                  <c:v>-933</c:v>
                </c:pt>
                <c:pt idx="156">
                  <c:v>-933</c:v>
                </c:pt>
                <c:pt idx="157">
                  <c:v>-930.5</c:v>
                </c:pt>
                <c:pt idx="158">
                  <c:v>-439</c:v>
                </c:pt>
                <c:pt idx="159">
                  <c:v>-406</c:v>
                </c:pt>
                <c:pt idx="160">
                  <c:v>-13</c:v>
                </c:pt>
                <c:pt idx="161">
                  <c:v>-4</c:v>
                </c:pt>
                <c:pt idx="162">
                  <c:v>0</c:v>
                </c:pt>
                <c:pt idx="163">
                  <c:v>0</c:v>
                </c:pt>
                <c:pt idx="164">
                  <c:v>25.5</c:v>
                </c:pt>
                <c:pt idx="165">
                  <c:v>44.5</c:v>
                </c:pt>
                <c:pt idx="166">
                  <c:v>75</c:v>
                </c:pt>
                <c:pt idx="167">
                  <c:v>468</c:v>
                </c:pt>
                <c:pt idx="168">
                  <c:v>515</c:v>
                </c:pt>
                <c:pt idx="169">
                  <c:v>847.5</c:v>
                </c:pt>
                <c:pt idx="170">
                  <c:v>850</c:v>
                </c:pt>
                <c:pt idx="171">
                  <c:v>852.5</c:v>
                </c:pt>
                <c:pt idx="172">
                  <c:v>869</c:v>
                </c:pt>
                <c:pt idx="173">
                  <c:v>5018.5</c:v>
                </c:pt>
                <c:pt idx="174">
                  <c:v>5074.5</c:v>
                </c:pt>
                <c:pt idx="175">
                  <c:v>5077</c:v>
                </c:pt>
                <c:pt idx="176">
                  <c:v>5088.5</c:v>
                </c:pt>
                <c:pt idx="177">
                  <c:v>5513.5</c:v>
                </c:pt>
                <c:pt idx="178">
                  <c:v>5522.5</c:v>
                </c:pt>
                <c:pt idx="179">
                  <c:v>5525</c:v>
                </c:pt>
                <c:pt idx="180">
                  <c:v>5527.5</c:v>
                </c:pt>
                <c:pt idx="181">
                  <c:v>6417</c:v>
                </c:pt>
                <c:pt idx="182">
                  <c:v>6426</c:v>
                </c:pt>
                <c:pt idx="183">
                  <c:v>6437.5</c:v>
                </c:pt>
                <c:pt idx="184">
                  <c:v>6454</c:v>
                </c:pt>
                <c:pt idx="185">
                  <c:v>7417.5</c:v>
                </c:pt>
                <c:pt idx="186">
                  <c:v>7419</c:v>
                </c:pt>
                <c:pt idx="187">
                  <c:v>7424</c:v>
                </c:pt>
                <c:pt idx="188">
                  <c:v>7776</c:v>
                </c:pt>
                <c:pt idx="189">
                  <c:v>7785</c:v>
                </c:pt>
                <c:pt idx="190">
                  <c:v>7818</c:v>
                </c:pt>
                <c:pt idx="191">
                  <c:v>8327</c:v>
                </c:pt>
                <c:pt idx="192">
                  <c:v>8402</c:v>
                </c:pt>
                <c:pt idx="193">
                  <c:v>8775.5</c:v>
                </c:pt>
                <c:pt idx="194">
                  <c:v>9695</c:v>
                </c:pt>
                <c:pt idx="195">
                  <c:v>10106</c:v>
                </c:pt>
                <c:pt idx="196">
                  <c:v>11012</c:v>
                </c:pt>
                <c:pt idx="197">
                  <c:v>11040</c:v>
                </c:pt>
                <c:pt idx="198">
                  <c:v>11042.5</c:v>
                </c:pt>
                <c:pt idx="199">
                  <c:v>11051.5</c:v>
                </c:pt>
                <c:pt idx="200">
                  <c:v>11077</c:v>
                </c:pt>
                <c:pt idx="201">
                  <c:v>11546.5</c:v>
                </c:pt>
                <c:pt idx="202">
                  <c:v>11549</c:v>
                </c:pt>
                <c:pt idx="203">
                  <c:v>11565.5</c:v>
                </c:pt>
                <c:pt idx="204">
                  <c:v>11568</c:v>
                </c:pt>
                <c:pt idx="205">
                  <c:v>11573</c:v>
                </c:pt>
                <c:pt idx="206">
                  <c:v>11643</c:v>
                </c:pt>
                <c:pt idx="207">
                  <c:v>11643</c:v>
                </c:pt>
                <c:pt idx="208">
                  <c:v>11643</c:v>
                </c:pt>
                <c:pt idx="209">
                  <c:v>11666</c:v>
                </c:pt>
                <c:pt idx="210">
                  <c:v>11666</c:v>
                </c:pt>
                <c:pt idx="211">
                  <c:v>11666</c:v>
                </c:pt>
                <c:pt idx="212">
                  <c:v>12004.5</c:v>
                </c:pt>
                <c:pt idx="213">
                  <c:v>12004.5</c:v>
                </c:pt>
                <c:pt idx="214">
                  <c:v>12016</c:v>
                </c:pt>
                <c:pt idx="215">
                  <c:v>12037.5</c:v>
                </c:pt>
                <c:pt idx="216">
                  <c:v>12039</c:v>
                </c:pt>
                <c:pt idx="217">
                  <c:v>12039</c:v>
                </c:pt>
                <c:pt idx="218">
                  <c:v>12039</c:v>
                </c:pt>
                <c:pt idx="219">
                  <c:v>12054</c:v>
                </c:pt>
                <c:pt idx="220">
                  <c:v>12483</c:v>
                </c:pt>
                <c:pt idx="221">
                  <c:v>12483</c:v>
                </c:pt>
                <c:pt idx="222">
                  <c:v>12483</c:v>
                </c:pt>
                <c:pt idx="223">
                  <c:v>12485.5</c:v>
                </c:pt>
                <c:pt idx="224">
                  <c:v>12485.5</c:v>
                </c:pt>
                <c:pt idx="225">
                  <c:v>12490.5</c:v>
                </c:pt>
                <c:pt idx="226">
                  <c:v>12492</c:v>
                </c:pt>
                <c:pt idx="227">
                  <c:v>12506</c:v>
                </c:pt>
                <c:pt idx="228">
                  <c:v>12511</c:v>
                </c:pt>
                <c:pt idx="229">
                  <c:v>12546.5</c:v>
                </c:pt>
                <c:pt idx="230">
                  <c:v>12581</c:v>
                </c:pt>
                <c:pt idx="231">
                  <c:v>12581</c:v>
                </c:pt>
                <c:pt idx="232">
                  <c:v>12630.5</c:v>
                </c:pt>
                <c:pt idx="233">
                  <c:v>12917</c:v>
                </c:pt>
                <c:pt idx="234">
                  <c:v>12969</c:v>
                </c:pt>
                <c:pt idx="235">
                  <c:v>12970.5</c:v>
                </c:pt>
                <c:pt idx="236">
                  <c:v>13442.5</c:v>
                </c:pt>
                <c:pt idx="237">
                  <c:v>15251</c:v>
                </c:pt>
                <c:pt idx="238">
                  <c:v>15647</c:v>
                </c:pt>
                <c:pt idx="239">
                  <c:v>15687</c:v>
                </c:pt>
                <c:pt idx="240">
                  <c:v>15689</c:v>
                </c:pt>
                <c:pt idx="241">
                  <c:v>16102</c:v>
                </c:pt>
                <c:pt idx="242">
                  <c:v>17125</c:v>
                </c:pt>
                <c:pt idx="243">
                  <c:v>17143</c:v>
                </c:pt>
                <c:pt idx="244">
                  <c:v>17178.5</c:v>
                </c:pt>
                <c:pt idx="245">
                  <c:v>17684</c:v>
                </c:pt>
                <c:pt idx="246">
                  <c:v>18071.5</c:v>
                </c:pt>
                <c:pt idx="247">
                  <c:v>19613</c:v>
                </c:pt>
                <c:pt idx="248">
                  <c:v>19613</c:v>
                </c:pt>
                <c:pt idx="249">
                  <c:v>19908</c:v>
                </c:pt>
                <c:pt idx="250">
                  <c:v>20290</c:v>
                </c:pt>
                <c:pt idx="251">
                  <c:v>20391.5</c:v>
                </c:pt>
                <c:pt idx="252">
                  <c:v>20393</c:v>
                </c:pt>
                <c:pt idx="253">
                  <c:v>20421</c:v>
                </c:pt>
                <c:pt idx="254">
                  <c:v>20883</c:v>
                </c:pt>
                <c:pt idx="255">
                  <c:v>20890.5</c:v>
                </c:pt>
                <c:pt idx="256">
                  <c:v>21346</c:v>
                </c:pt>
                <c:pt idx="257">
                  <c:v>21762</c:v>
                </c:pt>
                <c:pt idx="258">
                  <c:v>21766</c:v>
                </c:pt>
                <c:pt idx="259">
                  <c:v>21768.5</c:v>
                </c:pt>
                <c:pt idx="260">
                  <c:v>21786.5</c:v>
                </c:pt>
                <c:pt idx="261">
                  <c:v>21794</c:v>
                </c:pt>
                <c:pt idx="262">
                  <c:v>21888</c:v>
                </c:pt>
                <c:pt idx="263">
                  <c:v>21888</c:v>
                </c:pt>
                <c:pt idx="264">
                  <c:v>22780</c:v>
                </c:pt>
                <c:pt idx="265">
                  <c:v>22780</c:v>
                </c:pt>
                <c:pt idx="266">
                  <c:v>22780</c:v>
                </c:pt>
                <c:pt idx="267">
                  <c:v>23106</c:v>
                </c:pt>
                <c:pt idx="268">
                  <c:v>23594.5</c:v>
                </c:pt>
                <c:pt idx="269">
                  <c:v>24134</c:v>
                </c:pt>
                <c:pt idx="270">
                  <c:v>24142</c:v>
                </c:pt>
                <c:pt idx="271">
                  <c:v>24498</c:v>
                </c:pt>
                <c:pt idx="272">
                  <c:v>26006</c:v>
                </c:pt>
                <c:pt idx="273">
                  <c:v>26398</c:v>
                </c:pt>
              </c:numCache>
            </c:numRef>
          </c:xVal>
          <c:yVal>
            <c:numRef>
              <c:f>'A (3)'!$H$21:$H$990</c:f>
              <c:numCache>
                <c:formatCode>General</c:formatCode>
                <c:ptCount val="970"/>
                <c:pt idx="0">
                  <c:v>0.10671735000505578</c:v>
                </c:pt>
                <c:pt idx="1">
                  <c:v>7.0542750005188282E-2</c:v>
                </c:pt>
                <c:pt idx="2">
                  <c:v>0.12009815000419621</c:v>
                </c:pt>
                <c:pt idx="3">
                  <c:v>5.6936100005259505E-2</c:v>
                </c:pt>
                <c:pt idx="4">
                  <c:v>9.3637600006331922E-2</c:v>
                </c:pt>
                <c:pt idx="5">
                  <c:v>8.6671000004571397E-2</c:v>
                </c:pt>
                <c:pt idx="6">
                  <c:v>0.10047265000321204</c:v>
                </c:pt>
                <c:pt idx="9">
                  <c:v>9.7523000004002824E-2</c:v>
                </c:pt>
                <c:pt idx="10">
                  <c:v>1.9064850002905587E-2</c:v>
                </c:pt>
                <c:pt idx="11">
                  <c:v>5.116210000414867E-2</c:v>
                </c:pt>
                <c:pt idx="12">
                  <c:v>9.5441750003374182E-2</c:v>
                </c:pt>
                <c:pt idx="13">
                  <c:v>3.9071650004188996E-2</c:v>
                </c:pt>
                <c:pt idx="14">
                  <c:v>7.8016500003286637E-2</c:v>
                </c:pt>
                <c:pt idx="15">
                  <c:v>3.7316500005545095E-2</c:v>
                </c:pt>
                <c:pt idx="16">
                  <c:v>1.6729200004192535E-2</c:v>
                </c:pt>
                <c:pt idx="17">
                  <c:v>8.585115000460064E-2</c:v>
                </c:pt>
                <c:pt idx="18">
                  <c:v>6.7337850003241329E-2</c:v>
                </c:pt>
                <c:pt idx="19">
                  <c:v>8.3595250005600974E-2</c:v>
                </c:pt>
                <c:pt idx="20">
                  <c:v>0.13261220000276808</c:v>
                </c:pt>
                <c:pt idx="21">
                  <c:v>5.9783950004202779E-2</c:v>
                </c:pt>
                <c:pt idx="22">
                  <c:v>5.6046650006464915E-2</c:v>
                </c:pt>
                <c:pt idx="23">
                  <c:v>8.4079550004389603E-2</c:v>
                </c:pt>
                <c:pt idx="24">
                  <c:v>2.5474000067333691E-3</c:v>
                </c:pt>
                <c:pt idx="25">
                  <c:v>1.8898150003224146E-2</c:v>
                </c:pt>
                <c:pt idx="26">
                  <c:v>2.5986700005887542E-2</c:v>
                </c:pt>
                <c:pt idx="27">
                  <c:v>-2.8966999961994588E-3</c:v>
                </c:pt>
                <c:pt idx="28">
                  <c:v>9.1155550002440577E-2</c:v>
                </c:pt>
                <c:pt idx="29">
                  <c:v>7.9733200003829552E-2</c:v>
                </c:pt>
                <c:pt idx="30">
                  <c:v>6.5162350005266489E-2</c:v>
                </c:pt>
                <c:pt idx="31">
                  <c:v>5.2090750003117137E-2</c:v>
                </c:pt>
                <c:pt idx="32">
                  <c:v>1.3955300000816351E-2</c:v>
                </c:pt>
                <c:pt idx="33">
                  <c:v>0.12326735000533517</c:v>
                </c:pt>
                <c:pt idx="34">
                  <c:v>3.5530050005036173E-2</c:v>
                </c:pt>
                <c:pt idx="35">
                  <c:v>9.4140600005630404E-2</c:v>
                </c:pt>
                <c:pt idx="36">
                  <c:v>8.7491350004711421E-2</c:v>
                </c:pt>
                <c:pt idx="38">
                  <c:v>-2.0047099995281314E-2</c:v>
                </c:pt>
                <c:pt idx="39">
                  <c:v>6.6547000002174173E-2</c:v>
                </c:pt>
                <c:pt idx="40">
                  <c:v>3.1718750004074536E-2</c:v>
                </c:pt>
                <c:pt idx="41">
                  <c:v>5.7085950003965991E-2</c:v>
                </c:pt>
                <c:pt idx="42">
                  <c:v>9.6751650002261158E-2</c:v>
                </c:pt>
                <c:pt idx="43">
                  <c:v>1.8014350003795698E-2</c:v>
                </c:pt>
                <c:pt idx="44">
                  <c:v>2.3446400002285372E-2</c:v>
                </c:pt>
                <c:pt idx="45">
                  <c:v>2.4200650004786439E-2</c:v>
                </c:pt>
                <c:pt idx="46">
                  <c:v>8.424274999924819E-2</c:v>
                </c:pt>
                <c:pt idx="47">
                  <c:v>8.198250005079899E-3</c:v>
                </c:pt>
                <c:pt idx="48">
                  <c:v>1.8863950001104968E-2</c:v>
                </c:pt>
                <c:pt idx="49">
                  <c:v>3.2928300006460631E-2</c:v>
                </c:pt>
                <c:pt idx="50">
                  <c:v>2.4464850004733307E-2</c:v>
                </c:pt>
                <c:pt idx="51">
                  <c:v>2.7760950000811135E-2</c:v>
                </c:pt>
                <c:pt idx="52">
                  <c:v>1.8390850000287173E-2</c:v>
                </c:pt>
                <c:pt idx="53">
                  <c:v>-3.1047949996718671E-2</c:v>
                </c:pt>
                <c:pt idx="54">
                  <c:v>0.10489400000005844</c:v>
                </c:pt>
                <c:pt idx="55">
                  <c:v>4.3452300000353716E-2</c:v>
                </c:pt>
                <c:pt idx="56">
                  <c:v>-3.1348849995993078E-2</c:v>
                </c:pt>
                <c:pt idx="57">
                  <c:v>7.8631800002767704E-2</c:v>
                </c:pt>
                <c:pt idx="58">
                  <c:v>-2.2439799995481735E-2</c:v>
                </c:pt>
                <c:pt idx="59">
                  <c:v>3.8875150003150338E-2</c:v>
                </c:pt>
                <c:pt idx="60">
                  <c:v>1.2340100001893006E-2</c:v>
                </c:pt>
                <c:pt idx="61">
                  <c:v>9.3420000484911725E-4</c:v>
                </c:pt>
                <c:pt idx="62">
                  <c:v>4.9934200003917795E-2</c:v>
                </c:pt>
                <c:pt idx="63">
                  <c:v>8.9678300002560718E-2</c:v>
                </c:pt>
                <c:pt idx="64">
                  <c:v>-5.2302499971119687E-3</c:v>
                </c:pt>
                <c:pt idx="65">
                  <c:v>7.8101150003931252E-2</c:v>
                </c:pt>
                <c:pt idx="66">
                  <c:v>2.8363850000459934E-2</c:v>
                </c:pt>
                <c:pt idx="67">
                  <c:v>7.7809450005588587E-2</c:v>
                </c:pt>
                <c:pt idx="68">
                  <c:v>9.7096350003994303E-2</c:v>
                </c:pt>
                <c:pt idx="69">
                  <c:v>2.0638200003304519E-2</c:v>
                </c:pt>
                <c:pt idx="70">
                  <c:v>7.7917350001371233E-2</c:v>
                </c:pt>
                <c:pt idx="71">
                  <c:v>4.2050000411109067E-4</c:v>
                </c:pt>
                <c:pt idx="72">
                  <c:v>-1.9336149995069718E-2</c:v>
                </c:pt>
                <c:pt idx="73">
                  <c:v>-3.7463999979081564E-3</c:v>
                </c:pt>
                <c:pt idx="74">
                  <c:v>-3.2790499935799744E-3</c:v>
                </c:pt>
                <c:pt idx="75">
                  <c:v>2.8467500014812686E-3</c:v>
                </c:pt>
                <c:pt idx="76">
                  <c:v>5.3320000042731408E-3</c:v>
                </c:pt>
                <c:pt idx="77">
                  <c:v>-7.2886999987531453E-3</c:v>
                </c:pt>
                <c:pt idx="78">
                  <c:v>-2.9451249996782281E-2</c:v>
                </c:pt>
                <c:pt idx="79">
                  <c:v>-1.4749749996553874E-2</c:v>
                </c:pt>
                <c:pt idx="80">
                  <c:v>-8.5392999935720582E-3</c:v>
                </c:pt>
                <c:pt idx="81">
                  <c:v>-3.6489949998212978E-2</c:v>
                </c:pt>
                <c:pt idx="82">
                  <c:v>6.9963850000931416E-2</c:v>
                </c:pt>
                <c:pt idx="83">
                  <c:v>-1.2388499962980859E-3</c:v>
                </c:pt>
                <c:pt idx="84">
                  <c:v>2.6091100004123291E-2</c:v>
                </c:pt>
                <c:pt idx="85">
                  <c:v>-2.6628299998264993E-2</c:v>
                </c:pt>
                <c:pt idx="86">
                  <c:v>5.4060500042396598E-3</c:v>
                </c:pt>
                <c:pt idx="87">
                  <c:v>2.2897100003319792E-2</c:v>
                </c:pt>
                <c:pt idx="88">
                  <c:v>-6.1938499966345262E-3</c:v>
                </c:pt>
                <c:pt idx="89">
                  <c:v>3.4524100003181957E-2</c:v>
                </c:pt>
                <c:pt idx="90">
                  <c:v>-1.0550000006332994E-3</c:v>
                </c:pt>
                <c:pt idx="91">
                  <c:v>-2.977584999462124E-2</c:v>
                </c:pt>
                <c:pt idx="92">
                  <c:v>-1.602209999691695E-2</c:v>
                </c:pt>
                <c:pt idx="93">
                  <c:v>-4.9333649996697204E-2</c:v>
                </c:pt>
                <c:pt idx="94">
                  <c:v>3.0296250002720626E-2</c:v>
                </c:pt>
                <c:pt idx="95">
                  <c:v>-8.861949998390628E-3</c:v>
                </c:pt>
                <c:pt idx="96">
                  <c:v>-1.0566349996224744E-2</c:v>
                </c:pt>
                <c:pt idx="97">
                  <c:v>-1.198869999643648E-2</c:v>
                </c:pt>
                <c:pt idx="98">
                  <c:v>-3.1200599998555845E-2</c:v>
                </c:pt>
                <c:pt idx="99">
                  <c:v>-3.5343999952601735E-3</c:v>
                </c:pt>
                <c:pt idx="100">
                  <c:v>-3.9033649998600595E-2</c:v>
                </c:pt>
                <c:pt idx="101">
                  <c:v>-3.9121699996030657E-2</c:v>
                </c:pt>
                <c:pt idx="102">
                  <c:v>3.7209699999948498E-2</c:v>
                </c:pt>
                <c:pt idx="103">
                  <c:v>-7.4395499941601884E-3</c:v>
                </c:pt>
                <c:pt idx="104">
                  <c:v>1.519035000455915E-2</c:v>
                </c:pt>
                <c:pt idx="105">
                  <c:v>-2.5425999996514292E-2</c:v>
                </c:pt>
                <c:pt idx="106">
                  <c:v>-3.9270199995371513E-2</c:v>
                </c:pt>
                <c:pt idx="107">
                  <c:v>-2.7618999996775528E-2</c:v>
                </c:pt>
                <c:pt idx="108">
                  <c:v>-1.3989099996251753E-2</c:v>
                </c:pt>
                <c:pt idx="109">
                  <c:v>1.2254250003024936E-2</c:v>
                </c:pt>
                <c:pt idx="110">
                  <c:v>2.6533400003245333E-2</c:v>
                </c:pt>
                <c:pt idx="111">
                  <c:v>-7.2191799998108763E-2</c:v>
                </c:pt>
                <c:pt idx="112">
                  <c:v>3.1440050006494857E-2</c:v>
                </c:pt>
                <c:pt idx="113">
                  <c:v>-2.2998749998805579E-2</c:v>
                </c:pt>
                <c:pt idx="114">
                  <c:v>3.0998350001027575E-2</c:v>
                </c:pt>
                <c:pt idx="115">
                  <c:v>0.13334910000412492</c:v>
                </c:pt>
                <c:pt idx="116">
                  <c:v>9.1468600003281608E-2</c:v>
                </c:pt>
                <c:pt idx="117">
                  <c:v>3.1507500025327317E-3</c:v>
                </c:pt>
                <c:pt idx="118">
                  <c:v>2.9645200003869832E-2</c:v>
                </c:pt>
                <c:pt idx="119">
                  <c:v>4.0275100003782427E-2</c:v>
                </c:pt>
                <c:pt idx="120">
                  <c:v>9.7647000038705301E-3</c:v>
                </c:pt>
                <c:pt idx="121">
                  <c:v>4.1654900003777584E-2</c:v>
                </c:pt>
                <c:pt idx="122">
                  <c:v>3.9528650002466748E-2</c:v>
                </c:pt>
                <c:pt idx="124">
                  <c:v>-7.1984649996011285E-2</c:v>
                </c:pt>
                <c:pt idx="125">
                  <c:v>5.5418350006220862E-2</c:v>
                </c:pt>
                <c:pt idx="127">
                  <c:v>3.2312900002580136E-2</c:v>
                </c:pt>
                <c:pt idx="128">
                  <c:v>2.9029400004219497E-2</c:v>
                </c:pt>
                <c:pt idx="129">
                  <c:v>2.9292100003658561E-2</c:v>
                </c:pt>
                <c:pt idx="130">
                  <c:v>-2.6133149996894645E-2</c:v>
                </c:pt>
                <c:pt idx="131">
                  <c:v>2.5325500027975067E-3</c:v>
                </c:pt>
                <c:pt idx="132">
                  <c:v>1.1477900003228569E-2</c:v>
                </c:pt>
                <c:pt idx="133">
                  <c:v>-1.2951999960932881E-3</c:v>
                </c:pt>
                <c:pt idx="134">
                  <c:v>-4.5772499979648273E-3</c:v>
                </c:pt>
                <c:pt idx="135">
                  <c:v>9.8456000014266465E-3</c:v>
                </c:pt>
                <c:pt idx="136">
                  <c:v>2.7683050004270626E-2</c:v>
                </c:pt>
                <c:pt idx="137">
                  <c:v>-1.7615449996810639E-2</c:v>
                </c:pt>
                <c:pt idx="138">
                  <c:v>7.2965000035765115E-3</c:v>
                </c:pt>
                <c:pt idx="139">
                  <c:v>-3.3885499942698516E-3</c:v>
                </c:pt>
                <c:pt idx="140">
                  <c:v>1.9888200004061218E-2</c:v>
                </c:pt>
                <c:pt idx="141">
                  <c:v>-7.2767499987094197E-3</c:v>
                </c:pt>
                <c:pt idx="142">
                  <c:v>2.6298500000848435E-2</c:v>
                </c:pt>
                <c:pt idx="143">
                  <c:v>1.4414200006285682E-2</c:v>
                </c:pt>
                <c:pt idx="144">
                  <c:v>8.8192000039271079E-3</c:v>
                </c:pt>
                <c:pt idx="145">
                  <c:v>-1.5150999970501289E-3</c:v>
                </c:pt>
                <c:pt idx="146">
                  <c:v>-6.164349993923679E-3</c:v>
                </c:pt>
                <c:pt idx="147">
                  <c:v>5.0307499986956827E-3</c:v>
                </c:pt>
                <c:pt idx="148">
                  <c:v>1.2381500004266854E-2</c:v>
                </c:pt>
                <c:pt idx="149">
                  <c:v>1.6606499993940815E-3</c:v>
                </c:pt>
                <c:pt idx="150">
                  <c:v>-5.7094500007224269E-3</c:v>
                </c:pt>
                <c:pt idx="151">
                  <c:v>1.3271199997689109E-2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84-4677-8D92-BA9B2B8909C2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(3)'!$D$22:$D$47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(3)'!$F$21:$F$990</c:f>
              <c:numCache>
                <c:formatCode>General</c:formatCode>
                <c:ptCount val="970"/>
                <c:pt idx="0">
                  <c:v>-30375.5</c:v>
                </c:pt>
                <c:pt idx="1">
                  <c:v>-29357.5</c:v>
                </c:pt>
                <c:pt idx="2">
                  <c:v>-29239.5</c:v>
                </c:pt>
                <c:pt idx="3">
                  <c:v>-28813</c:v>
                </c:pt>
                <c:pt idx="4">
                  <c:v>-28808</c:v>
                </c:pt>
                <c:pt idx="5">
                  <c:v>-28430</c:v>
                </c:pt>
                <c:pt idx="6">
                  <c:v>-28324.5</c:v>
                </c:pt>
                <c:pt idx="7">
                  <c:v>-28301.5</c:v>
                </c:pt>
                <c:pt idx="8">
                  <c:v>-28271</c:v>
                </c:pt>
                <c:pt idx="9">
                  <c:v>-27590</c:v>
                </c:pt>
                <c:pt idx="10">
                  <c:v>-27550.5</c:v>
                </c:pt>
                <c:pt idx="11">
                  <c:v>-27393</c:v>
                </c:pt>
                <c:pt idx="12">
                  <c:v>-27027.5</c:v>
                </c:pt>
                <c:pt idx="13">
                  <c:v>-26994.5</c:v>
                </c:pt>
                <c:pt idx="14">
                  <c:v>-26945</c:v>
                </c:pt>
                <c:pt idx="15">
                  <c:v>-25945</c:v>
                </c:pt>
                <c:pt idx="16">
                  <c:v>-25436</c:v>
                </c:pt>
                <c:pt idx="17">
                  <c:v>-24729.5</c:v>
                </c:pt>
                <c:pt idx="18">
                  <c:v>-24640.5</c:v>
                </c:pt>
                <c:pt idx="19">
                  <c:v>-24182.5</c:v>
                </c:pt>
                <c:pt idx="20">
                  <c:v>-23826</c:v>
                </c:pt>
                <c:pt idx="21">
                  <c:v>-23753.5</c:v>
                </c:pt>
                <c:pt idx="22">
                  <c:v>-23744.5</c:v>
                </c:pt>
                <c:pt idx="23">
                  <c:v>-23701.5</c:v>
                </c:pt>
                <c:pt idx="24">
                  <c:v>-23242</c:v>
                </c:pt>
                <c:pt idx="25">
                  <c:v>-23239.5</c:v>
                </c:pt>
                <c:pt idx="26">
                  <c:v>-22911</c:v>
                </c:pt>
                <c:pt idx="27">
                  <c:v>-22789</c:v>
                </c:pt>
                <c:pt idx="28">
                  <c:v>-22781.5</c:v>
                </c:pt>
                <c:pt idx="29">
                  <c:v>-22756</c:v>
                </c:pt>
                <c:pt idx="30">
                  <c:v>-22225.5</c:v>
                </c:pt>
                <c:pt idx="31">
                  <c:v>-22197.5</c:v>
                </c:pt>
                <c:pt idx="32">
                  <c:v>-21949</c:v>
                </c:pt>
                <c:pt idx="33">
                  <c:v>-21875.5</c:v>
                </c:pt>
                <c:pt idx="34">
                  <c:v>-21866.5</c:v>
                </c:pt>
                <c:pt idx="35">
                  <c:v>-21798</c:v>
                </c:pt>
                <c:pt idx="36">
                  <c:v>-21795.5</c:v>
                </c:pt>
                <c:pt idx="37">
                  <c:v>-21777.5</c:v>
                </c:pt>
                <c:pt idx="38">
                  <c:v>-21557</c:v>
                </c:pt>
                <c:pt idx="39">
                  <c:v>-21510</c:v>
                </c:pt>
                <c:pt idx="40">
                  <c:v>-21437.5</c:v>
                </c:pt>
                <c:pt idx="41">
                  <c:v>-21413.5</c:v>
                </c:pt>
                <c:pt idx="42">
                  <c:v>-21394.5</c:v>
                </c:pt>
                <c:pt idx="43">
                  <c:v>-21385.5</c:v>
                </c:pt>
                <c:pt idx="44">
                  <c:v>-20912</c:v>
                </c:pt>
                <c:pt idx="45">
                  <c:v>-20564.5</c:v>
                </c:pt>
                <c:pt idx="46">
                  <c:v>-20357.5</c:v>
                </c:pt>
                <c:pt idx="47">
                  <c:v>-20172.5</c:v>
                </c:pt>
                <c:pt idx="48">
                  <c:v>-20153.5</c:v>
                </c:pt>
                <c:pt idx="49">
                  <c:v>-20039</c:v>
                </c:pt>
                <c:pt idx="50">
                  <c:v>-19550.5</c:v>
                </c:pt>
                <c:pt idx="51">
                  <c:v>-19163.5</c:v>
                </c:pt>
                <c:pt idx="52">
                  <c:v>-19130.5</c:v>
                </c:pt>
                <c:pt idx="53">
                  <c:v>-19126.5</c:v>
                </c:pt>
                <c:pt idx="54">
                  <c:v>-19020</c:v>
                </c:pt>
                <c:pt idx="55">
                  <c:v>-18959</c:v>
                </c:pt>
                <c:pt idx="56">
                  <c:v>-18729.5</c:v>
                </c:pt>
                <c:pt idx="57">
                  <c:v>-18694</c:v>
                </c:pt>
                <c:pt idx="58">
                  <c:v>-18666</c:v>
                </c:pt>
                <c:pt idx="59">
                  <c:v>-18649.5</c:v>
                </c:pt>
                <c:pt idx="60">
                  <c:v>-18133</c:v>
                </c:pt>
                <c:pt idx="61">
                  <c:v>-18086</c:v>
                </c:pt>
                <c:pt idx="62">
                  <c:v>-18086</c:v>
                </c:pt>
                <c:pt idx="63">
                  <c:v>-17539</c:v>
                </c:pt>
                <c:pt idx="64">
                  <c:v>-17267.5</c:v>
                </c:pt>
                <c:pt idx="65">
                  <c:v>-17229.5</c:v>
                </c:pt>
                <c:pt idx="66">
                  <c:v>-17220.5</c:v>
                </c:pt>
                <c:pt idx="67">
                  <c:v>-16668.5</c:v>
                </c:pt>
                <c:pt idx="68">
                  <c:v>-16445.5</c:v>
                </c:pt>
                <c:pt idx="69">
                  <c:v>-16406</c:v>
                </c:pt>
                <c:pt idx="70">
                  <c:v>-16375.5</c:v>
                </c:pt>
                <c:pt idx="71">
                  <c:v>-16265</c:v>
                </c:pt>
                <c:pt idx="72">
                  <c:v>-16220.5</c:v>
                </c:pt>
                <c:pt idx="73">
                  <c:v>-16088</c:v>
                </c:pt>
                <c:pt idx="74">
                  <c:v>-15963.5</c:v>
                </c:pt>
                <c:pt idx="75">
                  <c:v>-15677.5</c:v>
                </c:pt>
                <c:pt idx="76">
                  <c:v>-15560</c:v>
                </c:pt>
                <c:pt idx="77">
                  <c:v>-15429</c:v>
                </c:pt>
                <c:pt idx="78">
                  <c:v>-15337.5</c:v>
                </c:pt>
                <c:pt idx="79">
                  <c:v>-15332.5</c:v>
                </c:pt>
                <c:pt idx="80">
                  <c:v>-15331</c:v>
                </c:pt>
                <c:pt idx="81">
                  <c:v>-15266.5</c:v>
                </c:pt>
                <c:pt idx="82">
                  <c:v>-15220.5</c:v>
                </c:pt>
                <c:pt idx="83">
                  <c:v>-15029.5</c:v>
                </c:pt>
                <c:pt idx="84">
                  <c:v>-14963</c:v>
                </c:pt>
                <c:pt idx="85">
                  <c:v>-14961</c:v>
                </c:pt>
                <c:pt idx="86">
                  <c:v>-14946.5</c:v>
                </c:pt>
                <c:pt idx="87">
                  <c:v>-14943</c:v>
                </c:pt>
                <c:pt idx="88">
                  <c:v>-14879.5</c:v>
                </c:pt>
                <c:pt idx="89">
                  <c:v>-14853</c:v>
                </c:pt>
                <c:pt idx="90">
                  <c:v>-14850</c:v>
                </c:pt>
                <c:pt idx="91">
                  <c:v>-14819.5</c:v>
                </c:pt>
                <c:pt idx="92">
                  <c:v>-14807</c:v>
                </c:pt>
                <c:pt idx="93">
                  <c:v>-14545.5</c:v>
                </c:pt>
                <c:pt idx="94">
                  <c:v>-14512.5</c:v>
                </c:pt>
                <c:pt idx="95">
                  <c:v>-14506.5</c:v>
                </c:pt>
                <c:pt idx="96">
                  <c:v>-14454.5</c:v>
                </c:pt>
                <c:pt idx="97">
                  <c:v>-14429</c:v>
                </c:pt>
                <c:pt idx="98">
                  <c:v>-14402</c:v>
                </c:pt>
                <c:pt idx="99">
                  <c:v>-14048</c:v>
                </c:pt>
                <c:pt idx="100">
                  <c:v>-13545.5</c:v>
                </c:pt>
                <c:pt idx="101">
                  <c:v>-13539</c:v>
                </c:pt>
                <c:pt idx="102">
                  <c:v>-13501</c:v>
                </c:pt>
                <c:pt idx="103">
                  <c:v>-13498.5</c:v>
                </c:pt>
                <c:pt idx="104">
                  <c:v>-13465.5</c:v>
                </c:pt>
                <c:pt idx="105">
                  <c:v>-13420</c:v>
                </c:pt>
                <c:pt idx="106">
                  <c:v>-13034</c:v>
                </c:pt>
                <c:pt idx="107">
                  <c:v>-12730</c:v>
                </c:pt>
                <c:pt idx="108">
                  <c:v>-12697</c:v>
                </c:pt>
                <c:pt idx="109">
                  <c:v>-12652.5</c:v>
                </c:pt>
                <c:pt idx="110">
                  <c:v>-12622</c:v>
                </c:pt>
                <c:pt idx="111">
                  <c:v>-12506</c:v>
                </c:pt>
                <c:pt idx="112">
                  <c:v>-12166.5</c:v>
                </c:pt>
                <c:pt idx="113">
                  <c:v>-12162.5</c:v>
                </c:pt>
                <c:pt idx="114">
                  <c:v>-12105.5</c:v>
                </c:pt>
                <c:pt idx="115">
                  <c:v>-12103</c:v>
                </c:pt>
                <c:pt idx="116">
                  <c:v>-12038</c:v>
                </c:pt>
                <c:pt idx="117">
                  <c:v>-11997.5</c:v>
                </c:pt>
                <c:pt idx="118">
                  <c:v>-11716</c:v>
                </c:pt>
                <c:pt idx="119">
                  <c:v>-11683</c:v>
                </c:pt>
                <c:pt idx="120">
                  <c:v>-11651</c:v>
                </c:pt>
                <c:pt idx="121">
                  <c:v>-11217</c:v>
                </c:pt>
                <c:pt idx="122">
                  <c:v>-10804.5</c:v>
                </c:pt>
                <c:pt idx="123">
                  <c:v>-10746</c:v>
                </c:pt>
                <c:pt idx="124">
                  <c:v>-10715.5</c:v>
                </c:pt>
                <c:pt idx="125">
                  <c:v>-10705.5</c:v>
                </c:pt>
                <c:pt idx="126">
                  <c:v>-10673.5</c:v>
                </c:pt>
                <c:pt idx="127">
                  <c:v>-10357</c:v>
                </c:pt>
                <c:pt idx="128">
                  <c:v>-10302</c:v>
                </c:pt>
                <c:pt idx="129">
                  <c:v>-10293</c:v>
                </c:pt>
                <c:pt idx="130">
                  <c:v>-10210.5</c:v>
                </c:pt>
                <c:pt idx="131">
                  <c:v>-10191.5</c:v>
                </c:pt>
                <c:pt idx="132">
                  <c:v>-9807</c:v>
                </c:pt>
                <c:pt idx="133">
                  <c:v>-9784</c:v>
                </c:pt>
                <c:pt idx="134">
                  <c:v>-9757.5</c:v>
                </c:pt>
                <c:pt idx="135">
                  <c:v>-9448</c:v>
                </c:pt>
                <c:pt idx="136">
                  <c:v>-9356.5</c:v>
                </c:pt>
                <c:pt idx="137">
                  <c:v>-9351.5</c:v>
                </c:pt>
                <c:pt idx="138">
                  <c:v>-9345</c:v>
                </c:pt>
                <c:pt idx="139">
                  <c:v>-9328.5</c:v>
                </c:pt>
                <c:pt idx="140">
                  <c:v>-8906</c:v>
                </c:pt>
                <c:pt idx="141">
                  <c:v>-8422.5</c:v>
                </c:pt>
                <c:pt idx="142">
                  <c:v>-8005</c:v>
                </c:pt>
                <c:pt idx="143">
                  <c:v>-6486</c:v>
                </c:pt>
                <c:pt idx="144">
                  <c:v>-5136</c:v>
                </c:pt>
                <c:pt idx="145">
                  <c:v>-5117</c:v>
                </c:pt>
                <c:pt idx="146">
                  <c:v>-5114.5</c:v>
                </c:pt>
                <c:pt idx="147">
                  <c:v>-2397.5</c:v>
                </c:pt>
                <c:pt idx="148">
                  <c:v>-2395</c:v>
                </c:pt>
                <c:pt idx="149">
                  <c:v>-2364.5</c:v>
                </c:pt>
                <c:pt idx="150">
                  <c:v>-2331.5</c:v>
                </c:pt>
                <c:pt idx="151">
                  <c:v>-2296</c:v>
                </c:pt>
                <c:pt idx="152">
                  <c:v>-1010.5</c:v>
                </c:pt>
                <c:pt idx="153">
                  <c:v>-947</c:v>
                </c:pt>
                <c:pt idx="154">
                  <c:v>-938</c:v>
                </c:pt>
                <c:pt idx="155">
                  <c:v>-933</c:v>
                </c:pt>
                <c:pt idx="156">
                  <c:v>-933</c:v>
                </c:pt>
                <c:pt idx="157">
                  <c:v>-930.5</c:v>
                </c:pt>
                <c:pt idx="158">
                  <c:v>-439</c:v>
                </c:pt>
                <c:pt idx="159">
                  <c:v>-406</c:v>
                </c:pt>
                <c:pt idx="160">
                  <c:v>-13</c:v>
                </c:pt>
                <c:pt idx="161">
                  <c:v>-4</c:v>
                </c:pt>
                <c:pt idx="162">
                  <c:v>0</c:v>
                </c:pt>
                <c:pt idx="163">
                  <c:v>0</c:v>
                </c:pt>
                <c:pt idx="164">
                  <c:v>25.5</c:v>
                </c:pt>
                <c:pt idx="165">
                  <c:v>44.5</c:v>
                </c:pt>
                <c:pt idx="166">
                  <c:v>75</c:v>
                </c:pt>
                <c:pt idx="167">
                  <c:v>468</c:v>
                </c:pt>
                <c:pt idx="168">
                  <c:v>515</c:v>
                </c:pt>
                <c:pt idx="169">
                  <c:v>847.5</c:v>
                </c:pt>
                <c:pt idx="170">
                  <c:v>850</c:v>
                </c:pt>
                <c:pt idx="171">
                  <c:v>852.5</c:v>
                </c:pt>
                <c:pt idx="172">
                  <c:v>869</c:v>
                </c:pt>
                <c:pt idx="173">
                  <c:v>5018.5</c:v>
                </c:pt>
                <c:pt idx="174">
                  <c:v>5074.5</c:v>
                </c:pt>
                <c:pt idx="175">
                  <c:v>5077</c:v>
                </c:pt>
                <c:pt idx="176">
                  <c:v>5088.5</c:v>
                </c:pt>
                <c:pt idx="177">
                  <c:v>5513.5</c:v>
                </c:pt>
                <c:pt idx="178">
                  <c:v>5522.5</c:v>
                </c:pt>
                <c:pt idx="179">
                  <c:v>5525</c:v>
                </c:pt>
                <c:pt idx="180">
                  <c:v>5527.5</c:v>
                </c:pt>
                <c:pt idx="181">
                  <c:v>6417</c:v>
                </c:pt>
                <c:pt idx="182">
                  <c:v>6426</c:v>
                </c:pt>
                <c:pt idx="183">
                  <c:v>6437.5</c:v>
                </c:pt>
                <c:pt idx="184">
                  <c:v>6454</c:v>
                </c:pt>
                <c:pt idx="185">
                  <c:v>7417.5</c:v>
                </c:pt>
                <c:pt idx="186">
                  <c:v>7419</c:v>
                </c:pt>
                <c:pt idx="187">
                  <c:v>7424</c:v>
                </c:pt>
                <c:pt idx="188">
                  <c:v>7776</c:v>
                </c:pt>
                <c:pt idx="189">
                  <c:v>7785</c:v>
                </c:pt>
                <c:pt idx="190">
                  <c:v>7818</c:v>
                </c:pt>
                <c:pt idx="191">
                  <c:v>8327</c:v>
                </c:pt>
                <c:pt idx="192">
                  <c:v>8402</c:v>
                </c:pt>
                <c:pt idx="193">
                  <c:v>8775.5</c:v>
                </c:pt>
                <c:pt idx="194">
                  <c:v>9695</c:v>
                </c:pt>
                <c:pt idx="195">
                  <c:v>10106</c:v>
                </c:pt>
                <c:pt idx="196">
                  <c:v>11012</c:v>
                </c:pt>
                <c:pt idx="197">
                  <c:v>11040</c:v>
                </c:pt>
                <c:pt idx="198">
                  <c:v>11042.5</c:v>
                </c:pt>
                <c:pt idx="199">
                  <c:v>11051.5</c:v>
                </c:pt>
                <c:pt idx="200">
                  <c:v>11077</c:v>
                </c:pt>
                <c:pt idx="201">
                  <c:v>11546.5</c:v>
                </c:pt>
                <c:pt idx="202">
                  <c:v>11549</c:v>
                </c:pt>
                <c:pt idx="203">
                  <c:v>11565.5</c:v>
                </c:pt>
                <c:pt idx="204">
                  <c:v>11568</c:v>
                </c:pt>
                <c:pt idx="205">
                  <c:v>11573</c:v>
                </c:pt>
                <c:pt idx="206">
                  <c:v>11643</c:v>
                </c:pt>
                <c:pt idx="207">
                  <c:v>11643</c:v>
                </c:pt>
                <c:pt idx="208">
                  <c:v>11643</c:v>
                </c:pt>
                <c:pt idx="209">
                  <c:v>11666</c:v>
                </c:pt>
                <c:pt idx="210">
                  <c:v>11666</c:v>
                </c:pt>
                <c:pt idx="211">
                  <c:v>11666</c:v>
                </c:pt>
                <c:pt idx="212">
                  <c:v>12004.5</c:v>
                </c:pt>
                <c:pt idx="213">
                  <c:v>12004.5</c:v>
                </c:pt>
                <c:pt idx="214">
                  <c:v>12016</c:v>
                </c:pt>
                <c:pt idx="215">
                  <c:v>12037.5</c:v>
                </c:pt>
                <c:pt idx="216">
                  <c:v>12039</c:v>
                </c:pt>
                <c:pt idx="217">
                  <c:v>12039</c:v>
                </c:pt>
                <c:pt idx="218">
                  <c:v>12039</c:v>
                </c:pt>
                <c:pt idx="219">
                  <c:v>12054</c:v>
                </c:pt>
                <c:pt idx="220">
                  <c:v>12483</c:v>
                </c:pt>
                <c:pt idx="221">
                  <c:v>12483</c:v>
                </c:pt>
                <c:pt idx="222">
                  <c:v>12483</c:v>
                </c:pt>
                <c:pt idx="223">
                  <c:v>12485.5</c:v>
                </c:pt>
                <c:pt idx="224">
                  <c:v>12485.5</c:v>
                </c:pt>
                <c:pt idx="225">
                  <c:v>12490.5</c:v>
                </c:pt>
                <c:pt idx="226">
                  <c:v>12492</c:v>
                </c:pt>
                <c:pt idx="227">
                  <c:v>12506</c:v>
                </c:pt>
                <c:pt idx="228">
                  <c:v>12511</c:v>
                </c:pt>
                <c:pt idx="229">
                  <c:v>12546.5</c:v>
                </c:pt>
                <c:pt idx="230">
                  <c:v>12581</c:v>
                </c:pt>
                <c:pt idx="231">
                  <c:v>12581</c:v>
                </c:pt>
                <c:pt idx="232">
                  <c:v>12630.5</c:v>
                </c:pt>
                <c:pt idx="233">
                  <c:v>12917</c:v>
                </c:pt>
                <c:pt idx="234">
                  <c:v>12969</c:v>
                </c:pt>
                <c:pt idx="235">
                  <c:v>12970.5</c:v>
                </c:pt>
                <c:pt idx="236">
                  <c:v>13442.5</c:v>
                </c:pt>
                <c:pt idx="237">
                  <c:v>15251</c:v>
                </c:pt>
                <c:pt idx="238">
                  <c:v>15647</c:v>
                </c:pt>
                <c:pt idx="239">
                  <c:v>15687</c:v>
                </c:pt>
                <c:pt idx="240">
                  <c:v>15689</c:v>
                </c:pt>
                <c:pt idx="241">
                  <c:v>16102</c:v>
                </c:pt>
                <c:pt idx="242">
                  <c:v>17125</c:v>
                </c:pt>
                <c:pt idx="243">
                  <c:v>17143</c:v>
                </c:pt>
                <c:pt idx="244">
                  <c:v>17178.5</c:v>
                </c:pt>
                <c:pt idx="245">
                  <c:v>17684</c:v>
                </c:pt>
                <c:pt idx="246">
                  <c:v>18071.5</c:v>
                </c:pt>
                <c:pt idx="247">
                  <c:v>19613</c:v>
                </c:pt>
                <c:pt idx="248">
                  <c:v>19613</c:v>
                </c:pt>
                <c:pt idx="249">
                  <c:v>19908</c:v>
                </c:pt>
                <c:pt idx="250">
                  <c:v>20290</c:v>
                </c:pt>
                <c:pt idx="251">
                  <c:v>20391.5</c:v>
                </c:pt>
                <c:pt idx="252">
                  <c:v>20393</c:v>
                </c:pt>
                <c:pt idx="253">
                  <c:v>20421</c:v>
                </c:pt>
                <c:pt idx="254">
                  <c:v>20883</c:v>
                </c:pt>
                <c:pt idx="255">
                  <c:v>20890.5</c:v>
                </c:pt>
                <c:pt idx="256">
                  <c:v>21346</c:v>
                </c:pt>
                <c:pt idx="257">
                  <c:v>21762</c:v>
                </c:pt>
                <c:pt idx="258">
                  <c:v>21766</c:v>
                </c:pt>
                <c:pt idx="259">
                  <c:v>21768.5</c:v>
                </c:pt>
                <c:pt idx="260">
                  <c:v>21786.5</c:v>
                </c:pt>
                <c:pt idx="261">
                  <c:v>21794</c:v>
                </c:pt>
                <c:pt idx="262">
                  <c:v>21888</c:v>
                </c:pt>
                <c:pt idx="263">
                  <c:v>21888</c:v>
                </c:pt>
                <c:pt idx="264">
                  <c:v>22780</c:v>
                </c:pt>
                <c:pt idx="265">
                  <c:v>22780</c:v>
                </c:pt>
                <c:pt idx="266">
                  <c:v>22780</c:v>
                </c:pt>
                <c:pt idx="267">
                  <c:v>23106</c:v>
                </c:pt>
                <c:pt idx="268">
                  <c:v>23594.5</c:v>
                </c:pt>
                <c:pt idx="269">
                  <c:v>24134</c:v>
                </c:pt>
                <c:pt idx="270">
                  <c:v>24142</c:v>
                </c:pt>
                <c:pt idx="271">
                  <c:v>24498</c:v>
                </c:pt>
                <c:pt idx="272">
                  <c:v>26006</c:v>
                </c:pt>
                <c:pt idx="273">
                  <c:v>26398</c:v>
                </c:pt>
              </c:numCache>
            </c:numRef>
          </c:xVal>
          <c:yVal>
            <c:numRef>
              <c:f>'A (3)'!$I$21:$I$990</c:f>
              <c:numCache>
                <c:formatCode>General</c:formatCode>
                <c:ptCount val="970"/>
                <c:pt idx="7">
                  <c:v>-1.1300449994450901E-2</c:v>
                </c:pt>
                <c:pt idx="8">
                  <c:v>-2.3021299995889422E-2</c:v>
                </c:pt>
                <c:pt idx="37">
                  <c:v>-7.1983249996264931E-2</c:v>
                </c:pt>
                <c:pt idx="123">
                  <c:v>-0.10026379999544588</c:v>
                </c:pt>
                <c:pt idx="126">
                  <c:v>-0.18309204999604844</c:v>
                </c:pt>
                <c:pt idx="158">
                  <c:v>-1.9169999723089859E-4</c:v>
                </c:pt>
                <c:pt idx="159">
                  <c:v>-6.6179999703308567E-4</c:v>
                </c:pt>
                <c:pt idx="163">
                  <c:v>4.0000000444706529E-4</c:v>
                </c:pt>
                <c:pt idx="164">
                  <c:v>-2.2234999778447673E-4</c:v>
                </c:pt>
                <c:pt idx="165">
                  <c:v>-3.5664999450091273E-4</c:v>
                </c:pt>
                <c:pt idx="166">
                  <c:v>-6.7749999288935214E-4</c:v>
                </c:pt>
                <c:pt idx="173">
                  <c:v>-2.1504450000065845E-2</c:v>
                </c:pt>
                <c:pt idx="182">
                  <c:v>4.9677999995765276E-3</c:v>
                </c:pt>
                <c:pt idx="183">
                  <c:v>-1.141875000030268E-2</c:v>
                </c:pt>
                <c:pt idx="190">
                  <c:v>2.6539999817032367E-4</c:v>
                </c:pt>
                <c:pt idx="191">
                  <c:v>4.678100005548913E-3</c:v>
                </c:pt>
                <c:pt idx="192">
                  <c:v>2.0059999951627105E-4</c:v>
                </c:pt>
                <c:pt idx="195">
                  <c:v>-1.9728200000827201E-2</c:v>
                </c:pt>
                <c:pt idx="213">
                  <c:v>-3.3368650001648348E-2</c:v>
                </c:pt>
                <c:pt idx="232">
                  <c:v>-4.6540849994926248E-2</c:v>
                </c:pt>
                <c:pt idx="247">
                  <c:v>-0.11319609999918612</c:v>
                </c:pt>
                <c:pt idx="248">
                  <c:v>-0.11319609999918612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84-4677-8D92-BA9B2B8909C2}"/>
            </c:ext>
          </c:extLst>
        </c:ser>
        <c:ser>
          <c:idx val="3"/>
          <c:order val="2"/>
          <c:tx>
            <c:strRef>
              <c:f>'A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plus>
            <c:minus>
              <c:numRef>
                <c:f>'A (3)'!$D$21:$D$47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(3)'!$F$21:$F$990</c:f>
              <c:numCache>
                <c:formatCode>General</c:formatCode>
                <c:ptCount val="970"/>
                <c:pt idx="0">
                  <c:v>-30375.5</c:v>
                </c:pt>
                <c:pt idx="1">
                  <c:v>-29357.5</c:v>
                </c:pt>
                <c:pt idx="2">
                  <c:v>-29239.5</c:v>
                </c:pt>
                <c:pt idx="3">
                  <c:v>-28813</c:v>
                </c:pt>
                <c:pt idx="4">
                  <c:v>-28808</c:v>
                </c:pt>
                <c:pt idx="5">
                  <c:v>-28430</c:v>
                </c:pt>
                <c:pt idx="6">
                  <c:v>-28324.5</c:v>
                </c:pt>
                <c:pt idx="7">
                  <c:v>-28301.5</c:v>
                </c:pt>
                <c:pt idx="8">
                  <c:v>-28271</c:v>
                </c:pt>
                <c:pt idx="9">
                  <c:v>-27590</c:v>
                </c:pt>
                <c:pt idx="10">
                  <c:v>-27550.5</c:v>
                </c:pt>
                <c:pt idx="11">
                  <c:v>-27393</c:v>
                </c:pt>
                <c:pt idx="12">
                  <c:v>-27027.5</c:v>
                </c:pt>
                <c:pt idx="13">
                  <c:v>-26994.5</c:v>
                </c:pt>
                <c:pt idx="14">
                  <c:v>-26945</c:v>
                </c:pt>
                <c:pt idx="15">
                  <c:v>-25945</c:v>
                </c:pt>
                <c:pt idx="16">
                  <c:v>-25436</c:v>
                </c:pt>
                <c:pt idx="17">
                  <c:v>-24729.5</c:v>
                </c:pt>
                <c:pt idx="18">
                  <c:v>-24640.5</c:v>
                </c:pt>
                <c:pt idx="19">
                  <c:v>-24182.5</c:v>
                </c:pt>
                <c:pt idx="20">
                  <c:v>-23826</c:v>
                </c:pt>
                <c:pt idx="21">
                  <c:v>-23753.5</c:v>
                </c:pt>
                <c:pt idx="22">
                  <c:v>-23744.5</c:v>
                </c:pt>
                <c:pt idx="23">
                  <c:v>-23701.5</c:v>
                </c:pt>
                <c:pt idx="24">
                  <c:v>-23242</c:v>
                </c:pt>
                <c:pt idx="25">
                  <c:v>-23239.5</c:v>
                </c:pt>
                <c:pt idx="26">
                  <c:v>-22911</c:v>
                </c:pt>
                <c:pt idx="27">
                  <c:v>-22789</c:v>
                </c:pt>
                <c:pt idx="28">
                  <c:v>-22781.5</c:v>
                </c:pt>
                <c:pt idx="29">
                  <c:v>-22756</c:v>
                </c:pt>
                <c:pt idx="30">
                  <c:v>-22225.5</c:v>
                </c:pt>
                <c:pt idx="31">
                  <c:v>-22197.5</c:v>
                </c:pt>
                <c:pt idx="32">
                  <c:v>-21949</c:v>
                </c:pt>
                <c:pt idx="33">
                  <c:v>-21875.5</c:v>
                </c:pt>
                <c:pt idx="34">
                  <c:v>-21866.5</c:v>
                </c:pt>
                <c:pt idx="35">
                  <c:v>-21798</c:v>
                </c:pt>
                <c:pt idx="36">
                  <c:v>-21795.5</c:v>
                </c:pt>
                <c:pt idx="37">
                  <c:v>-21777.5</c:v>
                </c:pt>
                <c:pt idx="38">
                  <c:v>-21557</c:v>
                </c:pt>
                <c:pt idx="39">
                  <c:v>-21510</c:v>
                </c:pt>
                <c:pt idx="40">
                  <c:v>-21437.5</c:v>
                </c:pt>
                <c:pt idx="41">
                  <c:v>-21413.5</c:v>
                </c:pt>
                <c:pt idx="42">
                  <c:v>-21394.5</c:v>
                </c:pt>
                <c:pt idx="43">
                  <c:v>-21385.5</c:v>
                </c:pt>
                <c:pt idx="44">
                  <c:v>-20912</c:v>
                </c:pt>
                <c:pt idx="45">
                  <c:v>-20564.5</c:v>
                </c:pt>
                <c:pt idx="46">
                  <c:v>-20357.5</c:v>
                </c:pt>
                <c:pt idx="47">
                  <c:v>-20172.5</c:v>
                </c:pt>
                <c:pt idx="48">
                  <c:v>-20153.5</c:v>
                </c:pt>
                <c:pt idx="49">
                  <c:v>-20039</c:v>
                </c:pt>
                <c:pt idx="50">
                  <c:v>-19550.5</c:v>
                </c:pt>
                <c:pt idx="51">
                  <c:v>-19163.5</c:v>
                </c:pt>
                <c:pt idx="52">
                  <c:v>-19130.5</c:v>
                </c:pt>
                <c:pt idx="53">
                  <c:v>-19126.5</c:v>
                </c:pt>
                <c:pt idx="54">
                  <c:v>-19020</c:v>
                </c:pt>
                <c:pt idx="55">
                  <c:v>-18959</c:v>
                </c:pt>
                <c:pt idx="56">
                  <c:v>-18729.5</c:v>
                </c:pt>
                <c:pt idx="57">
                  <c:v>-18694</c:v>
                </c:pt>
                <c:pt idx="58">
                  <c:v>-18666</c:v>
                </c:pt>
                <c:pt idx="59">
                  <c:v>-18649.5</c:v>
                </c:pt>
                <c:pt idx="60">
                  <c:v>-18133</c:v>
                </c:pt>
                <c:pt idx="61">
                  <c:v>-18086</c:v>
                </c:pt>
                <c:pt idx="62">
                  <c:v>-18086</c:v>
                </c:pt>
                <c:pt idx="63">
                  <c:v>-17539</c:v>
                </c:pt>
                <c:pt idx="64">
                  <c:v>-17267.5</c:v>
                </c:pt>
                <c:pt idx="65">
                  <c:v>-17229.5</c:v>
                </c:pt>
                <c:pt idx="66">
                  <c:v>-17220.5</c:v>
                </c:pt>
                <c:pt idx="67">
                  <c:v>-16668.5</c:v>
                </c:pt>
                <c:pt idx="68">
                  <c:v>-16445.5</c:v>
                </c:pt>
                <c:pt idx="69">
                  <c:v>-16406</c:v>
                </c:pt>
                <c:pt idx="70">
                  <c:v>-16375.5</c:v>
                </c:pt>
                <c:pt idx="71">
                  <c:v>-16265</c:v>
                </c:pt>
                <c:pt idx="72">
                  <c:v>-16220.5</c:v>
                </c:pt>
                <c:pt idx="73">
                  <c:v>-16088</c:v>
                </c:pt>
                <c:pt idx="74">
                  <c:v>-15963.5</c:v>
                </c:pt>
                <c:pt idx="75">
                  <c:v>-15677.5</c:v>
                </c:pt>
                <c:pt idx="76">
                  <c:v>-15560</c:v>
                </c:pt>
                <c:pt idx="77">
                  <c:v>-15429</c:v>
                </c:pt>
                <c:pt idx="78">
                  <c:v>-15337.5</c:v>
                </c:pt>
                <c:pt idx="79">
                  <c:v>-15332.5</c:v>
                </c:pt>
                <c:pt idx="80">
                  <c:v>-15331</c:v>
                </c:pt>
                <c:pt idx="81">
                  <c:v>-15266.5</c:v>
                </c:pt>
                <c:pt idx="82">
                  <c:v>-15220.5</c:v>
                </c:pt>
                <c:pt idx="83">
                  <c:v>-15029.5</c:v>
                </c:pt>
                <c:pt idx="84">
                  <c:v>-14963</c:v>
                </c:pt>
                <c:pt idx="85">
                  <c:v>-14961</c:v>
                </c:pt>
                <c:pt idx="86">
                  <c:v>-14946.5</c:v>
                </c:pt>
                <c:pt idx="87">
                  <c:v>-14943</c:v>
                </c:pt>
                <c:pt idx="88">
                  <c:v>-14879.5</c:v>
                </c:pt>
                <c:pt idx="89">
                  <c:v>-14853</c:v>
                </c:pt>
                <c:pt idx="90">
                  <c:v>-14850</c:v>
                </c:pt>
                <c:pt idx="91">
                  <c:v>-14819.5</c:v>
                </c:pt>
                <c:pt idx="92">
                  <c:v>-14807</c:v>
                </c:pt>
                <c:pt idx="93">
                  <c:v>-14545.5</c:v>
                </c:pt>
                <c:pt idx="94">
                  <c:v>-14512.5</c:v>
                </c:pt>
                <c:pt idx="95">
                  <c:v>-14506.5</c:v>
                </c:pt>
                <c:pt idx="96">
                  <c:v>-14454.5</c:v>
                </c:pt>
                <c:pt idx="97">
                  <c:v>-14429</c:v>
                </c:pt>
                <c:pt idx="98">
                  <c:v>-14402</c:v>
                </c:pt>
                <c:pt idx="99">
                  <c:v>-14048</c:v>
                </c:pt>
                <c:pt idx="100">
                  <c:v>-13545.5</c:v>
                </c:pt>
                <c:pt idx="101">
                  <c:v>-13539</c:v>
                </c:pt>
                <c:pt idx="102">
                  <c:v>-13501</c:v>
                </c:pt>
                <c:pt idx="103">
                  <c:v>-13498.5</c:v>
                </c:pt>
                <c:pt idx="104">
                  <c:v>-13465.5</c:v>
                </c:pt>
                <c:pt idx="105">
                  <c:v>-13420</c:v>
                </c:pt>
                <c:pt idx="106">
                  <c:v>-13034</c:v>
                </c:pt>
                <c:pt idx="107">
                  <c:v>-12730</c:v>
                </c:pt>
                <c:pt idx="108">
                  <c:v>-12697</c:v>
                </c:pt>
                <c:pt idx="109">
                  <c:v>-12652.5</c:v>
                </c:pt>
                <c:pt idx="110">
                  <c:v>-12622</c:v>
                </c:pt>
                <c:pt idx="111">
                  <c:v>-12506</c:v>
                </c:pt>
                <c:pt idx="112">
                  <c:v>-12166.5</c:v>
                </c:pt>
                <c:pt idx="113">
                  <c:v>-12162.5</c:v>
                </c:pt>
                <c:pt idx="114">
                  <c:v>-12105.5</c:v>
                </c:pt>
                <c:pt idx="115">
                  <c:v>-12103</c:v>
                </c:pt>
                <c:pt idx="116">
                  <c:v>-12038</c:v>
                </c:pt>
                <c:pt idx="117">
                  <c:v>-11997.5</c:v>
                </c:pt>
                <c:pt idx="118">
                  <c:v>-11716</c:v>
                </c:pt>
                <c:pt idx="119">
                  <c:v>-11683</c:v>
                </c:pt>
                <c:pt idx="120">
                  <c:v>-11651</c:v>
                </c:pt>
                <c:pt idx="121">
                  <c:v>-11217</c:v>
                </c:pt>
                <c:pt idx="122">
                  <c:v>-10804.5</c:v>
                </c:pt>
                <c:pt idx="123">
                  <c:v>-10746</c:v>
                </c:pt>
                <c:pt idx="124">
                  <c:v>-10715.5</c:v>
                </c:pt>
                <c:pt idx="125">
                  <c:v>-10705.5</c:v>
                </c:pt>
                <c:pt idx="126">
                  <c:v>-10673.5</c:v>
                </c:pt>
                <c:pt idx="127">
                  <c:v>-10357</c:v>
                </c:pt>
                <c:pt idx="128">
                  <c:v>-10302</c:v>
                </c:pt>
                <c:pt idx="129">
                  <c:v>-10293</c:v>
                </c:pt>
                <c:pt idx="130">
                  <c:v>-10210.5</c:v>
                </c:pt>
                <c:pt idx="131">
                  <c:v>-10191.5</c:v>
                </c:pt>
                <c:pt idx="132">
                  <c:v>-9807</c:v>
                </c:pt>
                <c:pt idx="133">
                  <c:v>-9784</c:v>
                </c:pt>
                <c:pt idx="134">
                  <c:v>-9757.5</c:v>
                </c:pt>
                <c:pt idx="135">
                  <c:v>-9448</c:v>
                </c:pt>
                <c:pt idx="136">
                  <c:v>-9356.5</c:v>
                </c:pt>
                <c:pt idx="137">
                  <c:v>-9351.5</c:v>
                </c:pt>
                <c:pt idx="138">
                  <c:v>-9345</c:v>
                </c:pt>
                <c:pt idx="139">
                  <c:v>-9328.5</c:v>
                </c:pt>
                <c:pt idx="140">
                  <c:v>-8906</c:v>
                </c:pt>
                <c:pt idx="141">
                  <c:v>-8422.5</c:v>
                </c:pt>
                <c:pt idx="142">
                  <c:v>-8005</c:v>
                </c:pt>
                <c:pt idx="143">
                  <c:v>-6486</c:v>
                </c:pt>
                <c:pt idx="144">
                  <c:v>-5136</c:v>
                </c:pt>
                <c:pt idx="145">
                  <c:v>-5117</c:v>
                </c:pt>
                <c:pt idx="146">
                  <c:v>-5114.5</c:v>
                </c:pt>
                <c:pt idx="147">
                  <c:v>-2397.5</c:v>
                </c:pt>
                <c:pt idx="148">
                  <c:v>-2395</c:v>
                </c:pt>
                <c:pt idx="149">
                  <c:v>-2364.5</c:v>
                </c:pt>
                <c:pt idx="150">
                  <c:v>-2331.5</c:v>
                </c:pt>
                <c:pt idx="151">
                  <c:v>-2296</c:v>
                </c:pt>
                <c:pt idx="152">
                  <c:v>-1010.5</c:v>
                </c:pt>
                <c:pt idx="153">
                  <c:v>-947</c:v>
                </c:pt>
                <c:pt idx="154">
                  <c:v>-938</c:v>
                </c:pt>
                <c:pt idx="155">
                  <c:v>-933</c:v>
                </c:pt>
                <c:pt idx="156">
                  <c:v>-933</c:v>
                </c:pt>
                <c:pt idx="157">
                  <c:v>-930.5</c:v>
                </c:pt>
                <c:pt idx="158">
                  <c:v>-439</c:v>
                </c:pt>
                <c:pt idx="159">
                  <c:v>-406</c:v>
                </c:pt>
                <c:pt idx="160">
                  <c:v>-13</c:v>
                </c:pt>
                <c:pt idx="161">
                  <c:v>-4</c:v>
                </c:pt>
                <c:pt idx="162">
                  <c:v>0</c:v>
                </c:pt>
                <c:pt idx="163">
                  <c:v>0</c:v>
                </c:pt>
                <c:pt idx="164">
                  <c:v>25.5</c:v>
                </c:pt>
                <c:pt idx="165">
                  <c:v>44.5</c:v>
                </c:pt>
                <c:pt idx="166">
                  <c:v>75</c:v>
                </c:pt>
                <c:pt idx="167">
                  <c:v>468</c:v>
                </c:pt>
                <c:pt idx="168">
                  <c:v>515</c:v>
                </c:pt>
                <c:pt idx="169">
                  <c:v>847.5</c:v>
                </c:pt>
                <c:pt idx="170">
                  <c:v>850</c:v>
                </c:pt>
                <c:pt idx="171">
                  <c:v>852.5</c:v>
                </c:pt>
                <c:pt idx="172">
                  <c:v>869</c:v>
                </c:pt>
                <c:pt idx="173">
                  <c:v>5018.5</c:v>
                </c:pt>
                <c:pt idx="174">
                  <c:v>5074.5</c:v>
                </c:pt>
                <c:pt idx="175">
                  <c:v>5077</c:v>
                </c:pt>
                <c:pt idx="176">
                  <c:v>5088.5</c:v>
                </c:pt>
                <c:pt idx="177">
                  <c:v>5513.5</c:v>
                </c:pt>
                <c:pt idx="178">
                  <c:v>5522.5</c:v>
                </c:pt>
                <c:pt idx="179">
                  <c:v>5525</c:v>
                </c:pt>
                <c:pt idx="180">
                  <c:v>5527.5</c:v>
                </c:pt>
                <c:pt idx="181">
                  <c:v>6417</c:v>
                </c:pt>
                <c:pt idx="182">
                  <c:v>6426</c:v>
                </c:pt>
                <c:pt idx="183">
                  <c:v>6437.5</c:v>
                </c:pt>
                <c:pt idx="184">
                  <c:v>6454</c:v>
                </c:pt>
                <c:pt idx="185">
                  <c:v>7417.5</c:v>
                </c:pt>
                <c:pt idx="186">
                  <c:v>7419</c:v>
                </c:pt>
                <c:pt idx="187">
                  <c:v>7424</c:v>
                </c:pt>
                <c:pt idx="188">
                  <c:v>7776</c:v>
                </c:pt>
                <c:pt idx="189">
                  <c:v>7785</c:v>
                </c:pt>
                <c:pt idx="190">
                  <c:v>7818</c:v>
                </c:pt>
                <c:pt idx="191">
                  <c:v>8327</c:v>
                </c:pt>
                <c:pt idx="192">
                  <c:v>8402</c:v>
                </c:pt>
                <c:pt idx="193">
                  <c:v>8775.5</c:v>
                </c:pt>
                <c:pt idx="194">
                  <c:v>9695</c:v>
                </c:pt>
                <c:pt idx="195">
                  <c:v>10106</c:v>
                </c:pt>
                <c:pt idx="196">
                  <c:v>11012</c:v>
                </c:pt>
                <c:pt idx="197">
                  <c:v>11040</c:v>
                </c:pt>
                <c:pt idx="198">
                  <c:v>11042.5</c:v>
                </c:pt>
                <c:pt idx="199">
                  <c:v>11051.5</c:v>
                </c:pt>
                <c:pt idx="200">
                  <c:v>11077</c:v>
                </c:pt>
                <c:pt idx="201">
                  <c:v>11546.5</c:v>
                </c:pt>
                <c:pt idx="202">
                  <c:v>11549</c:v>
                </c:pt>
                <c:pt idx="203">
                  <c:v>11565.5</c:v>
                </c:pt>
                <c:pt idx="204">
                  <c:v>11568</c:v>
                </c:pt>
                <c:pt idx="205">
                  <c:v>11573</c:v>
                </c:pt>
                <c:pt idx="206">
                  <c:v>11643</c:v>
                </c:pt>
                <c:pt idx="207">
                  <c:v>11643</c:v>
                </c:pt>
                <c:pt idx="208">
                  <c:v>11643</c:v>
                </c:pt>
                <c:pt idx="209">
                  <c:v>11666</c:v>
                </c:pt>
                <c:pt idx="210">
                  <c:v>11666</c:v>
                </c:pt>
                <c:pt idx="211">
                  <c:v>11666</c:v>
                </c:pt>
                <c:pt idx="212">
                  <c:v>12004.5</c:v>
                </c:pt>
                <c:pt idx="213">
                  <c:v>12004.5</c:v>
                </c:pt>
                <c:pt idx="214">
                  <c:v>12016</c:v>
                </c:pt>
                <c:pt idx="215">
                  <c:v>12037.5</c:v>
                </c:pt>
                <c:pt idx="216">
                  <c:v>12039</c:v>
                </c:pt>
                <c:pt idx="217">
                  <c:v>12039</c:v>
                </c:pt>
                <c:pt idx="218">
                  <c:v>12039</c:v>
                </c:pt>
                <c:pt idx="219">
                  <c:v>12054</c:v>
                </c:pt>
                <c:pt idx="220">
                  <c:v>12483</c:v>
                </c:pt>
                <c:pt idx="221">
                  <c:v>12483</c:v>
                </c:pt>
                <c:pt idx="222">
                  <c:v>12483</c:v>
                </c:pt>
                <c:pt idx="223">
                  <c:v>12485.5</c:v>
                </c:pt>
                <c:pt idx="224">
                  <c:v>12485.5</c:v>
                </c:pt>
                <c:pt idx="225">
                  <c:v>12490.5</c:v>
                </c:pt>
                <c:pt idx="226">
                  <c:v>12492</c:v>
                </c:pt>
                <c:pt idx="227">
                  <c:v>12506</c:v>
                </c:pt>
                <c:pt idx="228">
                  <c:v>12511</c:v>
                </c:pt>
                <c:pt idx="229">
                  <c:v>12546.5</c:v>
                </c:pt>
                <c:pt idx="230">
                  <c:v>12581</c:v>
                </c:pt>
                <c:pt idx="231">
                  <c:v>12581</c:v>
                </c:pt>
                <c:pt idx="232">
                  <c:v>12630.5</c:v>
                </c:pt>
                <c:pt idx="233">
                  <c:v>12917</c:v>
                </c:pt>
                <c:pt idx="234">
                  <c:v>12969</c:v>
                </c:pt>
                <c:pt idx="235">
                  <c:v>12970.5</c:v>
                </c:pt>
                <c:pt idx="236">
                  <c:v>13442.5</c:v>
                </c:pt>
                <c:pt idx="237">
                  <c:v>15251</c:v>
                </c:pt>
                <c:pt idx="238">
                  <c:v>15647</c:v>
                </c:pt>
                <c:pt idx="239">
                  <c:v>15687</c:v>
                </c:pt>
                <c:pt idx="240">
                  <c:v>15689</c:v>
                </c:pt>
                <c:pt idx="241">
                  <c:v>16102</c:v>
                </c:pt>
                <c:pt idx="242">
                  <c:v>17125</c:v>
                </c:pt>
                <c:pt idx="243">
                  <c:v>17143</c:v>
                </c:pt>
                <c:pt idx="244">
                  <c:v>17178.5</c:v>
                </c:pt>
                <c:pt idx="245">
                  <c:v>17684</c:v>
                </c:pt>
                <c:pt idx="246">
                  <c:v>18071.5</c:v>
                </c:pt>
                <c:pt idx="247">
                  <c:v>19613</c:v>
                </c:pt>
                <c:pt idx="248">
                  <c:v>19613</c:v>
                </c:pt>
                <c:pt idx="249">
                  <c:v>19908</c:v>
                </c:pt>
                <c:pt idx="250">
                  <c:v>20290</c:v>
                </c:pt>
                <c:pt idx="251">
                  <c:v>20391.5</c:v>
                </c:pt>
                <c:pt idx="252">
                  <c:v>20393</c:v>
                </c:pt>
                <c:pt idx="253">
                  <c:v>20421</c:v>
                </c:pt>
                <c:pt idx="254">
                  <c:v>20883</c:v>
                </c:pt>
                <c:pt idx="255">
                  <c:v>20890.5</c:v>
                </c:pt>
                <c:pt idx="256">
                  <c:v>21346</c:v>
                </c:pt>
                <c:pt idx="257">
                  <c:v>21762</c:v>
                </c:pt>
                <c:pt idx="258">
                  <c:v>21766</c:v>
                </c:pt>
                <c:pt idx="259">
                  <c:v>21768.5</c:v>
                </c:pt>
                <c:pt idx="260">
                  <c:v>21786.5</c:v>
                </c:pt>
                <c:pt idx="261">
                  <c:v>21794</c:v>
                </c:pt>
                <c:pt idx="262">
                  <c:v>21888</c:v>
                </c:pt>
                <c:pt idx="263">
                  <c:v>21888</c:v>
                </c:pt>
                <c:pt idx="264">
                  <c:v>22780</c:v>
                </c:pt>
                <c:pt idx="265">
                  <c:v>22780</c:v>
                </c:pt>
                <c:pt idx="266">
                  <c:v>22780</c:v>
                </c:pt>
                <c:pt idx="267">
                  <c:v>23106</c:v>
                </c:pt>
                <c:pt idx="268">
                  <c:v>23594.5</c:v>
                </c:pt>
                <c:pt idx="269">
                  <c:v>24134</c:v>
                </c:pt>
                <c:pt idx="270">
                  <c:v>24142</c:v>
                </c:pt>
                <c:pt idx="271">
                  <c:v>24498</c:v>
                </c:pt>
                <c:pt idx="272">
                  <c:v>26006</c:v>
                </c:pt>
                <c:pt idx="273">
                  <c:v>26398</c:v>
                </c:pt>
              </c:numCache>
            </c:numRef>
          </c:xVal>
          <c:yVal>
            <c:numRef>
              <c:f>'A (3)'!$K$21:$K$990</c:f>
              <c:numCache>
                <c:formatCode>General</c:formatCode>
                <c:ptCount val="970"/>
                <c:pt idx="220">
                  <c:v>-4.6835100001771934E-2</c:v>
                </c:pt>
                <c:pt idx="223">
                  <c:v>-4.438434999610763E-2</c:v>
                </c:pt>
                <c:pt idx="228">
                  <c:v>-4.2406699998537078E-2</c:v>
                </c:pt>
                <c:pt idx="229">
                  <c:v>-4.3926049998844974E-2</c:v>
                </c:pt>
                <c:pt idx="241">
                  <c:v>-7.9489399999147281E-2</c:v>
                </c:pt>
                <c:pt idx="245">
                  <c:v>-9.2834800001583062E-2</c:v>
                </c:pt>
                <c:pt idx="246">
                  <c:v>-9.4268549997650553E-2</c:v>
                </c:pt>
                <c:pt idx="249">
                  <c:v>-0.11491759999626083</c:v>
                </c:pt>
                <c:pt idx="250">
                  <c:v>-0.12160299999231938</c:v>
                </c:pt>
                <c:pt idx="255">
                  <c:v>-0.12646284999937052</c:v>
                </c:pt>
                <c:pt idx="256">
                  <c:v>-0.13135619999957271</c:v>
                </c:pt>
                <c:pt idx="257">
                  <c:v>-0.132891400004155</c:v>
                </c:pt>
                <c:pt idx="258">
                  <c:v>-0.13543019999633543</c:v>
                </c:pt>
                <c:pt idx="259">
                  <c:v>-0.13577944999997271</c:v>
                </c:pt>
                <c:pt idx="260">
                  <c:v>-0.13515404999634484</c:v>
                </c:pt>
                <c:pt idx="261">
                  <c:v>-0.13506179999967571</c:v>
                </c:pt>
                <c:pt idx="262">
                  <c:v>-0.13755359999049688</c:v>
                </c:pt>
                <c:pt idx="263">
                  <c:v>-0.13751359999150736</c:v>
                </c:pt>
                <c:pt idx="264">
                  <c:v>-0.14457599999877857</c:v>
                </c:pt>
                <c:pt idx="265">
                  <c:v>-0.14418599999771686</c:v>
                </c:pt>
                <c:pt idx="266">
                  <c:v>-0.14399599999887869</c:v>
                </c:pt>
                <c:pt idx="267">
                  <c:v>-0.14812820000224747</c:v>
                </c:pt>
                <c:pt idx="268">
                  <c:v>-0.15059165000275243</c:v>
                </c:pt>
                <c:pt idx="269">
                  <c:v>-0.16589979999844218</c:v>
                </c:pt>
                <c:pt idx="270">
                  <c:v>-0.1565273999949568</c:v>
                </c:pt>
                <c:pt idx="271">
                  <c:v>-0.15713059999688994</c:v>
                </c:pt>
                <c:pt idx="272">
                  <c:v>-0.16995820018200902</c:v>
                </c:pt>
                <c:pt idx="273">
                  <c:v>-0.17846060000010766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84-4677-8D92-BA9B2B8909C2}"/>
            </c:ext>
          </c:extLst>
        </c:ser>
        <c:ser>
          <c:idx val="5"/>
          <c:order val="3"/>
          <c:tx>
            <c:strRef>
              <c:f>'A (3)'!$R$1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'A (3)'!$Q$2:$Q$19</c:f>
              <c:numCache>
                <c:formatCode>General</c:formatCode>
                <c:ptCount val="18"/>
                <c:pt idx="0">
                  <c:v>5000</c:v>
                </c:pt>
                <c:pt idx="1">
                  <c:v>6000</c:v>
                </c:pt>
                <c:pt idx="2">
                  <c:v>7000</c:v>
                </c:pt>
                <c:pt idx="3">
                  <c:v>8000</c:v>
                </c:pt>
                <c:pt idx="4">
                  <c:v>9000</c:v>
                </c:pt>
                <c:pt idx="5">
                  <c:v>10000</c:v>
                </c:pt>
                <c:pt idx="6">
                  <c:v>11000</c:v>
                </c:pt>
                <c:pt idx="7">
                  <c:v>12000</c:v>
                </c:pt>
                <c:pt idx="8">
                  <c:v>13000</c:v>
                </c:pt>
                <c:pt idx="9">
                  <c:v>14000</c:v>
                </c:pt>
                <c:pt idx="10">
                  <c:v>15000</c:v>
                </c:pt>
                <c:pt idx="11">
                  <c:v>16000</c:v>
                </c:pt>
                <c:pt idx="12">
                  <c:v>17000</c:v>
                </c:pt>
                <c:pt idx="13">
                  <c:v>18000</c:v>
                </c:pt>
                <c:pt idx="14">
                  <c:v>19000</c:v>
                </c:pt>
                <c:pt idx="15">
                  <c:v>20000</c:v>
                </c:pt>
                <c:pt idx="16">
                  <c:v>21000</c:v>
                </c:pt>
                <c:pt idx="17">
                  <c:v>22000</c:v>
                </c:pt>
              </c:numCache>
            </c:numRef>
          </c:xVal>
          <c:yVal>
            <c:numRef>
              <c:f>'A (3)'!$R$2:$R$19</c:f>
              <c:numCache>
                <c:formatCode>0.00E+00</c:formatCode>
                <c:ptCount val="18"/>
                <c:pt idx="0">
                  <c:v>1.8135102018990443E-3</c:v>
                </c:pt>
                <c:pt idx="1">
                  <c:v>-2.2331916325220007E-3</c:v>
                </c:pt>
                <c:pt idx="2">
                  <c:v>-6.8394247862246151E-3</c:v>
                </c:pt>
                <c:pt idx="3">
                  <c:v>-1.2005189259208801E-2</c:v>
                </c:pt>
                <c:pt idx="4">
                  <c:v>-1.7730485051474558E-2</c:v>
                </c:pt>
                <c:pt idx="5">
                  <c:v>-2.4015312163021885E-2</c:v>
                </c:pt>
                <c:pt idx="6">
                  <c:v>-3.0859670593850783E-2</c:v>
                </c:pt>
                <c:pt idx="7">
                  <c:v>-3.826356034396125E-2</c:v>
                </c:pt>
                <c:pt idx="8">
                  <c:v>-4.6226981413353289E-2</c:v>
                </c:pt>
                <c:pt idx="9">
                  <c:v>-5.4749933802026904E-2</c:v>
                </c:pt>
                <c:pt idx="10">
                  <c:v>-6.3832417509982087E-2</c:v>
                </c:pt>
                <c:pt idx="11">
                  <c:v>-7.3474432537218845E-2</c:v>
                </c:pt>
                <c:pt idx="12">
                  <c:v>-8.3675978883737151E-2</c:v>
                </c:pt>
                <c:pt idx="13">
                  <c:v>-9.443705654953706E-2</c:v>
                </c:pt>
                <c:pt idx="14">
                  <c:v>-0.10575766553461852</c:v>
                </c:pt>
                <c:pt idx="15">
                  <c:v>-0.11763780583898155</c:v>
                </c:pt>
                <c:pt idx="16">
                  <c:v>-0.13007747746262616</c:v>
                </c:pt>
                <c:pt idx="17">
                  <c:v>-0.14307668040555235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84-4677-8D92-BA9B2B8909C2}"/>
            </c:ext>
          </c:extLst>
        </c:ser>
        <c:ser>
          <c:idx val="4"/>
          <c:order val="4"/>
          <c:tx>
            <c:strRef>
              <c:f>'A (3)'!$J$20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(3)'!$F$21:$F$990</c:f>
              <c:numCache>
                <c:formatCode>General</c:formatCode>
                <c:ptCount val="970"/>
                <c:pt idx="0">
                  <c:v>-30375.5</c:v>
                </c:pt>
                <c:pt idx="1">
                  <c:v>-29357.5</c:v>
                </c:pt>
                <c:pt idx="2">
                  <c:v>-29239.5</c:v>
                </c:pt>
                <c:pt idx="3">
                  <c:v>-28813</c:v>
                </c:pt>
                <c:pt idx="4">
                  <c:v>-28808</c:v>
                </c:pt>
                <c:pt idx="5">
                  <c:v>-28430</c:v>
                </c:pt>
                <c:pt idx="6">
                  <c:v>-28324.5</c:v>
                </c:pt>
                <c:pt idx="7">
                  <c:v>-28301.5</c:v>
                </c:pt>
                <c:pt idx="8">
                  <c:v>-28271</c:v>
                </c:pt>
                <c:pt idx="9">
                  <c:v>-27590</c:v>
                </c:pt>
                <c:pt idx="10">
                  <c:v>-27550.5</c:v>
                </c:pt>
                <c:pt idx="11">
                  <c:v>-27393</c:v>
                </c:pt>
                <c:pt idx="12">
                  <c:v>-27027.5</c:v>
                </c:pt>
                <c:pt idx="13">
                  <c:v>-26994.5</c:v>
                </c:pt>
                <c:pt idx="14">
                  <c:v>-26945</c:v>
                </c:pt>
                <c:pt idx="15">
                  <c:v>-25945</c:v>
                </c:pt>
                <c:pt idx="16">
                  <c:v>-25436</c:v>
                </c:pt>
                <c:pt idx="17">
                  <c:v>-24729.5</c:v>
                </c:pt>
                <c:pt idx="18">
                  <c:v>-24640.5</c:v>
                </c:pt>
                <c:pt idx="19">
                  <c:v>-24182.5</c:v>
                </c:pt>
                <c:pt idx="20">
                  <c:v>-23826</c:v>
                </c:pt>
                <c:pt idx="21">
                  <c:v>-23753.5</c:v>
                </c:pt>
                <c:pt idx="22">
                  <c:v>-23744.5</c:v>
                </c:pt>
                <c:pt idx="23">
                  <c:v>-23701.5</c:v>
                </c:pt>
                <c:pt idx="24">
                  <c:v>-23242</c:v>
                </c:pt>
                <c:pt idx="25">
                  <c:v>-23239.5</c:v>
                </c:pt>
                <c:pt idx="26">
                  <c:v>-22911</c:v>
                </c:pt>
                <c:pt idx="27">
                  <c:v>-22789</c:v>
                </c:pt>
                <c:pt idx="28">
                  <c:v>-22781.5</c:v>
                </c:pt>
                <c:pt idx="29">
                  <c:v>-22756</c:v>
                </c:pt>
                <c:pt idx="30">
                  <c:v>-22225.5</c:v>
                </c:pt>
                <c:pt idx="31">
                  <c:v>-22197.5</c:v>
                </c:pt>
                <c:pt idx="32">
                  <c:v>-21949</c:v>
                </c:pt>
                <c:pt idx="33">
                  <c:v>-21875.5</c:v>
                </c:pt>
                <c:pt idx="34">
                  <c:v>-21866.5</c:v>
                </c:pt>
                <c:pt idx="35">
                  <c:v>-21798</c:v>
                </c:pt>
                <c:pt idx="36">
                  <c:v>-21795.5</c:v>
                </c:pt>
                <c:pt idx="37">
                  <c:v>-21777.5</c:v>
                </c:pt>
                <c:pt idx="38">
                  <c:v>-21557</c:v>
                </c:pt>
                <c:pt idx="39">
                  <c:v>-21510</c:v>
                </c:pt>
                <c:pt idx="40">
                  <c:v>-21437.5</c:v>
                </c:pt>
                <c:pt idx="41">
                  <c:v>-21413.5</c:v>
                </c:pt>
                <c:pt idx="42">
                  <c:v>-21394.5</c:v>
                </c:pt>
                <c:pt idx="43">
                  <c:v>-21385.5</c:v>
                </c:pt>
                <c:pt idx="44">
                  <c:v>-20912</c:v>
                </c:pt>
                <c:pt idx="45">
                  <c:v>-20564.5</c:v>
                </c:pt>
                <c:pt idx="46">
                  <c:v>-20357.5</c:v>
                </c:pt>
                <c:pt idx="47">
                  <c:v>-20172.5</c:v>
                </c:pt>
                <c:pt idx="48">
                  <c:v>-20153.5</c:v>
                </c:pt>
                <c:pt idx="49">
                  <c:v>-20039</c:v>
                </c:pt>
                <c:pt idx="50">
                  <c:v>-19550.5</c:v>
                </c:pt>
                <c:pt idx="51">
                  <c:v>-19163.5</c:v>
                </c:pt>
                <c:pt idx="52">
                  <c:v>-19130.5</c:v>
                </c:pt>
                <c:pt idx="53">
                  <c:v>-19126.5</c:v>
                </c:pt>
                <c:pt idx="54">
                  <c:v>-19020</c:v>
                </c:pt>
                <c:pt idx="55">
                  <c:v>-18959</c:v>
                </c:pt>
                <c:pt idx="56">
                  <c:v>-18729.5</c:v>
                </c:pt>
                <c:pt idx="57">
                  <c:v>-18694</c:v>
                </c:pt>
                <c:pt idx="58">
                  <c:v>-18666</c:v>
                </c:pt>
                <c:pt idx="59">
                  <c:v>-18649.5</c:v>
                </c:pt>
                <c:pt idx="60">
                  <c:v>-18133</c:v>
                </c:pt>
                <c:pt idx="61">
                  <c:v>-18086</c:v>
                </c:pt>
                <c:pt idx="62">
                  <c:v>-18086</c:v>
                </c:pt>
                <c:pt idx="63">
                  <c:v>-17539</c:v>
                </c:pt>
                <c:pt idx="64">
                  <c:v>-17267.5</c:v>
                </c:pt>
                <c:pt idx="65">
                  <c:v>-17229.5</c:v>
                </c:pt>
                <c:pt idx="66">
                  <c:v>-17220.5</c:v>
                </c:pt>
                <c:pt idx="67">
                  <c:v>-16668.5</c:v>
                </c:pt>
                <c:pt idx="68">
                  <c:v>-16445.5</c:v>
                </c:pt>
                <c:pt idx="69">
                  <c:v>-16406</c:v>
                </c:pt>
                <c:pt idx="70">
                  <c:v>-16375.5</c:v>
                </c:pt>
                <c:pt idx="71">
                  <c:v>-16265</c:v>
                </c:pt>
                <c:pt idx="72">
                  <c:v>-16220.5</c:v>
                </c:pt>
                <c:pt idx="73">
                  <c:v>-16088</c:v>
                </c:pt>
                <c:pt idx="74">
                  <c:v>-15963.5</c:v>
                </c:pt>
                <c:pt idx="75">
                  <c:v>-15677.5</c:v>
                </c:pt>
                <c:pt idx="76">
                  <c:v>-15560</c:v>
                </c:pt>
                <c:pt idx="77">
                  <c:v>-15429</c:v>
                </c:pt>
                <c:pt idx="78">
                  <c:v>-15337.5</c:v>
                </c:pt>
                <c:pt idx="79">
                  <c:v>-15332.5</c:v>
                </c:pt>
                <c:pt idx="80">
                  <c:v>-15331</c:v>
                </c:pt>
                <c:pt idx="81">
                  <c:v>-15266.5</c:v>
                </c:pt>
                <c:pt idx="82">
                  <c:v>-15220.5</c:v>
                </c:pt>
                <c:pt idx="83">
                  <c:v>-15029.5</c:v>
                </c:pt>
                <c:pt idx="84">
                  <c:v>-14963</c:v>
                </c:pt>
                <c:pt idx="85">
                  <c:v>-14961</c:v>
                </c:pt>
                <c:pt idx="86">
                  <c:v>-14946.5</c:v>
                </c:pt>
                <c:pt idx="87">
                  <c:v>-14943</c:v>
                </c:pt>
                <c:pt idx="88">
                  <c:v>-14879.5</c:v>
                </c:pt>
                <c:pt idx="89">
                  <c:v>-14853</c:v>
                </c:pt>
                <c:pt idx="90">
                  <c:v>-14850</c:v>
                </c:pt>
                <c:pt idx="91">
                  <c:v>-14819.5</c:v>
                </c:pt>
                <c:pt idx="92">
                  <c:v>-14807</c:v>
                </c:pt>
                <c:pt idx="93">
                  <c:v>-14545.5</c:v>
                </c:pt>
                <c:pt idx="94">
                  <c:v>-14512.5</c:v>
                </c:pt>
                <c:pt idx="95">
                  <c:v>-14506.5</c:v>
                </c:pt>
                <c:pt idx="96">
                  <c:v>-14454.5</c:v>
                </c:pt>
                <c:pt idx="97">
                  <c:v>-14429</c:v>
                </c:pt>
                <c:pt idx="98">
                  <c:v>-14402</c:v>
                </c:pt>
                <c:pt idx="99">
                  <c:v>-14048</c:v>
                </c:pt>
                <c:pt idx="100">
                  <c:v>-13545.5</c:v>
                </c:pt>
                <c:pt idx="101">
                  <c:v>-13539</c:v>
                </c:pt>
                <c:pt idx="102">
                  <c:v>-13501</c:v>
                </c:pt>
                <c:pt idx="103">
                  <c:v>-13498.5</c:v>
                </c:pt>
                <c:pt idx="104">
                  <c:v>-13465.5</c:v>
                </c:pt>
                <c:pt idx="105">
                  <c:v>-13420</c:v>
                </c:pt>
                <c:pt idx="106">
                  <c:v>-13034</c:v>
                </c:pt>
                <c:pt idx="107">
                  <c:v>-12730</c:v>
                </c:pt>
                <c:pt idx="108">
                  <c:v>-12697</c:v>
                </c:pt>
                <c:pt idx="109">
                  <c:v>-12652.5</c:v>
                </c:pt>
                <c:pt idx="110">
                  <c:v>-12622</c:v>
                </c:pt>
                <c:pt idx="111">
                  <c:v>-12506</c:v>
                </c:pt>
                <c:pt idx="112">
                  <c:v>-12166.5</c:v>
                </c:pt>
                <c:pt idx="113">
                  <c:v>-12162.5</c:v>
                </c:pt>
                <c:pt idx="114">
                  <c:v>-12105.5</c:v>
                </c:pt>
                <c:pt idx="115">
                  <c:v>-12103</c:v>
                </c:pt>
                <c:pt idx="116">
                  <c:v>-12038</c:v>
                </c:pt>
                <c:pt idx="117">
                  <c:v>-11997.5</c:v>
                </c:pt>
                <c:pt idx="118">
                  <c:v>-11716</c:v>
                </c:pt>
                <c:pt idx="119">
                  <c:v>-11683</c:v>
                </c:pt>
                <c:pt idx="120">
                  <c:v>-11651</c:v>
                </c:pt>
                <c:pt idx="121">
                  <c:v>-11217</c:v>
                </c:pt>
                <c:pt idx="122">
                  <c:v>-10804.5</c:v>
                </c:pt>
                <c:pt idx="123">
                  <c:v>-10746</c:v>
                </c:pt>
                <c:pt idx="124">
                  <c:v>-10715.5</c:v>
                </c:pt>
                <c:pt idx="125">
                  <c:v>-10705.5</c:v>
                </c:pt>
                <c:pt idx="126">
                  <c:v>-10673.5</c:v>
                </c:pt>
                <c:pt idx="127">
                  <c:v>-10357</c:v>
                </c:pt>
                <c:pt idx="128">
                  <c:v>-10302</c:v>
                </c:pt>
                <c:pt idx="129">
                  <c:v>-10293</c:v>
                </c:pt>
                <c:pt idx="130">
                  <c:v>-10210.5</c:v>
                </c:pt>
                <c:pt idx="131">
                  <c:v>-10191.5</c:v>
                </c:pt>
                <c:pt idx="132">
                  <c:v>-9807</c:v>
                </c:pt>
                <c:pt idx="133">
                  <c:v>-9784</c:v>
                </c:pt>
                <c:pt idx="134">
                  <c:v>-9757.5</c:v>
                </c:pt>
                <c:pt idx="135">
                  <c:v>-9448</c:v>
                </c:pt>
                <c:pt idx="136">
                  <c:v>-9356.5</c:v>
                </c:pt>
                <c:pt idx="137">
                  <c:v>-9351.5</c:v>
                </c:pt>
                <c:pt idx="138">
                  <c:v>-9345</c:v>
                </c:pt>
                <c:pt idx="139">
                  <c:v>-9328.5</c:v>
                </c:pt>
                <c:pt idx="140">
                  <c:v>-8906</c:v>
                </c:pt>
                <c:pt idx="141">
                  <c:v>-8422.5</c:v>
                </c:pt>
                <c:pt idx="142">
                  <c:v>-8005</c:v>
                </c:pt>
                <c:pt idx="143">
                  <c:v>-6486</c:v>
                </c:pt>
                <c:pt idx="144">
                  <c:v>-5136</c:v>
                </c:pt>
                <c:pt idx="145">
                  <c:v>-5117</c:v>
                </c:pt>
                <c:pt idx="146">
                  <c:v>-5114.5</c:v>
                </c:pt>
                <c:pt idx="147">
                  <c:v>-2397.5</c:v>
                </c:pt>
                <c:pt idx="148">
                  <c:v>-2395</c:v>
                </c:pt>
                <c:pt idx="149">
                  <c:v>-2364.5</c:v>
                </c:pt>
                <c:pt idx="150">
                  <c:v>-2331.5</c:v>
                </c:pt>
                <c:pt idx="151">
                  <c:v>-2296</c:v>
                </c:pt>
                <c:pt idx="152">
                  <c:v>-1010.5</c:v>
                </c:pt>
                <c:pt idx="153">
                  <c:v>-947</c:v>
                </c:pt>
                <c:pt idx="154">
                  <c:v>-938</c:v>
                </c:pt>
                <c:pt idx="155">
                  <c:v>-933</c:v>
                </c:pt>
                <c:pt idx="156">
                  <c:v>-933</c:v>
                </c:pt>
                <c:pt idx="157">
                  <c:v>-930.5</c:v>
                </c:pt>
                <c:pt idx="158">
                  <c:v>-439</c:v>
                </c:pt>
                <c:pt idx="159">
                  <c:v>-406</c:v>
                </c:pt>
                <c:pt idx="160">
                  <c:v>-13</c:v>
                </c:pt>
                <c:pt idx="161">
                  <c:v>-4</c:v>
                </c:pt>
                <c:pt idx="162">
                  <c:v>0</c:v>
                </c:pt>
                <c:pt idx="163">
                  <c:v>0</c:v>
                </c:pt>
                <c:pt idx="164">
                  <c:v>25.5</c:v>
                </c:pt>
                <c:pt idx="165">
                  <c:v>44.5</c:v>
                </c:pt>
                <c:pt idx="166">
                  <c:v>75</c:v>
                </c:pt>
                <c:pt idx="167">
                  <c:v>468</c:v>
                </c:pt>
                <c:pt idx="168">
                  <c:v>515</c:v>
                </c:pt>
                <c:pt idx="169">
                  <c:v>847.5</c:v>
                </c:pt>
                <c:pt idx="170">
                  <c:v>850</c:v>
                </c:pt>
                <c:pt idx="171">
                  <c:v>852.5</c:v>
                </c:pt>
                <c:pt idx="172">
                  <c:v>869</c:v>
                </c:pt>
                <c:pt idx="173">
                  <c:v>5018.5</c:v>
                </c:pt>
                <c:pt idx="174">
                  <c:v>5074.5</c:v>
                </c:pt>
                <c:pt idx="175">
                  <c:v>5077</c:v>
                </c:pt>
                <c:pt idx="176">
                  <c:v>5088.5</c:v>
                </c:pt>
                <c:pt idx="177">
                  <c:v>5513.5</c:v>
                </c:pt>
                <c:pt idx="178">
                  <c:v>5522.5</c:v>
                </c:pt>
                <c:pt idx="179">
                  <c:v>5525</c:v>
                </c:pt>
                <c:pt idx="180">
                  <c:v>5527.5</c:v>
                </c:pt>
                <c:pt idx="181">
                  <c:v>6417</c:v>
                </c:pt>
                <c:pt idx="182">
                  <c:v>6426</c:v>
                </c:pt>
                <c:pt idx="183">
                  <c:v>6437.5</c:v>
                </c:pt>
                <c:pt idx="184">
                  <c:v>6454</c:v>
                </c:pt>
                <c:pt idx="185">
                  <c:v>7417.5</c:v>
                </c:pt>
                <c:pt idx="186">
                  <c:v>7419</c:v>
                </c:pt>
                <c:pt idx="187">
                  <c:v>7424</c:v>
                </c:pt>
                <c:pt idx="188">
                  <c:v>7776</c:v>
                </c:pt>
                <c:pt idx="189">
                  <c:v>7785</c:v>
                </c:pt>
                <c:pt idx="190">
                  <c:v>7818</c:v>
                </c:pt>
                <c:pt idx="191">
                  <c:v>8327</c:v>
                </c:pt>
                <c:pt idx="192">
                  <c:v>8402</c:v>
                </c:pt>
                <c:pt idx="193">
                  <c:v>8775.5</c:v>
                </c:pt>
                <c:pt idx="194">
                  <c:v>9695</c:v>
                </c:pt>
                <c:pt idx="195">
                  <c:v>10106</c:v>
                </c:pt>
                <c:pt idx="196">
                  <c:v>11012</c:v>
                </c:pt>
                <c:pt idx="197">
                  <c:v>11040</c:v>
                </c:pt>
                <c:pt idx="198">
                  <c:v>11042.5</c:v>
                </c:pt>
                <c:pt idx="199">
                  <c:v>11051.5</c:v>
                </c:pt>
                <c:pt idx="200">
                  <c:v>11077</c:v>
                </c:pt>
                <c:pt idx="201">
                  <c:v>11546.5</c:v>
                </c:pt>
                <c:pt idx="202">
                  <c:v>11549</c:v>
                </c:pt>
                <c:pt idx="203">
                  <c:v>11565.5</c:v>
                </c:pt>
                <c:pt idx="204">
                  <c:v>11568</c:v>
                </c:pt>
                <c:pt idx="205">
                  <c:v>11573</c:v>
                </c:pt>
                <c:pt idx="206">
                  <c:v>11643</c:v>
                </c:pt>
                <c:pt idx="207">
                  <c:v>11643</c:v>
                </c:pt>
                <c:pt idx="208">
                  <c:v>11643</c:v>
                </c:pt>
                <c:pt idx="209">
                  <c:v>11666</c:v>
                </c:pt>
                <c:pt idx="210">
                  <c:v>11666</c:v>
                </c:pt>
                <c:pt idx="211">
                  <c:v>11666</c:v>
                </c:pt>
                <c:pt idx="212">
                  <c:v>12004.5</c:v>
                </c:pt>
                <c:pt idx="213">
                  <c:v>12004.5</c:v>
                </c:pt>
                <c:pt idx="214">
                  <c:v>12016</c:v>
                </c:pt>
                <c:pt idx="215">
                  <c:v>12037.5</c:v>
                </c:pt>
                <c:pt idx="216">
                  <c:v>12039</c:v>
                </c:pt>
                <c:pt idx="217">
                  <c:v>12039</c:v>
                </c:pt>
                <c:pt idx="218">
                  <c:v>12039</c:v>
                </c:pt>
                <c:pt idx="219">
                  <c:v>12054</c:v>
                </c:pt>
                <c:pt idx="220">
                  <c:v>12483</c:v>
                </c:pt>
                <c:pt idx="221">
                  <c:v>12483</c:v>
                </c:pt>
                <c:pt idx="222">
                  <c:v>12483</c:v>
                </c:pt>
                <c:pt idx="223">
                  <c:v>12485.5</c:v>
                </c:pt>
                <c:pt idx="224">
                  <c:v>12485.5</c:v>
                </c:pt>
                <c:pt idx="225">
                  <c:v>12490.5</c:v>
                </c:pt>
                <c:pt idx="226">
                  <c:v>12492</c:v>
                </c:pt>
                <c:pt idx="227">
                  <c:v>12506</c:v>
                </c:pt>
                <c:pt idx="228">
                  <c:v>12511</c:v>
                </c:pt>
                <c:pt idx="229">
                  <c:v>12546.5</c:v>
                </c:pt>
                <c:pt idx="230">
                  <c:v>12581</c:v>
                </c:pt>
                <c:pt idx="231">
                  <c:v>12581</c:v>
                </c:pt>
                <c:pt idx="232">
                  <c:v>12630.5</c:v>
                </c:pt>
                <c:pt idx="233">
                  <c:v>12917</c:v>
                </c:pt>
                <c:pt idx="234">
                  <c:v>12969</c:v>
                </c:pt>
                <c:pt idx="235">
                  <c:v>12970.5</c:v>
                </c:pt>
                <c:pt idx="236">
                  <c:v>13442.5</c:v>
                </c:pt>
                <c:pt idx="237">
                  <c:v>15251</c:v>
                </c:pt>
                <c:pt idx="238">
                  <c:v>15647</c:v>
                </c:pt>
                <c:pt idx="239">
                  <c:v>15687</c:v>
                </c:pt>
                <c:pt idx="240">
                  <c:v>15689</c:v>
                </c:pt>
                <c:pt idx="241">
                  <c:v>16102</c:v>
                </c:pt>
                <c:pt idx="242">
                  <c:v>17125</c:v>
                </c:pt>
                <c:pt idx="243">
                  <c:v>17143</c:v>
                </c:pt>
                <c:pt idx="244">
                  <c:v>17178.5</c:v>
                </c:pt>
                <c:pt idx="245">
                  <c:v>17684</c:v>
                </c:pt>
                <c:pt idx="246">
                  <c:v>18071.5</c:v>
                </c:pt>
                <c:pt idx="247">
                  <c:v>19613</c:v>
                </c:pt>
                <c:pt idx="248">
                  <c:v>19613</c:v>
                </c:pt>
                <c:pt idx="249">
                  <c:v>19908</c:v>
                </c:pt>
                <c:pt idx="250">
                  <c:v>20290</c:v>
                </c:pt>
                <c:pt idx="251">
                  <c:v>20391.5</c:v>
                </c:pt>
                <c:pt idx="252">
                  <c:v>20393</c:v>
                </c:pt>
                <c:pt idx="253">
                  <c:v>20421</c:v>
                </c:pt>
                <c:pt idx="254">
                  <c:v>20883</c:v>
                </c:pt>
                <c:pt idx="255">
                  <c:v>20890.5</c:v>
                </c:pt>
                <c:pt idx="256">
                  <c:v>21346</c:v>
                </c:pt>
                <c:pt idx="257">
                  <c:v>21762</c:v>
                </c:pt>
                <c:pt idx="258">
                  <c:v>21766</c:v>
                </c:pt>
                <c:pt idx="259">
                  <c:v>21768.5</c:v>
                </c:pt>
                <c:pt idx="260">
                  <c:v>21786.5</c:v>
                </c:pt>
                <c:pt idx="261">
                  <c:v>21794</c:v>
                </c:pt>
                <c:pt idx="262">
                  <c:v>21888</c:v>
                </c:pt>
                <c:pt idx="263">
                  <c:v>21888</c:v>
                </c:pt>
                <c:pt idx="264">
                  <c:v>22780</c:v>
                </c:pt>
                <c:pt idx="265">
                  <c:v>22780</c:v>
                </c:pt>
                <c:pt idx="266">
                  <c:v>22780</c:v>
                </c:pt>
                <c:pt idx="267">
                  <c:v>23106</c:v>
                </c:pt>
                <c:pt idx="268">
                  <c:v>23594.5</c:v>
                </c:pt>
                <c:pt idx="269">
                  <c:v>24134</c:v>
                </c:pt>
                <c:pt idx="270">
                  <c:v>24142</c:v>
                </c:pt>
                <c:pt idx="271">
                  <c:v>24498</c:v>
                </c:pt>
                <c:pt idx="272">
                  <c:v>26006</c:v>
                </c:pt>
                <c:pt idx="273">
                  <c:v>26398</c:v>
                </c:pt>
              </c:numCache>
            </c:numRef>
          </c:xVal>
          <c:yVal>
            <c:numRef>
              <c:f>'A (3)'!$J$21:$J$990</c:f>
              <c:numCache>
                <c:formatCode>General</c:formatCode>
                <c:ptCount val="970"/>
                <c:pt idx="152">
                  <c:v>3.2685000041965395E-4</c:v>
                </c:pt>
                <c:pt idx="153">
                  <c:v>2.5358999992022291E-3</c:v>
                </c:pt>
                <c:pt idx="154">
                  <c:v>2.7985999986412935E-3</c:v>
                </c:pt>
                <c:pt idx="155">
                  <c:v>1.6601000024820678E-3</c:v>
                </c:pt>
                <c:pt idx="156">
                  <c:v>1.7001000014715828E-3</c:v>
                </c:pt>
                <c:pt idx="157">
                  <c:v>9.2084999778307974E-4</c:v>
                </c:pt>
                <c:pt idx="160">
                  <c:v>1.9761000075959601E-3</c:v>
                </c:pt>
                <c:pt idx="161">
                  <c:v>1.538800002890639E-3</c:v>
                </c:pt>
                <c:pt idx="167">
                  <c:v>1.160400002845563E-3</c:v>
                </c:pt>
                <c:pt idx="168">
                  <c:v>8.5450000187847763E-4</c:v>
                </c:pt>
                <c:pt idx="169">
                  <c:v>-3.1357499974546954E-3</c:v>
                </c:pt>
                <c:pt idx="170">
                  <c:v>-1.0649999967426993E-3</c:v>
                </c:pt>
                <c:pt idx="171">
                  <c:v>-3.7642499955836684E-3</c:v>
                </c:pt>
                <c:pt idx="172">
                  <c:v>-4.8929999320534989E-4</c:v>
                </c:pt>
                <c:pt idx="174">
                  <c:v>9.5235000480897725E-4</c:v>
                </c:pt>
                <c:pt idx="175">
                  <c:v>-3.2969000021694228E-3</c:v>
                </c:pt>
                <c:pt idx="176">
                  <c:v>2.1655000455211848E-4</c:v>
                </c:pt>
                <c:pt idx="177">
                  <c:v>-4.0559499975643121E-3</c:v>
                </c:pt>
                <c:pt idx="178">
                  <c:v>1.4206750005541835E-2</c:v>
                </c:pt>
                <c:pt idx="179">
                  <c:v>-2.4425000010523945E-3</c:v>
                </c:pt>
                <c:pt idx="180">
                  <c:v>-2.0917499932693318E-3</c:v>
                </c:pt>
                <c:pt idx="181">
                  <c:v>4.7051000001374632E-3</c:v>
                </c:pt>
                <c:pt idx="184">
                  <c:v>-3.1037999942782335E-3</c:v>
                </c:pt>
                <c:pt idx="186">
                  <c:v>-9.914299997035414E-3</c:v>
                </c:pt>
                <c:pt idx="187">
                  <c:v>-9.0128000010736287E-3</c:v>
                </c:pt>
                <c:pt idx="188">
                  <c:v>-1.2727199995424598E-2</c:v>
                </c:pt>
                <c:pt idx="189">
                  <c:v>-9.4644999990123324E-3</c:v>
                </c:pt>
                <c:pt idx="193">
                  <c:v>-8.8973499950952828E-3</c:v>
                </c:pt>
                <c:pt idx="194">
                  <c:v>-1.9991499997559004E-2</c:v>
                </c:pt>
                <c:pt idx="196">
                  <c:v>-3.0116400004772004E-2</c:v>
                </c:pt>
                <c:pt idx="197">
                  <c:v>-3.1387999995786231E-2</c:v>
                </c:pt>
                <c:pt idx="198">
                  <c:v>-3.0637249998108018E-2</c:v>
                </c:pt>
                <c:pt idx="199">
                  <c:v>-2.8074549991288222E-2</c:v>
                </c:pt>
                <c:pt idx="200">
                  <c:v>-3.1996899997466244E-2</c:v>
                </c:pt>
                <c:pt idx="201">
                  <c:v>-3.4026049994281493E-2</c:v>
                </c:pt>
                <c:pt idx="202">
                  <c:v>-3.3975300000747666E-2</c:v>
                </c:pt>
                <c:pt idx="203">
                  <c:v>-3.5960349996457808E-2</c:v>
                </c:pt>
                <c:pt idx="204">
                  <c:v>-3.020960000139894E-2</c:v>
                </c:pt>
                <c:pt idx="206">
                  <c:v>-3.4387100000458304E-2</c:v>
                </c:pt>
                <c:pt idx="207">
                  <c:v>-3.0687099999340717E-2</c:v>
                </c:pt>
                <c:pt idx="208">
                  <c:v>-2.698709999822313E-2</c:v>
                </c:pt>
                <c:pt idx="209">
                  <c:v>-3.7460200001078192E-2</c:v>
                </c:pt>
                <c:pt idx="210">
                  <c:v>-3.7160200001380872E-2</c:v>
                </c:pt>
                <c:pt idx="211">
                  <c:v>-3.6860200001683552E-2</c:v>
                </c:pt>
                <c:pt idx="212">
                  <c:v>-3.9068650003173389E-2</c:v>
                </c:pt>
                <c:pt idx="214">
                  <c:v>-4.0155199996661395E-2</c:v>
                </c:pt>
                <c:pt idx="215">
                  <c:v>-3.8438750001660082E-2</c:v>
                </c:pt>
                <c:pt idx="216">
                  <c:v>-4.2028299991216045E-2</c:v>
                </c:pt>
                <c:pt idx="217">
                  <c:v>-4.0328299990505911E-2</c:v>
                </c:pt>
                <c:pt idx="218">
                  <c:v>-3.8628299997071736E-2</c:v>
                </c:pt>
                <c:pt idx="219">
                  <c:v>-3.9323799996054731E-2</c:v>
                </c:pt>
                <c:pt idx="221">
                  <c:v>-4.1435099999944214E-2</c:v>
                </c:pt>
                <c:pt idx="222">
                  <c:v>-4.1035100002773106E-2</c:v>
                </c:pt>
                <c:pt idx="224">
                  <c:v>-3.6284349997004028E-2</c:v>
                </c:pt>
                <c:pt idx="225">
                  <c:v>-4.5282849998329766E-2</c:v>
                </c:pt>
                <c:pt idx="226">
                  <c:v>-4.747240000142483E-2</c:v>
                </c:pt>
                <c:pt idx="227">
                  <c:v>-4.0008199997828342E-2</c:v>
                </c:pt>
                <c:pt idx="230">
                  <c:v>-4.4285700001637451E-2</c:v>
                </c:pt>
                <c:pt idx="231">
                  <c:v>-4.3785699999716599E-2</c:v>
                </c:pt>
                <c:pt idx="233">
                  <c:v>-4.6044899994740263E-2</c:v>
                </c:pt>
                <c:pt idx="234">
                  <c:v>-4.7349299995403271E-2</c:v>
                </c:pt>
                <c:pt idx="235">
                  <c:v>-5.0138849997892976E-2</c:v>
                </c:pt>
                <c:pt idx="236">
                  <c:v>-5.1417249997030012E-2</c:v>
                </c:pt>
                <c:pt idx="238">
                  <c:v>-7.1825899998657405E-2</c:v>
                </c:pt>
                <c:pt idx="239">
                  <c:v>-7.1513900002173614E-2</c:v>
                </c:pt>
                <c:pt idx="240">
                  <c:v>-7.1733299999323208E-2</c:v>
                </c:pt>
                <c:pt idx="242">
                  <c:v>-8.436249999795109E-2</c:v>
                </c:pt>
                <c:pt idx="243">
                  <c:v>-8.7737099995138124E-2</c:v>
                </c:pt>
                <c:pt idx="244">
                  <c:v>-8.5356449999380857E-2</c:v>
                </c:pt>
                <c:pt idx="251">
                  <c:v>-0.12317254999652505</c:v>
                </c:pt>
                <c:pt idx="252">
                  <c:v>-0.12416210000083083</c:v>
                </c:pt>
                <c:pt idx="253">
                  <c:v>-0.12153370000305586</c:v>
                </c:pt>
                <c:pt idx="254">
                  <c:v>-0.12621510000462877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484-4677-8D92-BA9B2B890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39984"/>
        <c:axId val="1"/>
      </c:scatterChart>
      <c:valAx>
        <c:axId val="613239984"/>
        <c:scaling>
          <c:orientation val="minMax"/>
          <c:max val="23000"/>
          <c:min val="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1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39984"/>
        <c:crosses val="autoZero"/>
        <c:crossBetween val="midCat"/>
        <c:majorUnit val="0.05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V1073 Cyg - O-C Diagr.</a:t>
            </a:r>
          </a:p>
        </c:rich>
      </c:tx>
      <c:layout>
        <c:manualLayout>
          <c:xMode val="edge"/>
          <c:yMode val="edge"/>
          <c:x val="0.33270361053639558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806776131609"/>
          <c:y val="0.14414456686540114"/>
          <c:w val="0.77693833528246037"/>
          <c:h val="0.636638503655521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(2)'!$F$21:$F$860</c:f>
              <c:numCache>
                <c:formatCode>General</c:formatCode>
                <c:ptCount val="840"/>
                <c:pt idx="0">
                  <c:v>-28599</c:v>
                </c:pt>
                <c:pt idx="1">
                  <c:v>-28474.5</c:v>
                </c:pt>
                <c:pt idx="2">
                  <c:v>-28188.5</c:v>
                </c:pt>
                <c:pt idx="3">
                  <c:v>-28071</c:v>
                </c:pt>
                <c:pt idx="4">
                  <c:v>-27940</c:v>
                </c:pt>
                <c:pt idx="5">
                  <c:v>-27848.5</c:v>
                </c:pt>
                <c:pt idx="6">
                  <c:v>-27843.5</c:v>
                </c:pt>
                <c:pt idx="7">
                  <c:v>-27842</c:v>
                </c:pt>
                <c:pt idx="8">
                  <c:v>-27777.5</c:v>
                </c:pt>
                <c:pt idx="9">
                  <c:v>-27540.5</c:v>
                </c:pt>
                <c:pt idx="10">
                  <c:v>-27472</c:v>
                </c:pt>
                <c:pt idx="11">
                  <c:v>-27454</c:v>
                </c:pt>
                <c:pt idx="12">
                  <c:v>-27390.5</c:v>
                </c:pt>
                <c:pt idx="13">
                  <c:v>-27364</c:v>
                </c:pt>
                <c:pt idx="14">
                  <c:v>-27318</c:v>
                </c:pt>
                <c:pt idx="15">
                  <c:v>-27017.5</c:v>
                </c:pt>
                <c:pt idx="16">
                  <c:v>-26965.5</c:v>
                </c:pt>
                <c:pt idx="17">
                  <c:v>-26940</c:v>
                </c:pt>
                <c:pt idx="18">
                  <c:v>-25931</c:v>
                </c:pt>
                <c:pt idx="19">
                  <c:v>-25241</c:v>
                </c:pt>
                <c:pt idx="20">
                  <c:v>-25208</c:v>
                </c:pt>
                <c:pt idx="21">
                  <c:v>-25163.5</c:v>
                </c:pt>
                <c:pt idx="22">
                  <c:v>-25133</c:v>
                </c:pt>
                <c:pt idx="23">
                  <c:v>-24677.5</c:v>
                </c:pt>
                <c:pt idx="24">
                  <c:v>-24673.5</c:v>
                </c:pt>
                <c:pt idx="25">
                  <c:v>-24616.5</c:v>
                </c:pt>
                <c:pt idx="26">
                  <c:v>-24508.5</c:v>
                </c:pt>
                <c:pt idx="27">
                  <c:v>-24227</c:v>
                </c:pt>
                <c:pt idx="28">
                  <c:v>-24194</c:v>
                </c:pt>
                <c:pt idx="29">
                  <c:v>-24162</c:v>
                </c:pt>
                <c:pt idx="30">
                  <c:v>-17647</c:v>
                </c:pt>
                <c:pt idx="31">
                  <c:v>-17628</c:v>
                </c:pt>
                <c:pt idx="32">
                  <c:v>-17625.5</c:v>
                </c:pt>
                <c:pt idx="33">
                  <c:v>-14908.5</c:v>
                </c:pt>
                <c:pt idx="34">
                  <c:v>-14906</c:v>
                </c:pt>
                <c:pt idx="35">
                  <c:v>-14875.5</c:v>
                </c:pt>
                <c:pt idx="36">
                  <c:v>-14842.5</c:v>
                </c:pt>
                <c:pt idx="37">
                  <c:v>-14807</c:v>
                </c:pt>
                <c:pt idx="38">
                  <c:v>-13521.5</c:v>
                </c:pt>
                <c:pt idx="39">
                  <c:v>-13458</c:v>
                </c:pt>
                <c:pt idx="40">
                  <c:v>-13449</c:v>
                </c:pt>
                <c:pt idx="41">
                  <c:v>-13444</c:v>
                </c:pt>
                <c:pt idx="42">
                  <c:v>-13441.5</c:v>
                </c:pt>
                <c:pt idx="43">
                  <c:v>-12950</c:v>
                </c:pt>
                <c:pt idx="44">
                  <c:v>-12917</c:v>
                </c:pt>
                <c:pt idx="45">
                  <c:v>-12524</c:v>
                </c:pt>
                <c:pt idx="46">
                  <c:v>-12515</c:v>
                </c:pt>
                <c:pt idx="47">
                  <c:v>-12511</c:v>
                </c:pt>
                <c:pt idx="48">
                  <c:v>-12485.5</c:v>
                </c:pt>
                <c:pt idx="49">
                  <c:v>-12466.5</c:v>
                </c:pt>
                <c:pt idx="50">
                  <c:v>-12436</c:v>
                </c:pt>
                <c:pt idx="51">
                  <c:v>-12043</c:v>
                </c:pt>
                <c:pt idx="52">
                  <c:v>-11996</c:v>
                </c:pt>
                <c:pt idx="53">
                  <c:v>-11663.5</c:v>
                </c:pt>
                <c:pt idx="54">
                  <c:v>-11661</c:v>
                </c:pt>
                <c:pt idx="55">
                  <c:v>-11658.5</c:v>
                </c:pt>
                <c:pt idx="56">
                  <c:v>-11642</c:v>
                </c:pt>
                <c:pt idx="57">
                  <c:v>-7492.5</c:v>
                </c:pt>
                <c:pt idx="58">
                  <c:v>-7436.5</c:v>
                </c:pt>
                <c:pt idx="59">
                  <c:v>-7434</c:v>
                </c:pt>
                <c:pt idx="60">
                  <c:v>-7422.5</c:v>
                </c:pt>
                <c:pt idx="61">
                  <c:v>-6997.5</c:v>
                </c:pt>
                <c:pt idx="62">
                  <c:v>-6988.5</c:v>
                </c:pt>
                <c:pt idx="63">
                  <c:v>-6986</c:v>
                </c:pt>
                <c:pt idx="64">
                  <c:v>-6983.5</c:v>
                </c:pt>
                <c:pt idx="65">
                  <c:v>-6094</c:v>
                </c:pt>
                <c:pt idx="66">
                  <c:v>-6085</c:v>
                </c:pt>
                <c:pt idx="67">
                  <c:v>-6073.5</c:v>
                </c:pt>
                <c:pt idx="68">
                  <c:v>-6057</c:v>
                </c:pt>
                <c:pt idx="69">
                  <c:v>-5087</c:v>
                </c:pt>
                <c:pt idx="70">
                  <c:v>-4735</c:v>
                </c:pt>
                <c:pt idx="71">
                  <c:v>-4726</c:v>
                </c:pt>
                <c:pt idx="72">
                  <c:v>-4693</c:v>
                </c:pt>
                <c:pt idx="73">
                  <c:v>-4184</c:v>
                </c:pt>
                <c:pt idx="74">
                  <c:v>-4109</c:v>
                </c:pt>
                <c:pt idx="75">
                  <c:v>-3735.5</c:v>
                </c:pt>
                <c:pt idx="76">
                  <c:v>-2816</c:v>
                </c:pt>
                <c:pt idx="77">
                  <c:v>-2405</c:v>
                </c:pt>
                <c:pt idx="78">
                  <c:v>-1499</c:v>
                </c:pt>
                <c:pt idx="79">
                  <c:v>-1471</c:v>
                </c:pt>
                <c:pt idx="80">
                  <c:v>-1468.5</c:v>
                </c:pt>
                <c:pt idx="81">
                  <c:v>-1459.5</c:v>
                </c:pt>
                <c:pt idx="82">
                  <c:v>-1434</c:v>
                </c:pt>
                <c:pt idx="83">
                  <c:v>-964.5</c:v>
                </c:pt>
                <c:pt idx="84">
                  <c:v>-962</c:v>
                </c:pt>
                <c:pt idx="85">
                  <c:v>-945.5</c:v>
                </c:pt>
                <c:pt idx="86">
                  <c:v>-943</c:v>
                </c:pt>
                <c:pt idx="87">
                  <c:v>-868</c:v>
                </c:pt>
                <c:pt idx="88">
                  <c:v>-845</c:v>
                </c:pt>
                <c:pt idx="89">
                  <c:v>-506.5</c:v>
                </c:pt>
                <c:pt idx="90">
                  <c:v>-506.5</c:v>
                </c:pt>
                <c:pt idx="91">
                  <c:v>-495</c:v>
                </c:pt>
                <c:pt idx="92">
                  <c:v>-473.5</c:v>
                </c:pt>
                <c:pt idx="93">
                  <c:v>-472</c:v>
                </c:pt>
                <c:pt idx="94">
                  <c:v>-457</c:v>
                </c:pt>
                <c:pt idx="95">
                  <c:v>-28</c:v>
                </c:pt>
                <c:pt idx="96">
                  <c:v>-28</c:v>
                </c:pt>
                <c:pt idx="97">
                  <c:v>-28</c:v>
                </c:pt>
                <c:pt idx="98">
                  <c:v>-25.5</c:v>
                </c:pt>
                <c:pt idx="99">
                  <c:v>-25.5</c:v>
                </c:pt>
                <c:pt idx="100">
                  <c:v>-20.5</c:v>
                </c:pt>
                <c:pt idx="101">
                  <c:v>-19</c:v>
                </c:pt>
                <c:pt idx="102">
                  <c:v>0</c:v>
                </c:pt>
                <c:pt idx="103">
                  <c:v>35.5</c:v>
                </c:pt>
                <c:pt idx="104">
                  <c:v>70</c:v>
                </c:pt>
                <c:pt idx="105">
                  <c:v>70</c:v>
                </c:pt>
                <c:pt idx="106">
                  <c:v>119.5</c:v>
                </c:pt>
                <c:pt idx="107">
                  <c:v>406</c:v>
                </c:pt>
                <c:pt idx="108">
                  <c:v>458</c:v>
                </c:pt>
                <c:pt idx="109">
                  <c:v>459.5</c:v>
                </c:pt>
                <c:pt idx="110">
                  <c:v>931.5</c:v>
                </c:pt>
                <c:pt idx="111">
                  <c:v>2740</c:v>
                </c:pt>
                <c:pt idx="112">
                  <c:v>3136</c:v>
                </c:pt>
                <c:pt idx="113">
                  <c:v>3176</c:v>
                </c:pt>
                <c:pt idx="114">
                  <c:v>3178</c:v>
                </c:pt>
                <c:pt idx="115">
                  <c:v>4614</c:v>
                </c:pt>
                <c:pt idx="116">
                  <c:v>4632</c:v>
                </c:pt>
                <c:pt idx="117">
                  <c:v>4667.5</c:v>
                </c:pt>
                <c:pt idx="118">
                  <c:v>5173</c:v>
                </c:pt>
                <c:pt idx="119">
                  <c:v>7102</c:v>
                </c:pt>
                <c:pt idx="120">
                  <c:v>7397</c:v>
                </c:pt>
                <c:pt idx="121">
                  <c:v>7779</c:v>
                </c:pt>
                <c:pt idx="122">
                  <c:v>7880.5</c:v>
                </c:pt>
                <c:pt idx="123">
                  <c:v>7882</c:v>
                </c:pt>
                <c:pt idx="124">
                  <c:v>7910</c:v>
                </c:pt>
                <c:pt idx="125">
                  <c:v>8379.5</c:v>
                </c:pt>
                <c:pt idx="126">
                  <c:v>8379.5</c:v>
                </c:pt>
                <c:pt idx="127">
                  <c:v>8835</c:v>
                </c:pt>
                <c:pt idx="128">
                  <c:v>9283</c:v>
                </c:pt>
                <c:pt idx="129">
                  <c:v>9377</c:v>
                </c:pt>
              </c:numCache>
            </c:numRef>
          </c:xVal>
          <c:yVal>
            <c:numRef>
              <c:f>'A (2)'!$H$21:$H$860</c:f>
              <c:numCache>
                <c:formatCode>General</c:formatCode>
                <c:ptCount val="8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BE-4A8D-BE68-8A63AE90D559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(2)'!$F$21:$F$860</c:f>
              <c:numCache>
                <c:formatCode>General</c:formatCode>
                <c:ptCount val="840"/>
                <c:pt idx="0">
                  <c:v>-28599</c:v>
                </c:pt>
                <c:pt idx="1">
                  <c:v>-28474.5</c:v>
                </c:pt>
                <c:pt idx="2">
                  <c:v>-28188.5</c:v>
                </c:pt>
                <c:pt idx="3">
                  <c:v>-28071</c:v>
                </c:pt>
                <c:pt idx="4">
                  <c:v>-27940</c:v>
                </c:pt>
                <c:pt idx="5">
                  <c:v>-27848.5</c:v>
                </c:pt>
                <c:pt idx="6">
                  <c:v>-27843.5</c:v>
                </c:pt>
                <c:pt idx="7">
                  <c:v>-27842</c:v>
                </c:pt>
                <c:pt idx="8">
                  <c:v>-27777.5</c:v>
                </c:pt>
                <c:pt idx="9">
                  <c:v>-27540.5</c:v>
                </c:pt>
                <c:pt idx="10">
                  <c:v>-27472</c:v>
                </c:pt>
                <c:pt idx="11">
                  <c:v>-27454</c:v>
                </c:pt>
                <c:pt idx="12">
                  <c:v>-27390.5</c:v>
                </c:pt>
                <c:pt idx="13">
                  <c:v>-27364</c:v>
                </c:pt>
                <c:pt idx="14">
                  <c:v>-27318</c:v>
                </c:pt>
                <c:pt idx="15">
                  <c:v>-27017.5</c:v>
                </c:pt>
                <c:pt idx="16">
                  <c:v>-26965.5</c:v>
                </c:pt>
                <c:pt idx="17">
                  <c:v>-26940</c:v>
                </c:pt>
                <c:pt idx="18">
                  <c:v>-25931</c:v>
                </c:pt>
                <c:pt idx="19">
                  <c:v>-25241</c:v>
                </c:pt>
                <c:pt idx="20">
                  <c:v>-25208</c:v>
                </c:pt>
                <c:pt idx="21">
                  <c:v>-25163.5</c:v>
                </c:pt>
                <c:pt idx="22">
                  <c:v>-25133</c:v>
                </c:pt>
                <c:pt idx="23">
                  <c:v>-24677.5</c:v>
                </c:pt>
                <c:pt idx="24">
                  <c:v>-24673.5</c:v>
                </c:pt>
                <c:pt idx="25">
                  <c:v>-24616.5</c:v>
                </c:pt>
                <c:pt idx="26">
                  <c:v>-24508.5</c:v>
                </c:pt>
                <c:pt idx="27">
                  <c:v>-24227</c:v>
                </c:pt>
                <c:pt idx="28">
                  <c:v>-24194</c:v>
                </c:pt>
                <c:pt idx="29">
                  <c:v>-24162</c:v>
                </c:pt>
                <c:pt idx="30">
                  <c:v>-17647</c:v>
                </c:pt>
                <c:pt idx="31">
                  <c:v>-17628</c:v>
                </c:pt>
                <c:pt idx="32">
                  <c:v>-17625.5</c:v>
                </c:pt>
                <c:pt idx="33">
                  <c:v>-14908.5</c:v>
                </c:pt>
                <c:pt idx="34">
                  <c:v>-14906</c:v>
                </c:pt>
                <c:pt idx="35">
                  <c:v>-14875.5</c:v>
                </c:pt>
                <c:pt idx="36">
                  <c:v>-14842.5</c:v>
                </c:pt>
                <c:pt idx="37">
                  <c:v>-14807</c:v>
                </c:pt>
                <c:pt idx="38">
                  <c:v>-13521.5</c:v>
                </c:pt>
                <c:pt idx="39">
                  <c:v>-13458</c:v>
                </c:pt>
                <c:pt idx="40">
                  <c:v>-13449</c:v>
                </c:pt>
                <c:pt idx="41">
                  <c:v>-13444</c:v>
                </c:pt>
                <c:pt idx="42">
                  <c:v>-13441.5</c:v>
                </c:pt>
                <c:pt idx="43">
                  <c:v>-12950</c:v>
                </c:pt>
                <c:pt idx="44">
                  <c:v>-12917</c:v>
                </c:pt>
                <c:pt idx="45">
                  <c:v>-12524</c:v>
                </c:pt>
                <c:pt idx="46">
                  <c:v>-12515</c:v>
                </c:pt>
                <c:pt idx="47">
                  <c:v>-12511</c:v>
                </c:pt>
                <c:pt idx="48">
                  <c:v>-12485.5</c:v>
                </c:pt>
                <c:pt idx="49">
                  <c:v>-12466.5</c:v>
                </c:pt>
                <c:pt idx="50">
                  <c:v>-12436</c:v>
                </c:pt>
                <c:pt idx="51">
                  <c:v>-12043</c:v>
                </c:pt>
                <c:pt idx="52">
                  <c:v>-11996</c:v>
                </c:pt>
                <c:pt idx="53">
                  <c:v>-11663.5</c:v>
                </c:pt>
                <c:pt idx="54">
                  <c:v>-11661</c:v>
                </c:pt>
                <c:pt idx="55">
                  <c:v>-11658.5</c:v>
                </c:pt>
                <c:pt idx="56">
                  <c:v>-11642</c:v>
                </c:pt>
                <c:pt idx="57">
                  <c:v>-7492.5</c:v>
                </c:pt>
                <c:pt idx="58">
                  <c:v>-7436.5</c:v>
                </c:pt>
                <c:pt idx="59">
                  <c:v>-7434</c:v>
                </c:pt>
                <c:pt idx="60">
                  <c:v>-7422.5</c:v>
                </c:pt>
                <c:pt idx="61">
                  <c:v>-6997.5</c:v>
                </c:pt>
                <c:pt idx="62">
                  <c:v>-6988.5</c:v>
                </c:pt>
                <c:pt idx="63">
                  <c:v>-6986</c:v>
                </c:pt>
                <c:pt idx="64">
                  <c:v>-6983.5</c:v>
                </c:pt>
                <c:pt idx="65">
                  <c:v>-6094</c:v>
                </c:pt>
                <c:pt idx="66">
                  <c:v>-6085</c:v>
                </c:pt>
                <c:pt idx="67">
                  <c:v>-6073.5</c:v>
                </c:pt>
                <c:pt idx="68">
                  <c:v>-6057</c:v>
                </c:pt>
                <c:pt idx="69">
                  <c:v>-5087</c:v>
                </c:pt>
                <c:pt idx="70">
                  <c:v>-4735</c:v>
                </c:pt>
                <c:pt idx="71">
                  <c:v>-4726</c:v>
                </c:pt>
                <c:pt idx="72">
                  <c:v>-4693</c:v>
                </c:pt>
                <c:pt idx="73">
                  <c:v>-4184</c:v>
                </c:pt>
                <c:pt idx="74">
                  <c:v>-4109</c:v>
                </c:pt>
                <c:pt idx="75">
                  <c:v>-3735.5</c:v>
                </c:pt>
                <c:pt idx="76">
                  <c:v>-2816</c:v>
                </c:pt>
                <c:pt idx="77">
                  <c:v>-2405</c:v>
                </c:pt>
                <c:pt idx="78">
                  <c:v>-1499</c:v>
                </c:pt>
                <c:pt idx="79">
                  <c:v>-1471</c:v>
                </c:pt>
                <c:pt idx="80">
                  <c:v>-1468.5</c:v>
                </c:pt>
                <c:pt idx="81">
                  <c:v>-1459.5</c:v>
                </c:pt>
                <c:pt idx="82">
                  <c:v>-1434</c:v>
                </c:pt>
                <c:pt idx="83">
                  <c:v>-964.5</c:v>
                </c:pt>
                <c:pt idx="84">
                  <c:v>-962</c:v>
                </c:pt>
                <c:pt idx="85">
                  <c:v>-945.5</c:v>
                </c:pt>
                <c:pt idx="86">
                  <c:v>-943</c:v>
                </c:pt>
                <c:pt idx="87">
                  <c:v>-868</c:v>
                </c:pt>
                <c:pt idx="88">
                  <c:v>-845</c:v>
                </c:pt>
                <c:pt idx="89">
                  <c:v>-506.5</c:v>
                </c:pt>
                <c:pt idx="90">
                  <c:v>-506.5</c:v>
                </c:pt>
                <c:pt idx="91">
                  <c:v>-495</c:v>
                </c:pt>
                <c:pt idx="92">
                  <c:v>-473.5</c:v>
                </c:pt>
                <c:pt idx="93">
                  <c:v>-472</c:v>
                </c:pt>
                <c:pt idx="94">
                  <c:v>-457</c:v>
                </c:pt>
                <c:pt idx="95">
                  <c:v>-28</c:v>
                </c:pt>
                <c:pt idx="96">
                  <c:v>-28</c:v>
                </c:pt>
                <c:pt idx="97">
                  <c:v>-28</c:v>
                </c:pt>
                <c:pt idx="98">
                  <c:v>-25.5</c:v>
                </c:pt>
                <c:pt idx="99">
                  <c:v>-25.5</c:v>
                </c:pt>
                <c:pt idx="100">
                  <c:v>-20.5</c:v>
                </c:pt>
                <c:pt idx="101">
                  <c:v>-19</c:v>
                </c:pt>
                <c:pt idx="102">
                  <c:v>0</c:v>
                </c:pt>
                <c:pt idx="103">
                  <c:v>35.5</c:v>
                </c:pt>
                <c:pt idx="104">
                  <c:v>70</c:v>
                </c:pt>
                <c:pt idx="105">
                  <c:v>70</c:v>
                </c:pt>
                <c:pt idx="106">
                  <c:v>119.5</c:v>
                </c:pt>
                <c:pt idx="107">
                  <c:v>406</c:v>
                </c:pt>
                <c:pt idx="108">
                  <c:v>458</c:v>
                </c:pt>
                <c:pt idx="109">
                  <c:v>459.5</c:v>
                </c:pt>
                <c:pt idx="110">
                  <c:v>931.5</c:v>
                </c:pt>
                <c:pt idx="111">
                  <c:v>2740</c:v>
                </c:pt>
                <c:pt idx="112">
                  <c:v>3136</c:v>
                </c:pt>
                <c:pt idx="113">
                  <c:v>3176</c:v>
                </c:pt>
                <c:pt idx="114">
                  <c:v>3178</c:v>
                </c:pt>
                <c:pt idx="115">
                  <c:v>4614</c:v>
                </c:pt>
                <c:pt idx="116">
                  <c:v>4632</c:v>
                </c:pt>
                <c:pt idx="117">
                  <c:v>4667.5</c:v>
                </c:pt>
                <c:pt idx="118">
                  <c:v>5173</c:v>
                </c:pt>
                <c:pt idx="119">
                  <c:v>7102</c:v>
                </c:pt>
                <c:pt idx="120">
                  <c:v>7397</c:v>
                </c:pt>
                <c:pt idx="121">
                  <c:v>7779</c:v>
                </c:pt>
                <c:pt idx="122">
                  <c:v>7880.5</c:v>
                </c:pt>
                <c:pt idx="123">
                  <c:v>7882</c:v>
                </c:pt>
                <c:pt idx="124">
                  <c:v>7910</c:v>
                </c:pt>
                <c:pt idx="125">
                  <c:v>8379.5</c:v>
                </c:pt>
                <c:pt idx="126">
                  <c:v>8379.5</c:v>
                </c:pt>
                <c:pt idx="127">
                  <c:v>8835</c:v>
                </c:pt>
                <c:pt idx="128">
                  <c:v>9283</c:v>
                </c:pt>
                <c:pt idx="129">
                  <c:v>9377</c:v>
                </c:pt>
              </c:numCache>
            </c:numRef>
          </c:xVal>
          <c:yVal>
            <c:numRef>
              <c:f>'A (2)'!$I$21:$I$860</c:f>
              <c:numCache>
                <c:formatCode>General</c:formatCode>
                <c:ptCount val="840"/>
                <c:pt idx="0">
                  <c:v>-0.16921046999414102</c:v>
                </c:pt>
                <c:pt idx="1">
                  <c:v>-0.16784298499624128</c:v>
                </c:pt>
                <c:pt idx="2">
                  <c:v>-0.15964940499543445</c:v>
                </c:pt>
                <c:pt idx="3">
                  <c:v>-0.1563146299959044</c:v>
                </c:pt>
                <c:pt idx="4">
                  <c:v>-0.16798819999894476</c:v>
                </c:pt>
                <c:pt idx="5">
                  <c:v>-0.18948920499678934</c:v>
                </c:pt>
                <c:pt idx="6">
                  <c:v>-0.17475155499778339</c:v>
                </c:pt>
                <c:pt idx="7">
                  <c:v>-0.16853025999444071</c:v>
                </c:pt>
                <c:pt idx="8">
                  <c:v>-0.19601457499447861</c:v>
                </c:pt>
                <c:pt idx="9">
                  <c:v>-0.15904996499739354</c:v>
                </c:pt>
                <c:pt idx="10">
                  <c:v>-0.18394415999500779</c:v>
                </c:pt>
                <c:pt idx="11">
                  <c:v>-0.13428861999636865</c:v>
                </c:pt>
                <c:pt idx="12">
                  <c:v>-0.16292046499438584</c:v>
                </c:pt>
                <c:pt idx="13">
                  <c:v>-0.12201091999668279</c:v>
                </c:pt>
                <c:pt idx="14">
                  <c:v>-0.17222453999420395</c:v>
                </c:pt>
                <c:pt idx="15">
                  <c:v>-0.16289177499493235</c:v>
                </c:pt>
                <c:pt idx="16">
                  <c:v>-0.16422021499602124</c:v>
                </c:pt>
                <c:pt idx="17">
                  <c:v>-0.16545819999373634</c:v>
                </c:pt>
                <c:pt idx="18">
                  <c:v>-0.1716004299960332</c:v>
                </c:pt>
                <c:pt idx="19">
                  <c:v>-0.16880472999400808</c:v>
                </c:pt>
                <c:pt idx="20">
                  <c:v>-0.15493623999645934</c:v>
                </c:pt>
                <c:pt idx="21">
                  <c:v>-0.12837115499496576</c:v>
                </c:pt>
                <c:pt idx="22">
                  <c:v>-0.11387148999347119</c:v>
                </c:pt>
                <c:pt idx="23">
                  <c:v>-0.10567157499463065</c:v>
                </c:pt>
                <c:pt idx="24">
                  <c:v>-0.16008145499654347</c:v>
                </c:pt>
                <c:pt idx="25">
                  <c:v>-0.10567224499754957</c:v>
                </c:pt>
                <c:pt idx="26">
                  <c:v>-0.13273900499552838</c:v>
                </c:pt>
                <c:pt idx="27">
                  <c:v>-0.10420930999680422</c:v>
                </c:pt>
                <c:pt idx="28">
                  <c:v>-9.3340819996228674E-2</c:v>
                </c:pt>
                <c:pt idx="29">
                  <c:v>-0.12361985999450553</c:v>
                </c:pt>
                <c:pt idx="30">
                  <c:v>-7.7461909997509792E-2</c:v>
                </c:pt>
                <c:pt idx="31">
                  <c:v>-8.7658839991490822E-2</c:v>
                </c:pt>
                <c:pt idx="32">
                  <c:v>-9.2290014996251557E-2</c:v>
                </c:pt>
                <c:pt idx="33">
                  <c:v>-6.1451004999980796E-2</c:v>
                </c:pt>
                <c:pt idx="34">
                  <c:v>-5.4082179995020851E-2</c:v>
                </c:pt>
                <c:pt idx="35">
                  <c:v>-6.4582514998619445E-2</c:v>
                </c:pt>
                <c:pt idx="36">
                  <c:v>-7.1714024998073E-2</c:v>
                </c:pt>
                <c:pt idx="37">
                  <c:v>-5.2476709999609739E-2</c:v>
                </c:pt>
                <c:pt idx="38">
                  <c:v>-5.6126894996850751E-2</c:v>
                </c:pt>
                <c:pt idx="39">
                  <c:v>-5.3458739996131044E-2</c:v>
                </c:pt>
                <c:pt idx="40">
                  <c:v>-5.313097000180278E-2</c:v>
                </c:pt>
                <c:pt idx="41">
                  <c:v>-5.4233319999184459E-2</c:v>
                </c:pt>
                <c:pt idx="42">
                  <c:v>-5.4954494997218717E-2</c:v>
                </c:pt>
                <c:pt idx="43">
                  <c:v>-5.2513499998894986E-2</c:v>
                </c:pt>
                <c:pt idx="44">
                  <c:v>-5.274500999803422E-2</c:v>
                </c:pt>
                <c:pt idx="45">
                  <c:v>-4.7265719993447419E-2</c:v>
                </c:pt>
                <c:pt idx="46">
                  <c:v>-4.7637949995987583E-2</c:v>
                </c:pt>
                <c:pt idx="47">
                  <c:v>-4.8747829998319503E-2</c:v>
                </c:pt>
                <c:pt idx="48">
                  <c:v>-4.9185814998054411E-2</c:v>
                </c:pt>
                <c:pt idx="49">
                  <c:v>-4.9182744995050598E-2</c:v>
                </c:pt>
                <c:pt idx="50">
                  <c:v>-4.9283079999440815E-2</c:v>
                </c:pt>
                <c:pt idx="51">
                  <c:v>-4.4603789996472187E-2</c:v>
                </c:pt>
                <c:pt idx="52">
                  <c:v>-4.4569880003109574E-2</c:v>
                </c:pt>
                <c:pt idx="53">
                  <c:v>-4.6156154996424448E-2</c:v>
                </c:pt>
                <c:pt idx="54">
                  <c:v>-4.4067329996323679E-2</c:v>
                </c:pt>
                <c:pt idx="55">
                  <c:v>-4.6748504995775875E-2</c:v>
                </c:pt>
                <c:pt idx="56">
                  <c:v>-4.335425999306608E-2</c:v>
                </c:pt>
                <c:pt idx="57">
                  <c:v>-3.4368524997262284E-2</c:v>
                </c:pt>
                <c:pt idx="58">
                  <c:v>-1.1506844995892607E-2</c:v>
                </c:pt>
                <c:pt idx="59">
                  <c:v>-1.5738019996206276E-2</c:v>
                </c:pt>
                <c:pt idx="60">
                  <c:v>-1.2141424995206762E-2</c:v>
                </c:pt>
                <c:pt idx="61">
                  <c:v>-1.3341174992092419E-2</c:v>
                </c:pt>
                <c:pt idx="62">
                  <c:v>4.9865950059029274E-3</c:v>
                </c:pt>
                <c:pt idx="63">
                  <c:v>-1.1644580001302529E-2</c:v>
                </c:pt>
                <c:pt idx="64">
                  <c:v>-1.1275754994130693E-2</c:v>
                </c:pt>
                <c:pt idx="65">
                  <c:v>1.9521799986250699E-3</c:v>
                </c:pt>
                <c:pt idx="66">
                  <c:v>2.2799500075052492E-3</c:v>
                </c:pt>
                <c:pt idx="67">
                  <c:v>-1.4023454998095986E-2</c:v>
                </c:pt>
                <c:pt idx="68">
                  <c:v>-5.5892099990160204E-3</c:v>
                </c:pt>
                <c:pt idx="69">
                  <c:v>-4.4851099955849349E-3</c:v>
                </c:pt>
                <c:pt idx="70">
                  <c:v>-5.6545499974163249E-3</c:v>
                </c:pt>
                <c:pt idx="71">
                  <c:v>-2.3267799988389015E-3</c:v>
                </c:pt>
                <c:pt idx="72">
                  <c:v>7.6417099990067072E-3</c:v>
                </c:pt>
                <c:pt idx="73">
                  <c:v>1.5734480002720375E-2</c:v>
                </c:pt>
                <c:pt idx="74">
                  <c:v>1.1799230000178795E-2</c:v>
                </c:pt>
                <c:pt idx="75">
                  <c:v>5.4016850044718012E-3</c:v>
                </c:pt>
                <c:pt idx="76">
                  <c:v>9.5552000857423991E-4</c:v>
                </c:pt>
                <c:pt idx="77">
                  <c:v>4.190350002318155E-3</c:v>
                </c:pt>
                <c:pt idx="78">
                  <c:v>3.5252999805379659E-4</c:v>
                </c:pt>
                <c:pt idx="79">
                  <c:v>-7.1662999835098162E-4</c:v>
                </c:pt>
                <c:pt idx="80">
                  <c:v>5.2195005991961807E-5</c:v>
                </c:pt>
                <c:pt idx="81">
                  <c:v>2.6799650077009574E-3</c:v>
                </c:pt>
                <c:pt idx="82">
                  <c:v>-1.0580199959804304E-3</c:v>
                </c:pt>
                <c:pt idx="83">
                  <c:v>3.0731500737601891E-4</c:v>
                </c:pt>
                <c:pt idx="84">
                  <c:v>3.7614000029861927E-4</c:v>
                </c:pt>
                <c:pt idx="85">
                  <c:v>-1.4896149950800464E-3</c:v>
                </c:pt>
                <c:pt idx="86">
                  <c:v>4.2792100066435523E-3</c:v>
                </c:pt>
                <c:pt idx="87">
                  <c:v>4.3439600049168803E-3</c:v>
                </c:pt>
                <c:pt idx="88">
                  <c:v>-1.9628500012913719E-3</c:v>
                </c:pt>
                <c:pt idx="89">
                  <c:v>-1.4239450028981082E-3</c:v>
                </c:pt>
                <c:pt idx="90">
                  <c:v>4.2760549986269325E-3</c:v>
                </c:pt>
                <c:pt idx="91">
                  <c:v>-2.4273499948321842E-3</c:v>
                </c:pt>
                <c:pt idx="92">
                  <c:v>-5.554550007218495E-4</c:v>
                </c:pt>
                <c:pt idx="93">
                  <c:v>-2.4341599928447977E-3</c:v>
                </c:pt>
                <c:pt idx="94">
                  <c:v>-1.321209994785022E-3</c:v>
                </c:pt>
                <c:pt idx="95">
                  <c:v>-5.7508399986545555E-3</c:v>
                </c:pt>
                <c:pt idx="96">
                  <c:v>-3.3083999733207747E-4</c:v>
                </c:pt>
                <c:pt idx="97">
                  <c:v>6.9159999839030206E-5</c:v>
                </c:pt>
                <c:pt idx="98">
                  <c:v>-3.2820149936014786E-3</c:v>
                </c:pt>
                <c:pt idx="99">
                  <c:v>4.8379850049968809E-3</c:v>
                </c:pt>
                <c:pt idx="100">
                  <c:v>-4.1243649975513108E-3</c:v>
                </c:pt>
                <c:pt idx="101">
                  <c:v>-6.3030699966475368E-3</c:v>
                </c:pt>
                <c:pt idx="102">
                  <c:v>-1.1299999969196506E-3</c:v>
                </c:pt>
                <c:pt idx="103">
                  <c:v>-2.3626850015716627E-3</c:v>
                </c:pt>
                <c:pt idx="104">
                  <c:v>-2.4728999997023493E-3</c:v>
                </c:pt>
                <c:pt idx="105">
                  <c:v>-1.9728999977814965E-3</c:v>
                </c:pt>
                <c:pt idx="106">
                  <c:v>-4.3701649919967167E-3</c:v>
                </c:pt>
                <c:pt idx="107">
                  <c:v>-1.802819999284111E-3</c:v>
                </c:pt>
                <c:pt idx="108">
                  <c:v>-2.7312599922879599E-3</c:v>
                </c:pt>
                <c:pt idx="109">
                  <c:v>-5.5099649980547838E-3</c:v>
                </c:pt>
                <c:pt idx="110">
                  <c:v>-3.3758049976313487E-3</c:v>
                </c:pt>
                <c:pt idx="111">
                  <c:v>0</c:v>
                </c:pt>
                <c:pt idx="112">
                  <c:v>-7.8459199939970858E-3</c:v>
                </c:pt>
                <c:pt idx="113">
                  <c:v>-7.2447200000169687E-3</c:v>
                </c:pt>
                <c:pt idx="114">
                  <c:v>-7.449659999110736E-3</c:v>
                </c:pt>
                <c:pt idx="115">
                  <c:v>-9.6965800039470196E-3</c:v>
                </c:pt>
                <c:pt idx="116">
                  <c:v>-1.2941039996803738E-2</c:v>
                </c:pt>
                <c:pt idx="117">
                  <c:v>-1.0303724993718788E-2</c:v>
                </c:pt>
                <c:pt idx="118">
                  <c:v>-1.4127310001640581E-2</c:v>
                </c:pt>
                <c:pt idx="119">
                  <c:v>-2.0541940000839531E-2</c:v>
                </c:pt>
                <c:pt idx="120">
                  <c:v>-2.0130589997279458E-2</c:v>
                </c:pt>
                <c:pt idx="121">
                  <c:v>-2.4054129993601236E-2</c:v>
                </c:pt>
                <c:pt idx="122">
                  <c:v>-2.4889834996429272E-2</c:v>
                </c:pt>
                <c:pt idx="123">
                  <c:v>-2.5868539996736217E-2</c:v>
                </c:pt>
                <c:pt idx="124">
                  <c:v>-2.3037700004351791E-2</c:v>
                </c:pt>
                <c:pt idx="125">
                  <c:v>-2.4572365000494756E-2</c:v>
                </c:pt>
                <c:pt idx="126">
                  <c:v>-2.4572365000494756E-2</c:v>
                </c:pt>
                <c:pt idx="127">
                  <c:v>-2.6172450001467951E-2</c:v>
                </c:pt>
                <c:pt idx="128">
                  <c:v>-2.6639009993232321E-2</c:v>
                </c:pt>
                <c:pt idx="129">
                  <c:v>-2.8451189995394088E-2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BE-4A8D-BE68-8A63AE90D559}"/>
            </c:ext>
          </c:extLst>
        </c:ser>
        <c:ser>
          <c:idx val="3"/>
          <c:order val="2"/>
          <c:tx>
            <c:strRef>
              <c:f>'A (2)'!$K$20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(2)'!#REF!</c:f>
                <c:numCache>
                  <c:formatCode>General</c:formatCode>
                  <c:ptCount val="840"/>
                </c:numCache>
              </c:numRef>
            </c:plus>
            <c:minus>
              <c:numRef>
                <c:f>'A (2)'!#REF!</c:f>
                <c:numCache>
                  <c:formatCode>General</c:formatCode>
                  <c:ptCount val="840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(2)'!$F$21:$F$860</c:f>
              <c:numCache>
                <c:formatCode>General</c:formatCode>
                <c:ptCount val="840"/>
                <c:pt idx="0">
                  <c:v>-28599</c:v>
                </c:pt>
                <c:pt idx="1">
                  <c:v>-28474.5</c:v>
                </c:pt>
                <c:pt idx="2">
                  <c:v>-28188.5</c:v>
                </c:pt>
                <c:pt idx="3">
                  <c:v>-28071</c:v>
                </c:pt>
                <c:pt idx="4">
                  <c:v>-27940</c:v>
                </c:pt>
                <c:pt idx="5">
                  <c:v>-27848.5</c:v>
                </c:pt>
                <c:pt idx="6">
                  <c:v>-27843.5</c:v>
                </c:pt>
                <c:pt idx="7">
                  <c:v>-27842</c:v>
                </c:pt>
                <c:pt idx="8">
                  <c:v>-27777.5</c:v>
                </c:pt>
                <c:pt idx="9">
                  <c:v>-27540.5</c:v>
                </c:pt>
                <c:pt idx="10">
                  <c:v>-27472</c:v>
                </c:pt>
                <c:pt idx="11">
                  <c:v>-27454</c:v>
                </c:pt>
                <c:pt idx="12">
                  <c:v>-27390.5</c:v>
                </c:pt>
                <c:pt idx="13">
                  <c:v>-27364</c:v>
                </c:pt>
                <c:pt idx="14">
                  <c:v>-27318</c:v>
                </c:pt>
                <c:pt idx="15">
                  <c:v>-27017.5</c:v>
                </c:pt>
                <c:pt idx="16">
                  <c:v>-26965.5</c:v>
                </c:pt>
                <c:pt idx="17">
                  <c:v>-26940</c:v>
                </c:pt>
                <c:pt idx="18">
                  <c:v>-25931</c:v>
                </c:pt>
                <c:pt idx="19">
                  <c:v>-25241</c:v>
                </c:pt>
                <c:pt idx="20">
                  <c:v>-25208</c:v>
                </c:pt>
                <c:pt idx="21">
                  <c:v>-25163.5</c:v>
                </c:pt>
                <c:pt idx="22">
                  <c:v>-25133</c:v>
                </c:pt>
                <c:pt idx="23">
                  <c:v>-24677.5</c:v>
                </c:pt>
                <c:pt idx="24">
                  <c:v>-24673.5</c:v>
                </c:pt>
                <c:pt idx="25">
                  <c:v>-24616.5</c:v>
                </c:pt>
                <c:pt idx="26">
                  <c:v>-24508.5</c:v>
                </c:pt>
                <c:pt idx="27">
                  <c:v>-24227</c:v>
                </c:pt>
                <c:pt idx="28">
                  <c:v>-24194</c:v>
                </c:pt>
                <c:pt idx="29">
                  <c:v>-24162</c:v>
                </c:pt>
                <c:pt idx="30">
                  <c:v>-17647</c:v>
                </c:pt>
                <c:pt idx="31">
                  <c:v>-17628</c:v>
                </c:pt>
                <c:pt idx="32">
                  <c:v>-17625.5</c:v>
                </c:pt>
                <c:pt idx="33">
                  <c:v>-14908.5</c:v>
                </c:pt>
                <c:pt idx="34">
                  <c:v>-14906</c:v>
                </c:pt>
                <c:pt idx="35">
                  <c:v>-14875.5</c:v>
                </c:pt>
                <c:pt idx="36">
                  <c:v>-14842.5</c:v>
                </c:pt>
                <c:pt idx="37">
                  <c:v>-14807</c:v>
                </c:pt>
                <c:pt idx="38">
                  <c:v>-13521.5</c:v>
                </c:pt>
                <c:pt idx="39">
                  <c:v>-13458</c:v>
                </c:pt>
                <c:pt idx="40">
                  <c:v>-13449</c:v>
                </c:pt>
                <c:pt idx="41">
                  <c:v>-13444</c:v>
                </c:pt>
                <c:pt idx="42">
                  <c:v>-13441.5</c:v>
                </c:pt>
                <c:pt idx="43">
                  <c:v>-12950</c:v>
                </c:pt>
                <c:pt idx="44">
                  <c:v>-12917</c:v>
                </c:pt>
                <c:pt idx="45">
                  <c:v>-12524</c:v>
                </c:pt>
                <c:pt idx="46">
                  <c:v>-12515</c:v>
                </c:pt>
                <c:pt idx="47">
                  <c:v>-12511</c:v>
                </c:pt>
                <c:pt idx="48">
                  <c:v>-12485.5</c:v>
                </c:pt>
                <c:pt idx="49">
                  <c:v>-12466.5</c:v>
                </c:pt>
                <c:pt idx="50">
                  <c:v>-12436</c:v>
                </c:pt>
                <c:pt idx="51">
                  <c:v>-12043</c:v>
                </c:pt>
                <c:pt idx="52">
                  <c:v>-11996</c:v>
                </c:pt>
                <c:pt idx="53">
                  <c:v>-11663.5</c:v>
                </c:pt>
                <c:pt idx="54">
                  <c:v>-11661</c:v>
                </c:pt>
                <c:pt idx="55">
                  <c:v>-11658.5</c:v>
                </c:pt>
                <c:pt idx="56">
                  <c:v>-11642</c:v>
                </c:pt>
                <c:pt idx="57">
                  <c:v>-7492.5</c:v>
                </c:pt>
                <c:pt idx="58">
                  <c:v>-7436.5</c:v>
                </c:pt>
                <c:pt idx="59">
                  <c:v>-7434</c:v>
                </c:pt>
                <c:pt idx="60">
                  <c:v>-7422.5</c:v>
                </c:pt>
                <c:pt idx="61">
                  <c:v>-6997.5</c:v>
                </c:pt>
                <c:pt idx="62">
                  <c:v>-6988.5</c:v>
                </c:pt>
                <c:pt idx="63">
                  <c:v>-6986</c:v>
                </c:pt>
                <c:pt idx="64">
                  <c:v>-6983.5</c:v>
                </c:pt>
                <c:pt idx="65">
                  <c:v>-6094</c:v>
                </c:pt>
                <c:pt idx="66">
                  <c:v>-6085</c:v>
                </c:pt>
                <c:pt idx="67">
                  <c:v>-6073.5</c:v>
                </c:pt>
                <c:pt idx="68">
                  <c:v>-6057</c:v>
                </c:pt>
                <c:pt idx="69">
                  <c:v>-5087</c:v>
                </c:pt>
                <c:pt idx="70">
                  <c:v>-4735</c:v>
                </c:pt>
                <c:pt idx="71">
                  <c:v>-4726</c:v>
                </c:pt>
                <c:pt idx="72">
                  <c:v>-4693</c:v>
                </c:pt>
                <c:pt idx="73">
                  <c:v>-4184</c:v>
                </c:pt>
                <c:pt idx="74">
                  <c:v>-4109</c:v>
                </c:pt>
                <c:pt idx="75">
                  <c:v>-3735.5</c:v>
                </c:pt>
                <c:pt idx="76">
                  <c:v>-2816</c:v>
                </c:pt>
                <c:pt idx="77">
                  <c:v>-2405</c:v>
                </c:pt>
                <c:pt idx="78">
                  <c:v>-1499</c:v>
                </c:pt>
                <c:pt idx="79">
                  <c:v>-1471</c:v>
                </c:pt>
                <c:pt idx="80">
                  <c:v>-1468.5</c:v>
                </c:pt>
                <c:pt idx="81">
                  <c:v>-1459.5</c:v>
                </c:pt>
                <c:pt idx="82">
                  <c:v>-1434</c:v>
                </c:pt>
                <c:pt idx="83">
                  <c:v>-964.5</c:v>
                </c:pt>
                <c:pt idx="84">
                  <c:v>-962</c:v>
                </c:pt>
                <c:pt idx="85">
                  <c:v>-945.5</c:v>
                </c:pt>
                <c:pt idx="86">
                  <c:v>-943</c:v>
                </c:pt>
                <c:pt idx="87">
                  <c:v>-868</c:v>
                </c:pt>
                <c:pt idx="88">
                  <c:v>-845</c:v>
                </c:pt>
                <c:pt idx="89">
                  <c:v>-506.5</c:v>
                </c:pt>
                <c:pt idx="90">
                  <c:v>-506.5</c:v>
                </c:pt>
                <c:pt idx="91">
                  <c:v>-495</c:v>
                </c:pt>
                <c:pt idx="92">
                  <c:v>-473.5</c:v>
                </c:pt>
                <c:pt idx="93">
                  <c:v>-472</c:v>
                </c:pt>
                <c:pt idx="94">
                  <c:v>-457</c:v>
                </c:pt>
                <c:pt idx="95">
                  <c:v>-28</c:v>
                </c:pt>
                <c:pt idx="96">
                  <c:v>-28</c:v>
                </c:pt>
                <c:pt idx="97">
                  <c:v>-28</c:v>
                </c:pt>
                <c:pt idx="98">
                  <c:v>-25.5</c:v>
                </c:pt>
                <c:pt idx="99">
                  <c:v>-25.5</c:v>
                </c:pt>
                <c:pt idx="100">
                  <c:v>-20.5</c:v>
                </c:pt>
                <c:pt idx="101">
                  <c:v>-19</c:v>
                </c:pt>
                <c:pt idx="102">
                  <c:v>0</c:v>
                </c:pt>
                <c:pt idx="103">
                  <c:v>35.5</c:v>
                </c:pt>
                <c:pt idx="104">
                  <c:v>70</c:v>
                </c:pt>
                <c:pt idx="105">
                  <c:v>70</c:v>
                </c:pt>
                <c:pt idx="106">
                  <c:v>119.5</c:v>
                </c:pt>
                <c:pt idx="107">
                  <c:v>406</c:v>
                </c:pt>
                <c:pt idx="108">
                  <c:v>458</c:v>
                </c:pt>
                <c:pt idx="109">
                  <c:v>459.5</c:v>
                </c:pt>
                <c:pt idx="110">
                  <c:v>931.5</c:v>
                </c:pt>
                <c:pt idx="111">
                  <c:v>2740</c:v>
                </c:pt>
                <c:pt idx="112">
                  <c:v>3136</c:v>
                </c:pt>
                <c:pt idx="113">
                  <c:v>3176</c:v>
                </c:pt>
                <c:pt idx="114">
                  <c:v>3178</c:v>
                </c:pt>
                <c:pt idx="115">
                  <c:v>4614</c:v>
                </c:pt>
                <c:pt idx="116">
                  <c:v>4632</c:v>
                </c:pt>
                <c:pt idx="117">
                  <c:v>4667.5</c:v>
                </c:pt>
                <c:pt idx="118">
                  <c:v>5173</c:v>
                </c:pt>
                <c:pt idx="119">
                  <c:v>7102</c:v>
                </c:pt>
                <c:pt idx="120">
                  <c:v>7397</c:v>
                </c:pt>
                <c:pt idx="121">
                  <c:v>7779</c:v>
                </c:pt>
                <c:pt idx="122">
                  <c:v>7880.5</c:v>
                </c:pt>
                <c:pt idx="123">
                  <c:v>7882</c:v>
                </c:pt>
                <c:pt idx="124">
                  <c:v>7910</c:v>
                </c:pt>
                <c:pt idx="125">
                  <c:v>8379.5</c:v>
                </c:pt>
                <c:pt idx="126">
                  <c:v>8379.5</c:v>
                </c:pt>
                <c:pt idx="127">
                  <c:v>8835</c:v>
                </c:pt>
                <c:pt idx="128">
                  <c:v>9283</c:v>
                </c:pt>
                <c:pt idx="129">
                  <c:v>9377</c:v>
                </c:pt>
              </c:numCache>
            </c:numRef>
          </c:xVal>
          <c:yVal>
            <c:numRef>
              <c:f>'A (2)'!$K$21:$K$860</c:f>
              <c:numCache>
                <c:formatCode>General</c:formatCode>
                <c:ptCount val="8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BE-4A8D-BE68-8A63AE90D559}"/>
            </c:ext>
          </c:extLst>
        </c:ser>
        <c:ser>
          <c:idx val="5"/>
          <c:order val="3"/>
          <c:tx>
            <c:strRef>
              <c:f>'A (2)'!$V$1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(2)'!$U$2:$U$26</c:f>
              <c:numCache>
                <c:formatCode>General</c:formatCode>
                <c:ptCount val="25"/>
                <c:pt idx="0">
                  <c:v>-14000</c:v>
                </c:pt>
                <c:pt idx="1">
                  <c:v>-13000</c:v>
                </c:pt>
                <c:pt idx="2">
                  <c:v>-12000</c:v>
                </c:pt>
                <c:pt idx="3">
                  <c:v>-11000</c:v>
                </c:pt>
                <c:pt idx="4">
                  <c:v>-10000</c:v>
                </c:pt>
                <c:pt idx="5">
                  <c:v>-9000</c:v>
                </c:pt>
                <c:pt idx="6">
                  <c:v>-8000</c:v>
                </c:pt>
                <c:pt idx="7">
                  <c:v>-7000</c:v>
                </c:pt>
                <c:pt idx="8">
                  <c:v>-6000</c:v>
                </c:pt>
                <c:pt idx="9">
                  <c:v>-5000</c:v>
                </c:pt>
                <c:pt idx="10">
                  <c:v>-4000</c:v>
                </c:pt>
                <c:pt idx="11">
                  <c:v>-3000</c:v>
                </c:pt>
                <c:pt idx="12">
                  <c:v>-2000</c:v>
                </c:pt>
                <c:pt idx="13">
                  <c:v>-1000</c:v>
                </c:pt>
                <c:pt idx="14">
                  <c:v>0</c:v>
                </c:pt>
                <c:pt idx="15">
                  <c:v>1000</c:v>
                </c:pt>
                <c:pt idx="16">
                  <c:v>2000</c:v>
                </c:pt>
                <c:pt idx="17">
                  <c:v>3000</c:v>
                </c:pt>
                <c:pt idx="18">
                  <c:v>4000</c:v>
                </c:pt>
                <c:pt idx="19">
                  <c:v>5000</c:v>
                </c:pt>
                <c:pt idx="20">
                  <c:v>6000</c:v>
                </c:pt>
                <c:pt idx="21">
                  <c:v>7000</c:v>
                </c:pt>
                <c:pt idx="22">
                  <c:v>8000</c:v>
                </c:pt>
                <c:pt idx="23">
                  <c:v>9000</c:v>
                </c:pt>
                <c:pt idx="24">
                  <c:v>10000</c:v>
                </c:pt>
              </c:numCache>
            </c:numRef>
          </c:xVal>
          <c:yVal>
            <c:numRef>
              <c:f>'A (2)'!$V$2:$V$26</c:f>
              <c:numCache>
                <c:formatCode>0.00E+00</c:formatCode>
                <c:ptCount val="25"/>
                <c:pt idx="0">
                  <c:v>-6.3737743924234258E-2</c:v>
                </c:pt>
                <c:pt idx="1">
                  <c:v>-5.3217163536918764E-2</c:v>
                </c:pt>
                <c:pt idx="2">
                  <c:v>-4.3622510814682339E-2</c:v>
                </c:pt>
                <c:pt idx="3">
                  <c:v>-3.4953785757525002E-2</c:v>
                </c:pt>
                <c:pt idx="4">
                  <c:v>-2.7210988365446737E-2</c:v>
                </c:pt>
                <c:pt idx="5">
                  <c:v>-2.0394118638447551E-2</c:v>
                </c:pt>
                <c:pt idx="6">
                  <c:v>-1.4503176576527438E-2</c:v>
                </c:pt>
                <c:pt idx="7">
                  <c:v>-9.5381621796864022E-3</c:v>
                </c:pt>
                <c:pt idx="8">
                  <c:v>-5.4990754479244414E-3</c:v>
                </c:pt>
                <c:pt idx="9">
                  <c:v>-2.385916381241561E-3</c:v>
                </c:pt>
                <c:pt idx="10">
                  <c:v>-1.9868497963775652E-4</c:v>
                </c:pt>
                <c:pt idx="11">
                  <c:v>1.0626187568869737E-3</c:v>
                </c:pt>
                <c:pt idx="12">
                  <c:v>1.3979948283326246E-3</c:v>
                </c:pt>
                <c:pt idx="13">
                  <c:v>8.0744323469920053E-4</c:v>
                </c:pt>
                <c:pt idx="14">
                  <c:v>-7.0903602401330016E-4</c:v>
                </c:pt>
                <c:pt idx="15">
                  <c:v>-3.1514429478048775E-3</c:v>
                </c:pt>
                <c:pt idx="16">
                  <c:v>-6.5197775366755304E-3</c:v>
                </c:pt>
                <c:pt idx="17">
                  <c:v>-1.0814039790625261E-2</c:v>
                </c:pt>
                <c:pt idx="18">
                  <c:v>-1.6034229709654069E-2</c:v>
                </c:pt>
                <c:pt idx="19">
                  <c:v>-2.2180347293761952E-2</c:v>
                </c:pt>
                <c:pt idx="20">
                  <c:v>-2.925239254294891E-2</c:v>
                </c:pt>
                <c:pt idx="21">
                  <c:v>-3.7250365457214947E-2</c:v>
                </c:pt>
                <c:pt idx="22">
                  <c:v>-4.6174266036560066E-2</c:v>
                </c:pt>
                <c:pt idx="23">
                  <c:v>-5.602409428098426E-2</c:v>
                </c:pt>
                <c:pt idx="24">
                  <c:v>-6.6799850190487522E-2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BE-4A8D-BE68-8A63AE90D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53104"/>
        <c:axId val="1"/>
      </c:scatterChart>
      <c:valAx>
        <c:axId val="613253104"/>
        <c:scaling>
          <c:orientation val="minMax"/>
          <c:max val="10000"/>
          <c:min val="-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73952736059215"/>
              <c:y val="0.840843363048087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820415879017016E-2"/>
              <c:y val="0.37237331820008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53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00586954040952"/>
          <c:y val="0.92192475940507435"/>
          <c:w val="0.49905521734168856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V1073 Cyg -- O-C Diagram</a:t>
            </a:r>
          </a:p>
        </c:rich>
      </c:tx>
      <c:layout>
        <c:manualLayout>
          <c:xMode val="edge"/>
          <c:yMode val="edge"/>
          <c:x val="0.37431737016479494"/>
          <c:y val="3.34261838440111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967322467504572E-2"/>
          <c:y val="0.11977715877437325"/>
          <c:w val="0.88388096060792432"/>
          <c:h val="0.68802228412256272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Q_fit!$D$21:$D$110</c:f>
              <c:numCache>
                <c:formatCode>General</c:formatCode>
                <c:ptCount val="90"/>
                <c:pt idx="0">
                  <c:v>0.50185000000000002</c:v>
                </c:pt>
                <c:pt idx="1">
                  <c:v>0.50744999999999996</c:v>
                </c:pt>
                <c:pt idx="2">
                  <c:v>0.50770000000000004</c:v>
                </c:pt>
                <c:pt idx="3">
                  <c:v>0.50885000000000002</c:v>
                </c:pt>
                <c:pt idx="4">
                  <c:v>0.55135000000000001</c:v>
                </c:pt>
                <c:pt idx="5">
                  <c:v>0.55225000000000002</c:v>
                </c:pt>
                <c:pt idx="6">
                  <c:v>0.55249999999999999</c:v>
                </c:pt>
                <c:pt idx="7">
                  <c:v>0.55274999999999996</c:v>
                </c:pt>
                <c:pt idx="8">
                  <c:v>0.64170000000000005</c:v>
                </c:pt>
                <c:pt idx="9">
                  <c:v>0.64259999999999995</c:v>
                </c:pt>
                <c:pt idx="10">
                  <c:v>0.64375000000000004</c:v>
                </c:pt>
                <c:pt idx="11">
                  <c:v>0.64539999999999997</c:v>
                </c:pt>
                <c:pt idx="12">
                  <c:v>0.7419</c:v>
                </c:pt>
                <c:pt idx="13">
                  <c:v>0.74239999999999995</c:v>
                </c:pt>
                <c:pt idx="14">
                  <c:v>0.77759999999999996</c:v>
                </c:pt>
                <c:pt idx="15">
                  <c:v>0.77849999999999997</c:v>
                </c:pt>
                <c:pt idx="16">
                  <c:v>0.78180000000000005</c:v>
                </c:pt>
                <c:pt idx="17">
                  <c:v>0.8327</c:v>
                </c:pt>
                <c:pt idx="18">
                  <c:v>0.84019999999999995</c:v>
                </c:pt>
                <c:pt idx="19">
                  <c:v>0.87755000000000005</c:v>
                </c:pt>
                <c:pt idx="20">
                  <c:v>0.96950000000000003</c:v>
                </c:pt>
                <c:pt idx="21">
                  <c:v>1.0105999999999999</c:v>
                </c:pt>
                <c:pt idx="22">
                  <c:v>1.1012</c:v>
                </c:pt>
                <c:pt idx="23">
                  <c:v>1.1040000000000001</c:v>
                </c:pt>
                <c:pt idx="24">
                  <c:v>1.10425</c:v>
                </c:pt>
                <c:pt idx="25">
                  <c:v>1.1051500000000001</c:v>
                </c:pt>
                <c:pt idx="26">
                  <c:v>1.1076999999999999</c:v>
                </c:pt>
                <c:pt idx="27">
                  <c:v>1.15465</c:v>
                </c:pt>
                <c:pt idx="28">
                  <c:v>1.1549</c:v>
                </c:pt>
                <c:pt idx="29">
                  <c:v>1.15655</c:v>
                </c:pt>
                <c:pt idx="30">
                  <c:v>1.1568000000000001</c:v>
                </c:pt>
                <c:pt idx="31">
                  <c:v>1.15845</c:v>
                </c:pt>
                <c:pt idx="32">
                  <c:v>1.1642999999999999</c:v>
                </c:pt>
                <c:pt idx="33">
                  <c:v>1.1642999999999999</c:v>
                </c:pt>
                <c:pt idx="34">
                  <c:v>1.1642999999999999</c:v>
                </c:pt>
                <c:pt idx="35">
                  <c:v>1.1666000000000001</c:v>
                </c:pt>
                <c:pt idx="36">
                  <c:v>1.1666000000000001</c:v>
                </c:pt>
                <c:pt idx="37">
                  <c:v>1.1666000000000001</c:v>
                </c:pt>
                <c:pt idx="38">
                  <c:v>1.20045</c:v>
                </c:pt>
                <c:pt idx="39">
                  <c:v>1.20045</c:v>
                </c:pt>
                <c:pt idx="40">
                  <c:v>1.2016</c:v>
                </c:pt>
                <c:pt idx="41">
                  <c:v>1.2037500000000001</c:v>
                </c:pt>
                <c:pt idx="42">
                  <c:v>1.2039</c:v>
                </c:pt>
                <c:pt idx="43">
                  <c:v>1.2039</c:v>
                </c:pt>
                <c:pt idx="44">
                  <c:v>1.2039</c:v>
                </c:pt>
                <c:pt idx="45">
                  <c:v>1.2054</c:v>
                </c:pt>
                <c:pt idx="46">
                  <c:v>1.2483</c:v>
                </c:pt>
                <c:pt idx="47">
                  <c:v>1.2483</c:v>
                </c:pt>
                <c:pt idx="48">
                  <c:v>1.2483</c:v>
                </c:pt>
                <c:pt idx="49">
                  <c:v>1.24855</c:v>
                </c:pt>
                <c:pt idx="50">
                  <c:v>1.24855</c:v>
                </c:pt>
                <c:pt idx="51">
                  <c:v>1.24905</c:v>
                </c:pt>
                <c:pt idx="52">
                  <c:v>1.2492000000000001</c:v>
                </c:pt>
                <c:pt idx="53">
                  <c:v>1.2505999999999999</c:v>
                </c:pt>
                <c:pt idx="54">
                  <c:v>1.2511000000000001</c:v>
                </c:pt>
                <c:pt idx="55">
                  <c:v>1.25465</c:v>
                </c:pt>
                <c:pt idx="56">
                  <c:v>1.25465</c:v>
                </c:pt>
                <c:pt idx="57">
                  <c:v>1.2581</c:v>
                </c:pt>
                <c:pt idx="58">
                  <c:v>1.2581</c:v>
                </c:pt>
                <c:pt idx="59">
                  <c:v>1.26305</c:v>
                </c:pt>
                <c:pt idx="60">
                  <c:v>1.2917000000000001</c:v>
                </c:pt>
                <c:pt idx="61">
                  <c:v>1.2968999999999999</c:v>
                </c:pt>
                <c:pt idx="62">
                  <c:v>1.29705</c:v>
                </c:pt>
                <c:pt idx="63">
                  <c:v>1.3442499999999999</c:v>
                </c:pt>
                <c:pt idx="64">
                  <c:v>1.5647</c:v>
                </c:pt>
                <c:pt idx="65">
                  <c:v>1.5647</c:v>
                </c:pt>
                <c:pt idx="66">
                  <c:v>1.5687</c:v>
                </c:pt>
                <c:pt idx="67">
                  <c:v>1.5689</c:v>
                </c:pt>
                <c:pt idx="68">
                  <c:v>1.6102000000000001</c:v>
                </c:pt>
                <c:pt idx="69">
                  <c:v>1.7124999999999999</c:v>
                </c:pt>
                <c:pt idx="70">
                  <c:v>1.7142999999999999</c:v>
                </c:pt>
                <c:pt idx="71">
                  <c:v>1.7178500000000001</c:v>
                </c:pt>
                <c:pt idx="72">
                  <c:v>1.7684</c:v>
                </c:pt>
                <c:pt idx="73">
                  <c:v>1.80715</c:v>
                </c:pt>
                <c:pt idx="74">
                  <c:v>1.9613</c:v>
                </c:pt>
                <c:pt idx="75">
                  <c:v>1.9613</c:v>
                </c:pt>
                <c:pt idx="76">
                  <c:v>1.9907999999999999</c:v>
                </c:pt>
                <c:pt idx="77">
                  <c:v>1.9907999999999999</c:v>
                </c:pt>
                <c:pt idx="78">
                  <c:v>2.0289999999999999</c:v>
                </c:pt>
                <c:pt idx="79">
                  <c:v>2.0289999999999999</c:v>
                </c:pt>
                <c:pt idx="80">
                  <c:v>2.0391499999999998</c:v>
                </c:pt>
                <c:pt idx="81">
                  <c:v>2.0392999999999999</c:v>
                </c:pt>
                <c:pt idx="82">
                  <c:v>2.0421</c:v>
                </c:pt>
                <c:pt idx="83">
                  <c:v>2.0882999999999998</c:v>
                </c:pt>
                <c:pt idx="84">
                  <c:v>2.0890499999999999</c:v>
                </c:pt>
                <c:pt idx="85">
                  <c:v>2.1345999999999998</c:v>
                </c:pt>
                <c:pt idx="86">
                  <c:v>2.1762000000000001</c:v>
                </c:pt>
                <c:pt idx="87">
                  <c:v>2.1766000000000001</c:v>
                </c:pt>
                <c:pt idx="88">
                  <c:v>2.17685</c:v>
                </c:pt>
                <c:pt idx="89">
                  <c:v>2.1786500000000002</c:v>
                </c:pt>
              </c:numCache>
            </c:numRef>
          </c:xVal>
          <c:yVal>
            <c:numRef>
              <c:f>Q_fit!$E$21:$E$110</c:f>
              <c:numCache>
                <c:formatCode>General</c:formatCode>
                <c:ptCount val="90"/>
                <c:pt idx="0">
                  <c:v>-2.1504450000065845E-2</c:v>
                </c:pt>
                <c:pt idx="1">
                  <c:v>9.5235000480897725E-4</c:v>
                </c:pt>
                <c:pt idx="2">
                  <c:v>-3.2969000021694228E-3</c:v>
                </c:pt>
                <c:pt idx="3">
                  <c:v>2.1655000455211848E-4</c:v>
                </c:pt>
                <c:pt idx="4">
                  <c:v>-4.0559499975643121E-3</c:v>
                </c:pt>
                <c:pt idx="5">
                  <c:v>1.4206750005541835E-2</c:v>
                </c:pt>
                <c:pt idx="6">
                  <c:v>-2.4425000010523945E-3</c:v>
                </c:pt>
                <c:pt idx="7">
                  <c:v>-2.0917499932693318E-3</c:v>
                </c:pt>
                <c:pt idx="8">
                  <c:v>4.7051000001374632E-3</c:v>
                </c:pt>
                <c:pt idx="9">
                  <c:v>4.9677999995765276E-3</c:v>
                </c:pt>
                <c:pt idx="10">
                  <c:v>-1.141875000030268E-2</c:v>
                </c:pt>
                <c:pt idx="11">
                  <c:v>-3.1037999942782335E-3</c:v>
                </c:pt>
                <c:pt idx="12">
                  <c:v>-9.914299997035414E-3</c:v>
                </c:pt>
                <c:pt idx="13">
                  <c:v>-9.0128000010736287E-3</c:v>
                </c:pt>
                <c:pt idx="14">
                  <c:v>-1.2727199995424598E-2</c:v>
                </c:pt>
                <c:pt idx="15">
                  <c:v>-9.4644999990123324E-3</c:v>
                </c:pt>
                <c:pt idx="16">
                  <c:v>2.6539999817032367E-4</c:v>
                </c:pt>
                <c:pt idx="17">
                  <c:v>4.678100005548913E-3</c:v>
                </c:pt>
                <c:pt idx="18">
                  <c:v>2.0059999951627105E-4</c:v>
                </c:pt>
                <c:pt idx="19">
                  <c:v>-8.8973499950952828E-3</c:v>
                </c:pt>
                <c:pt idx="20">
                  <c:v>-1.9991499997559004E-2</c:v>
                </c:pt>
                <c:pt idx="21">
                  <c:v>-1.9728200000827201E-2</c:v>
                </c:pt>
                <c:pt idx="22">
                  <c:v>-3.0116400004772004E-2</c:v>
                </c:pt>
                <c:pt idx="23">
                  <c:v>-3.1387999995786231E-2</c:v>
                </c:pt>
                <c:pt idx="24">
                  <c:v>-3.0637249998108018E-2</c:v>
                </c:pt>
                <c:pt idx="25">
                  <c:v>-2.8074549991288222E-2</c:v>
                </c:pt>
                <c:pt idx="26">
                  <c:v>-3.1996899997466244E-2</c:v>
                </c:pt>
                <c:pt idx="27">
                  <c:v>-3.4026049994281493E-2</c:v>
                </c:pt>
                <c:pt idx="28">
                  <c:v>-3.3975300000747666E-2</c:v>
                </c:pt>
                <c:pt idx="29">
                  <c:v>-3.5960349996457808E-2</c:v>
                </c:pt>
                <c:pt idx="30">
                  <c:v>-3.020960000139894E-2</c:v>
                </c:pt>
                <c:pt idx="31">
                  <c:v>-2.7994649994070642E-2</c:v>
                </c:pt>
                <c:pt idx="32">
                  <c:v>-3.4387100000458304E-2</c:v>
                </c:pt>
                <c:pt idx="33">
                  <c:v>-3.0687099999340717E-2</c:v>
                </c:pt>
                <c:pt idx="34">
                  <c:v>-2.698709999822313E-2</c:v>
                </c:pt>
                <c:pt idx="35">
                  <c:v>-3.7460200001078192E-2</c:v>
                </c:pt>
                <c:pt idx="36">
                  <c:v>-3.7160200001380872E-2</c:v>
                </c:pt>
                <c:pt idx="37">
                  <c:v>-3.6860200001683552E-2</c:v>
                </c:pt>
                <c:pt idx="38">
                  <c:v>-3.9068650003173389E-2</c:v>
                </c:pt>
                <c:pt idx="39">
                  <c:v>-3.3368650001648348E-2</c:v>
                </c:pt>
                <c:pt idx="40">
                  <c:v>-4.0155199996661395E-2</c:v>
                </c:pt>
                <c:pt idx="41">
                  <c:v>-3.8438750001660082E-2</c:v>
                </c:pt>
                <c:pt idx="42">
                  <c:v>-4.2028299991216045E-2</c:v>
                </c:pt>
                <c:pt idx="43">
                  <c:v>-4.0328299990505911E-2</c:v>
                </c:pt>
                <c:pt idx="44">
                  <c:v>-3.8628299997071736E-2</c:v>
                </c:pt>
                <c:pt idx="45">
                  <c:v>-3.9323799996054731E-2</c:v>
                </c:pt>
                <c:pt idx="46">
                  <c:v>-4.6835100001771934E-2</c:v>
                </c:pt>
                <c:pt idx="47">
                  <c:v>-4.1435099999944214E-2</c:v>
                </c:pt>
                <c:pt idx="48">
                  <c:v>-4.1035100002773106E-2</c:v>
                </c:pt>
                <c:pt idx="49">
                  <c:v>-4.438434999610763E-2</c:v>
                </c:pt>
                <c:pt idx="50">
                  <c:v>-3.6284349997004028E-2</c:v>
                </c:pt>
                <c:pt idx="51">
                  <c:v>-4.5282849998329766E-2</c:v>
                </c:pt>
                <c:pt idx="52">
                  <c:v>-4.747240000142483E-2</c:v>
                </c:pt>
                <c:pt idx="53">
                  <c:v>-4.0008199997828342E-2</c:v>
                </c:pt>
                <c:pt idx="54">
                  <c:v>-4.2406699998537078E-2</c:v>
                </c:pt>
                <c:pt idx="55">
                  <c:v>-4.3926049998844974E-2</c:v>
                </c:pt>
                <c:pt idx="56">
                  <c:v>-4.3826049994095229E-2</c:v>
                </c:pt>
                <c:pt idx="57">
                  <c:v>-4.4285700001637451E-2</c:v>
                </c:pt>
                <c:pt idx="58">
                  <c:v>-4.3785699999716599E-2</c:v>
                </c:pt>
                <c:pt idx="59">
                  <c:v>-4.6540849994926248E-2</c:v>
                </c:pt>
                <c:pt idx="60">
                  <c:v>-4.6044899994740263E-2</c:v>
                </c:pt>
                <c:pt idx="61">
                  <c:v>-4.7349299995403271E-2</c:v>
                </c:pt>
                <c:pt idx="62">
                  <c:v>-5.0138849997892976E-2</c:v>
                </c:pt>
                <c:pt idx="63">
                  <c:v>-5.1417249997030012E-2</c:v>
                </c:pt>
                <c:pt idx="64">
                  <c:v>-7.1825899998657405E-2</c:v>
                </c:pt>
                <c:pt idx="65">
                  <c:v>-7.1525899998960085E-2</c:v>
                </c:pt>
                <c:pt idx="66">
                  <c:v>-7.1513900002173614E-2</c:v>
                </c:pt>
                <c:pt idx="67">
                  <c:v>-7.1733299999323208E-2</c:v>
                </c:pt>
                <c:pt idx="68">
                  <c:v>-7.9489399999147281E-2</c:v>
                </c:pt>
                <c:pt idx="69">
                  <c:v>-8.436249999795109E-2</c:v>
                </c:pt>
                <c:pt idx="70">
                  <c:v>-8.7737099995138124E-2</c:v>
                </c:pt>
                <c:pt idx="71">
                  <c:v>-8.5356449999380857E-2</c:v>
                </c:pt>
                <c:pt idx="72">
                  <c:v>-9.2834800001583062E-2</c:v>
                </c:pt>
                <c:pt idx="73">
                  <c:v>-9.4268549997650553E-2</c:v>
                </c:pt>
                <c:pt idx="74">
                  <c:v>-0.11319609999918612</c:v>
                </c:pt>
                <c:pt idx="75">
                  <c:v>-0.11319609999918612</c:v>
                </c:pt>
                <c:pt idx="76">
                  <c:v>-0.11491759999626083</c:v>
                </c:pt>
                <c:pt idx="77">
                  <c:v>-0.11490760000015143</c:v>
                </c:pt>
                <c:pt idx="78">
                  <c:v>-0.12161299999570474</c:v>
                </c:pt>
                <c:pt idx="79">
                  <c:v>-0.12160299999231938</c:v>
                </c:pt>
                <c:pt idx="80">
                  <c:v>-0.12317254999652505</c:v>
                </c:pt>
                <c:pt idx="81">
                  <c:v>-0.12416210000083083</c:v>
                </c:pt>
                <c:pt idx="82">
                  <c:v>-0.12153370000305586</c:v>
                </c:pt>
                <c:pt idx="83">
                  <c:v>-0.12621510000462877</c:v>
                </c:pt>
                <c:pt idx="84">
                  <c:v>-0.12646284999937052</c:v>
                </c:pt>
                <c:pt idx="85">
                  <c:v>-0.13135619999957271</c:v>
                </c:pt>
                <c:pt idx="86">
                  <c:v>-0.132891400004155</c:v>
                </c:pt>
                <c:pt idx="87">
                  <c:v>-0.13543019999633543</c:v>
                </c:pt>
                <c:pt idx="88">
                  <c:v>-0.13577944999997271</c:v>
                </c:pt>
                <c:pt idx="89">
                  <c:v>-0.13515404999634484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1D-4CDE-88BB-FDEB8560B757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Q_fit!$U$2:$U$18</c:f>
              <c:numCache>
                <c:formatCode>General</c:formatCode>
                <c:ptCount val="17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  <c:pt idx="9">
                  <c:v>1.4</c:v>
                </c:pt>
                <c:pt idx="10">
                  <c:v>1.5</c:v>
                </c:pt>
                <c:pt idx="11">
                  <c:v>1.6</c:v>
                </c:pt>
                <c:pt idx="12">
                  <c:v>1.7</c:v>
                </c:pt>
                <c:pt idx="13">
                  <c:v>1.8</c:v>
                </c:pt>
                <c:pt idx="14">
                  <c:v>1.9</c:v>
                </c:pt>
                <c:pt idx="15">
                  <c:v>2</c:v>
                </c:pt>
                <c:pt idx="16">
                  <c:v>2.1</c:v>
                </c:pt>
              </c:numCache>
            </c:numRef>
          </c:xVal>
          <c:yVal>
            <c:numRef>
              <c:f>Q_fit!$V$2:$V$18</c:f>
              <c:numCache>
                <c:formatCode>General</c:formatCode>
                <c:ptCount val="17"/>
                <c:pt idx="0">
                  <c:v>3.7711108809112036E-3</c:v>
                </c:pt>
                <c:pt idx="1">
                  <c:v>-8.1880000057503975E-4</c:v>
                </c:pt>
                <c:pt idx="2">
                  <c:v>-5.8934088473689694E-3</c:v>
                </c:pt>
                <c:pt idx="3">
                  <c:v>-1.1452715659470595E-2</c:v>
                </c:pt>
                <c:pt idx="4">
                  <c:v>-1.7496720436879901E-2</c:v>
                </c:pt>
                <c:pt idx="5">
                  <c:v>-2.402542317959689E-2</c:v>
                </c:pt>
                <c:pt idx="6">
                  <c:v>-3.1038823887621577E-2</c:v>
                </c:pt>
                <c:pt idx="7">
                  <c:v>-3.8536922560953937E-2</c:v>
                </c:pt>
                <c:pt idx="8">
                  <c:v>-4.6519719199593995E-2</c:v>
                </c:pt>
                <c:pt idx="9">
                  <c:v>-5.4987213803541726E-2</c:v>
                </c:pt>
                <c:pt idx="10">
                  <c:v>-6.3939406372797158E-2</c:v>
                </c:pt>
                <c:pt idx="11">
                  <c:v>-7.3376296907360306E-2</c:v>
                </c:pt>
                <c:pt idx="12">
                  <c:v>-8.3297885407231084E-2</c:v>
                </c:pt>
                <c:pt idx="13">
                  <c:v>-9.3704171872409592E-2</c:v>
                </c:pt>
                <c:pt idx="14">
                  <c:v>-0.10459515630289576</c:v>
                </c:pt>
                <c:pt idx="15">
                  <c:v>-0.11597083869868963</c:v>
                </c:pt>
                <c:pt idx="16">
                  <c:v>-0.1278312190597912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1D-4CDE-88BB-FDEB8560B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58896"/>
        <c:axId val="1"/>
      </c:scatterChart>
      <c:valAx>
        <c:axId val="749458896"/>
        <c:scaling>
          <c:orientation val="minMax"/>
          <c:max val="2.2999999999999998"/>
          <c:min val="0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 / 10^nn</a:t>
                </a:r>
              </a:p>
            </c:rich>
          </c:tx>
          <c:layout>
            <c:manualLayout>
              <c:xMode val="edge"/>
              <c:yMode val="edge"/>
              <c:x val="0.76912668703297338"/>
              <c:y val="0.883008356545960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(O-C)/10^nn</a:t>
                </a:r>
              </a:p>
            </c:rich>
          </c:tx>
          <c:layout>
            <c:manualLayout>
              <c:xMode val="edge"/>
              <c:yMode val="edge"/>
              <c:x val="6.8306010928961746E-3"/>
              <c:y val="0.356545961002785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5889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6174863387978143"/>
          <c:y val="0.92757660167130918"/>
          <c:w val="0.61612021857923494"/>
          <c:h val="0.98885793871866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V1073 Cyg -- O-C Diagram</a:t>
            </a:r>
          </a:p>
        </c:rich>
      </c:tx>
      <c:layout>
        <c:manualLayout>
          <c:xMode val="edge"/>
          <c:yMode val="edge"/>
          <c:x val="0.377049754026648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967322467504572E-2"/>
          <c:y val="0.11695939829872047"/>
          <c:w val="0.88388096060792432"/>
          <c:h val="0.68128849509004674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(4)'!$E$20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(4)'!$D$21:$D$95</c:f>
              <c:numCache>
                <c:formatCode>General</c:formatCode>
                <c:ptCount val="75"/>
                <c:pt idx="0">
                  <c:v>0.50185000000000002</c:v>
                </c:pt>
                <c:pt idx="1">
                  <c:v>0.50744999999999996</c:v>
                </c:pt>
                <c:pt idx="2">
                  <c:v>0.50770000000000004</c:v>
                </c:pt>
                <c:pt idx="3">
                  <c:v>0.50885000000000002</c:v>
                </c:pt>
                <c:pt idx="4">
                  <c:v>0.55135000000000001</c:v>
                </c:pt>
                <c:pt idx="5">
                  <c:v>0.55225000000000002</c:v>
                </c:pt>
                <c:pt idx="6">
                  <c:v>0.55249999999999999</c:v>
                </c:pt>
                <c:pt idx="7">
                  <c:v>0.55274999999999996</c:v>
                </c:pt>
                <c:pt idx="8">
                  <c:v>0.64170000000000005</c:v>
                </c:pt>
                <c:pt idx="9">
                  <c:v>0.64259999999999995</c:v>
                </c:pt>
                <c:pt idx="10">
                  <c:v>0.64375000000000004</c:v>
                </c:pt>
                <c:pt idx="11">
                  <c:v>0.64539999999999997</c:v>
                </c:pt>
                <c:pt idx="12">
                  <c:v>0.7419</c:v>
                </c:pt>
                <c:pt idx="13">
                  <c:v>0.74239999999999995</c:v>
                </c:pt>
                <c:pt idx="14">
                  <c:v>0.77759999999999996</c:v>
                </c:pt>
                <c:pt idx="15">
                  <c:v>0.77849999999999997</c:v>
                </c:pt>
                <c:pt idx="16">
                  <c:v>0.78180000000000005</c:v>
                </c:pt>
                <c:pt idx="17">
                  <c:v>0.8327</c:v>
                </c:pt>
                <c:pt idx="18">
                  <c:v>0.84019999999999995</c:v>
                </c:pt>
                <c:pt idx="19">
                  <c:v>0.87755000000000005</c:v>
                </c:pt>
                <c:pt idx="20">
                  <c:v>0.96950000000000003</c:v>
                </c:pt>
                <c:pt idx="21">
                  <c:v>1.0105999999999999</c:v>
                </c:pt>
                <c:pt idx="22">
                  <c:v>1.1012</c:v>
                </c:pt>
                <c:pt idx="23">
                  <c:v>1.1040000000000001</c:v>
                </c:pt>
                <c:pt idx="24">
                  <c:v>1.10425</c:v>
                </c:pt>
                <c:pt idx="25">
                  <c:v>1.1051500000000001</c:v>
                </c:pt>
                <c:pt idx="26">
                  <c:v>1.1076999999999999</c:v>
                </c:pt>
                <c:pt idx="27">
                  <c:v>1.15465</c:v>
                </c:pt>
                <c:pt idx="28">
                  <c:v>1.1549</c:v>
                </c:pt>
                <c:pt idx="29">
                  <c:v>1.15655</c:v>
                </c:pt>
                <c:pt idx="30">
                  <c:v>1.1568000000000001</c:v>
                </c:pt>
                <c:pt idx="31">
                  <c:v>1.1642999999999999</c:v>
                </c:pt>
                <c:pt idx="32">
                  <c:v>1.1642999999999999</c:v>
                </c:pt>
                <c:pt idx="33">
                  <c:v>1.1642999999999999</c:v>
                </c:pt>
                <c:pt idx="34">
                  <c:v>1.1666000000000001</c:v>
                </c:pt>
                <c:pt idx="35">
                  <c:v>1.1666000000000001</c:v>
                </c:pt>
                <c:pt idx="36">
                  <c:v>1.1666000000000001</c:v>
                </c:pt>
                <c:pt idx="37">
                  <c:v>1.20045</c:v>
                </c:pt>
                <c:pt idx="38">
                  <c:v>1.20045</c:v>
                </c:pt>
                <c:pt idx="39">
                  <c:v>1.2016</c:v>
                </c:pt>
                <c:pt idx="40">
                  <c:v>1.2037500000000001</c:v>
                </c:pt>
                <c:pt idx="41">
                  <c:v>1.2039</c:v>
                </c:pt>
                <c:pt idx="42">
                  <c:v>1.2039</c:v>
                </c:pt>
                <c:pt idx="43">
                  <c:v>1.2039</c:v>
                </c:pt>
                <c:pt idx="44">
                  <c:v>1.2054</c:v>
                </c:pt>
                <c:pt idx="45">
                  <c:v>1.2483</c:v>
                </c:pt>
                <c:pt idx="46">
                  <c:v>1.2483</c:v>
                </c:pt>
                <c:pt idx="47">
                  <c:v>1.2483</c:v>
                </c:pt>
                <c:pt idx="48">
                  <c:v>1.24855</c:v>
                </c:pt>
                <c:pt idx="49">
                  <c:v>1.24855</c:v>
                </c:pt>
                <c:pt idx="50">
                  <c:v>1.24905</c:v>
                </c:pt>
                <c:pt idx="51">
                  <c:v>1.2492000000000001</c:v>
                </c:pt>
                <c:pt idx="52">
                  <c:v>1.2505999999999999</c:v>
                </c:pt>
                <c:pt idx="53">
                  <c:v>1.2511000000000001</c:v>
                </c:pt>
                <c:pt idx="54">
                  <c:v>1.25465</c:v>
                </c:pt>
                <c:pt idx="55">
                  <c:v>1.2581</c:v>
                </c:pt>
                <c:pt idx="56">
                  <c:v>1.2581</c:v>
                </c:pt>
                <c:pt idx="57">
                  <c:v>1.26305</c:v>
                </c:pt>
                <c:pt idx="58">
                  <c:v>1.2917000000000001</c:v>
                </c:pt>
                <c:pt idx="59">
                  <c:v>1.2968999999999999</c:v>
                </c:pt>
                <c:pt idx="60">
                  <c:v>1.29705</c:v>
                </c:pt>
                <c:pt idx="61">
                  <c:v>1.3442499999999999</c:v>
                </c:pt>
                <c:pt idx="62">
                  <c:v>1.5647</c:v>
                </c:pt>
                <c:pt idx="63">
                  <c:v>1.5687</c:v>
                </c:pt>
                <c:pt idx="64">
                  <c:v>1.5689</c:v>
                </c:pt>
                <c:pt idx="65">
                  <c:v>1.6102000000000001</c:v>
                </c:pt>
                <c:pt idx="66">
                  <c:v>1.7124999999999999</c:v>
                </c:pt>
                <c:pt idx="67">
                  <c:v>1.7142999999999999</c:v>
                </c:pt>
                <c:pt idx="68">
                  <c:v>1.7178500000000001</c:v>
                </c:pt>
                <c:pt idx="69">
                  <c:v>1.7684</c:v>
                </c:pt>
                <c:pt idx="70">
                  <c:v>1.80715</c:v>
                </c:pt>
                <c:pt idx="71">
                  <c:v>1.9613</c:v>
                </c:pt>
                <c:pt idx="72">
                  <c:v>1.9613</c:v>
                </c:pt>
                <c:pt idx="73">
                  <c:v>1.9907999999999999</c:v>
                </c:pt>
                <c:pt idx="74">
                  <c:v>2.0289999999999999</c:v>
                </c:pt>
              </c:numCache>
            </c:numRef>
          </c:xVal>
          <c:yVal>
            <c:numRef>
              <c:f>'Q_fit (4)'!$E$21:$E$95</c:f>
              <c:numCache>
                <c:formatCode>General</c:formatCode>
                <c:ptCount val="75"/>
                <c:pt idx="0">
                  <c:v>-2.1504450000065845E-2</c:v>
                </c:pt>
                <c:pt idx="1">
                  <c:v>9.5235000480897725E-4</c:v>
                </c:pt>
                <c:pt idx="2">
                  <c:v>-3.2969000021694228E-3</c:v>
                </c:pt>
                <c:pt idx="3">
                  <c:v>2.1655000455211848E-4</c:v>
                </c:pt>
                <c:pt idx="4">
                  <c:v>-4.0559499975643121E-3</c:v>
                </c:pt>
                <c:pt idx="5">
                  <c:v>1.4206750005541835E-2</c:v>
                </c:pt>
                <c:pt idx="6">
                  <c:v>-2.4425000010523945E-3</c:v>
                </c:pt>
                <c:pt idx="7">
                  <c:v>-2.0917499932693318E-3</c:v>
                </c:pt>
                <c:pt idx="8">
                  <c:v>4.7051000001374632E-3</c:v>
                </c:pt>
                <c:pt idx="9">
                  <c:v>4.9677999995765276E-3</c:v>
                </c:pt>
                <c:pt idx="10">
                  <c:v>-1.141875000030268E-2</c:v>
                </c:pt>
                <c:pt idx="11">
                  <c:v>-3.1037999942782335E-3</c:v>
                </c:pt>
                <c:pt idx="12">
                  <c:v>-9.914299997035414E-3</c:v>
                </c:pt>
                <c:pt idx="13">
                  <c:v>-9.0128000010736287E-3</c:v>
                </c:pt>
                <c:pt idx="14">
                  <c:v>-1.2727199995424598E-2</c:v>
                </c:pt>
                <c:pt idx="15">
                  <c:v>-9.4644999990123324E-3</c:v>
                </c:pt>
                <c:pt idx="16">
                  <c:v>2.6539999817032367E-4</c:v>
                </c:pt>
                <c:pt idx="17">
                  <c:v>4.678100005548913E-3</c:v>
                </c:pt>
                <c:pt idx="18">
                  <c:v>2.0059999951627105E-4</c:v>
                </c:pt>
                <c:pt idx="19">
                  <c:v>-8.8973499950952828E-3</c:v>
                </c:pt>
                <c:pt idx="20">
                  <c:v>-1.9991499997559004E-2</c:v>
                </c:pt>
                <c:pt idx="21">
                  <c:v>-1.9728200000827201E-2</c:v>
                </c:pt>
                <c:pt idx="22">
                  <c:v>-3.0116400004772004E-2</c:v>
                </c:pt>
                <c:pt idx="23">
                  <c:v>-3.1387999995786231E-2</c:v>
                </c:pt>
                <c:pt idx="24">
                  <c:v>-3.0637249998108018E-2</c:v>
                </c:pt>
                <c:pt idx="25">
                  <c:v>-2.8074549991288222E-2</c:v>
                </c:pt>
                <c:pt idx="26">
                  <c:v>-3.1996899997466244E-2</c:v>
                </c:pt>
                <c:pt idx="27">
                  <c:v>-3.4026049994281493E-2</c:v>
                </c:pt>
                <c:pt idx="28">
                  <c:v>-3.3975300000747666E-2</c:v>
                </c:pt>
                <c:pt idx="29">
                  <c:v>-3.5960349996457808E-2</c:v>
                </c:pt>
                <c:pt idx="30">
                  <c:v>-3.020960000139894E-2</c:v>
                </c:pt>
                <c:pt idx="31">
                  <c:v>-3.4387100000458304E-2</c:v>
                </c:pt>
                <c:pt idx="32">
                  <c:v>-3.0687099999340717E-2</c:v>
                </c:pt>
                <c:pt idx="33">
                  <c:v>-2.698709999822313E-2</c:v>
                </c:pt>
                <c:pt idx="34">
                  <c:v>-3.7460200001078192E-2</c:v>
                </c:pt>
                <c:pt idx="35">
                  <c:v>-3.7160200001380872E-2</c:v>
                </c:pt>
                <c:pt idx="36">
                  <c:v>-3.6860200001683552E-2</c:v>
                </c:pt>
                <c:pt idx="37">
                  <c:v>-3.9068650003173389E-2</c:v>
                </c:pt>
                <c:pt idx="38">
                  <c:v>-3.3368650001648348E-2</c:v>
                </c:pt>
                <c:pt idx="39">
                  <c:v>-4.0155199996661395E-2</c:v>
                </c:pt>
                <c:pt idx="40">
                  <c:v>-3.8438750001660082E-2</c:v>
                </c:pt>
                <c:pt idx="41">
                  <c:v>-4.2028299991216045E-2</c:v>
                </c:pt>
                <c:pt idx="42">
                  <c:v>-4.0328299990505911E-2</c:v>
                </c:pt>
                <c:pt idx="43">
                  <c:v>-3.8628299997071736E-2</c:v>
                </c:pt>
                <c:pt idx="44">
                  <c:v>-3.9323799996054731E-2</c:v>
                </c:pt>
                <c:pt idx="45">
                  <c:v>-4.6835100001771934E-2</c:v>
                </c:pt>
                <c:pt idx="46">
                  <c:v>-4.1435099999944214E-2</c:v>
                </c:pt>
                <c:pt idx="47">
                  <c:v>-4.1035100002773106E-2</c:v>
                </c:pt>
                <c:pt idx="48">
                  <c:v>-4.438434999610763E-2</c:v>
                </c:pt>
                <c:pt idx="49">
                  <c:v>-3.6284349997004028E-2</c:v>
                </c:pt>
                <c:pt idx="50">
                  <c:v>-4.5282849998329766E-2</c:v>
                </c:pt>
                <c:pt idx="51">
                  <c:v>-4.747240000142483E-2</c:v>
                </c:pt>
                <c:pt idx="52">
                  <c:v>-4.0008199997828342E-2</c:v>
                </c:pt>
                <c:pt idx="53">
                  <c:v>-4.2406699998537078E-2</c:v>
                </c:pt>
                <c:pt idx="54">
                  <c:v>-4.3926049998844974E-2</c:v>
                </c:pt>
                <c:pt idx="55">
                  <c:v>-4.4285700001637451E-2</c:v>
                </c:pt>
                <c:pt idx="56">
                  <c:v>-4.3785699999716599E-2</c:v>
                </c:pt>
                <c:pt idx="57">
                  <c:v>-4.6540849994926248E-2</c:v>
                </c:pt>
                <c:pt idx="58">
                  <c:v>-4.6044899994740263E-2</c:v>
                </c:pt>
                <c:pt idx="59">
                  <c:v>-4.7349299995403271E-2</c:v>
                </c:pt>
                <c:pt idx="60">
                  <c:v>-5.0138849997892976E-2</c:v>
                </c:pt>
                <c:pt idx="61">
                  <c:v>-5.1417249997030012E-2</c:v>
                </c:pt>
                <c:pt idx="62">
                  <c:v>-7.1825899998657405E-2</c:v>
                </c:pt>
                <c:pt idx="63">
                  <c:v>-7.1513900002173614E-2</c:v>
                </c:pt>
                <c:pt idx="64">
                  <c:v>-7.1733299999323208E-2</c:v>
                </c:pt>
                <c:pt idx="65">
                  <c:v>-7.9489399999147281E-2</c:v>
                </c:pt>
                <c:pt idx="66">
                  <c:v>-8.436249999795109E-2</c:v>
                </c:pt>
                <c:pt idx="67">
                  <c:v>-8.7737099995138124E-2</c:v>
                </c:pt>
                <c:pt idx="68">
                  <c:v>-8.5356449999380857E-2</c:v>
                </c:pt>
                <c:pt idx="69">
                  <c:v>-9.2834800001583062E-2</c:v>
                </c:pt>
                <c:pt idx="70">
                  <c:v>-9.4268549997650553E-2</c:v>
                </c:pt>
                <c:pt idx="71">
                  <c:v>-0.11319609999918612</c:v>
                </c:pt>
                <c:pt idx="72">
                  <c:v>-0.11319609999918612</c:v>
                </c:pt>
                <c:pt idx="73">
                  <c:v>-0.11491759999626083</c:v>
                </c:pt>
                <c:pt idx="74">
                  <c:v>-0.12160299999231938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1E-41E9-9CFC-9000B436A7E9}"/>
            </c:ext>
          </c:extLst>
        </c:ser>
        <c:ser>
          <c:idx val="1"/>
          <c:order val="1"/>
          <c:tx>
            <c:strRef>
              <c:f>'Q_fit (4)'!$V$1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(4)'!$U$2:$U$21</c:f>
              <c:numCache>
                <c:formatCode>General</c:formatCode>
                <c:ptCount val="20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  <c:pt idx="9">
                  <c:v>1.4</c:v>
                </c:pt>
                <c:pt idx="10">
                  <c:v>1.5</c:v>
                </c:pt>
                <c:pt idx="11">
                  <c:v>1.6</c:v>
                </c:pt>
                <c:pt idx="12">
                  <c:v>1.7</c:v>
                </c:pt>
                <c:pt idx="13">
                  <c:v>1.8</c:v>
                </c:pt>
                <c:pt idx="14">
                  <c:v>1.9</c:v>
                </c:pt>
                <c:pt idx="15">
                  <c:v>2</c:v>
                </c:pt>
                <c:pt idx="16">
                  <c:v>2.1</c:v>
                </c:pt>
                <c:pt idx="17">
                  <c:v>2.2000000000000002</c:v>
                </c:pt>
                <c:pt idx="18">
                  <c:v>2.2999999999999998</c:v>
                </c:pt>
                <c:pt idx="19">
                  <c:v>2.4</c:v>
                </c:pt>
              </c:numCache>
            </c:numRef>
          </c:xVal>
          <c:yVal>
            <c:numRef>
              <c:f>'Q_fit (4)'!$V$2:$V$21</c:f>
              <c:numCache>
                <c:formatCode>General</c:formatCode>
                <c:ptCount val="20"/>
                <c:pt idx="0">
                  <c:v>2.5982424805251047E-3</c:v>
                </c:pt>
                <c:pt idx="1">
                  <c:v>-1.7754214016938476E-3</c:v>
                </c:pt>
                <c:pt idx="2">
                  <c:v>-6.6531373476653582E-3</c:v>
                </c:pt>
                <c:pt idx="3">
                  <c:v>-1.2034905357389433E-2</c:v>
                </c:pt>
                <c:pt idx="4">
                  <c:v>-1.7920725430866057E-2</c:v>
                </c:pt>
                <c:pt idx="5">
                  <c:v>-2.4310597568095237E-2</c:v>
                </c:pt>
                <c:pt idx="6">
                  <c:v>-3.1204521769076985E-2</c:v>
                </c:pt>
                <c:pt idx="7">
                  <c:v>-3.8602498033811272E-2</c:v>
                </c:pt>
                <c:pt idx="8">
                  <c:v>-4.650452636229814E-2</c:v>
                </c:pt>
                <c:pt idx="9">
                  <c:v>-5.4910606754537544E-2</c:v>
                </c:pt>
                <c:pt idx="10">
                  <c:v>-6.3820739210529526E-2</c:v>
                </c:pt>
                <c:pt idx="11">
                  <c:v>-7.3234923730274071E-2</c:v>
                </c:pt>
                <c:pt idx="12">
                  <c:v>-8.3153160313771124E-2</c:v>
                </c:pt>
                <c:pt idx="13">
                  <c:v>-9.3575448961020782E-2</c:v>
                </c:pt>
                <c:pt idx="14">
                  <c:v>-0.10450178967202296</c:v>
                </c:pt>
                <c:pt idx="15">
                  <c:v>-0.11593218244677773</c:v>
                </c:pt>
                <c:pt idx="16">
                  <c:v>-0.12786662728528506</c:v>
                </c:pt>
                <c:pt idx="17">
                  <c:v>-0.14030512418754496</c:v>
                </c:pt>
                <c:pt idx="18">
                  <c:v>-0.15324767315355733</c:v>
                </c:pt>
                <c:pt idx="19">
                  <c:v>-0.16669427418332233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1E-41E9-9CFC-9000B436A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35608"/>
        <c:axId val="1"/>
      </c:scatterChart>
      <c:valAx>
        <c:axId val="749435608"/>
        <c:scaling>
          <c:orientation val="minMax"/>
          <c:max val="2.2999999999999998"/>
          <c:min val="0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 / 10^nn</a:t>
                </a:r>
              </a:p>
            </c:rich>
          </c:tx>
          <c:layout>
            <c:manualLayout>
              <c:xMode val="edge"/>
              <c:yMode val="edge"/>
              <c:x val="0.76912668703297338"/>
              <c:y val="0.87719543828951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(O-C)/10^nn</a:t>
                </a:r>
              </a:p>
            </c:rich>
          </c:tx>
          <c:layout>
            <c:manualLayout>
              <c:xMode val="edge"/>
              <c:yMode val="edge"/>
              <c:x val="6.8306010928961746E-3"/>
              <c:y val="0.345030160703596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3560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6174863387978143"/>
          <c:y val="0.92397660818713445"/>
          <c:w val="0.61612021857923494"/>
          <c:h val="0.9883040935672513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V1073 Cyg -- O-C Diagram</a:t>
            </a:r>
          </a:p>
        </c:rich>
      </c:tx>
      <c:layout>
        <c:manualLayout>
          <c:xMode val="edge"/>
          <c:yMode val="edge"/>
          <c:x val="0.36819484240687678"/>
          <c:y val="3.34261838440111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18051575931232"/>
          <c:y val="0.11977715877437325"/>
          <c:w val="0.84813753581661888"/>
          <c:h val="0.68802228412256272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(2)'!$E$20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(2)'!$D$21:$D$131</c:f>
              <c:numCache>
                <c:formatCode>General</c:formatCode>
                <c:ptCount val="111"/>
                <c:pt idx="0">
                  <c:v>-2.8599000000000001</c:v>
                </c:pt>
                <c:pt idx="1">
                  <c:v>-2.8474499999999998</c:v>
                </c:pt>
                <c:pt idx="2">
                  <c:v>-2.8188499999999999</c:v>
                </c:pt>
                <c:pt idx="3">
                  <c:v>-2.8071000000000002</c:v>
                </c:pt>
                <c:pt idx="4">
                  <c:v>-2.794</c:v>
                </c:pt>
                <c:pt idx="5">
                  <c:v>-2.78485</c:v>
                </c:pt>
                <c:pt idx="6">
                  <c:v>-2.7843499999999999</c:v>
                </c:pt>
                <c:pt idx="7">
                  <c:v>-2.7841999999999998</c:v>
                </c:pt>
                <c:pt idx="8">
                  <c:v>-2.7777500000000002</c:v>
                </c:pt>
                <c:pt idx="9">
                  <c:v>-2.7540499999999999</c:v>
                </c:pt>
                <c:pt idx="10">
                  <c:v>-2.7471999999999999</c:v>
                </c:pt>
                <c:pt idx="11">
                  <c:v>-2.7454000000000001</c:v>
                </c:pt>
                <c:pt idx="12">
                  <c:v>-2.7390500000000002</c:v>
                </c:pt>
                <c:pt idx="13">
                  <c:v>-2.7364000000000002</c:v>
                </c:pt>
                <c:pt idx="14">
                  <c:v>-2.7317999999999998</c:v>
                </c:pt>
                <c:pt idx="15">
                  <c:v>-2.7017500000000001</c:v>
                </c:pt>
                <c:pt idx="16">
                  <c:v>-2.6965499999999998</c:v>
                </c:pt>
                <c:pt idx="17">
                  <c:v>-2.694</c:v>
                </c:pt>
                <c:pt idx="18">
                  <c:v>-2.5931000000000002</c:v>
                </c:pt>
                <c:pt idx="19">
                  <c:v>-2.5240999999999998</c:v>
                </c:pt>
                <c:pt idx="20">
                  <c:v>-2.5207999999999999</c:v>
                </c:pt>
                <c:pt idx="21">
                  <c:v>-2.5163500000000001</c:v>
                </c:pt>
                <c:pt idx="22">
                  <c:v>-2.5133000000000001</c:v>
                </c:pt>
                <c:pt idx="23">
                  <c:v>-2.4677500000000001</c:v>
                </c:pt>
                <c:pt idx="24">
                  <c:v>-2.4673500000000002</c:v>
                </c:pt>
                <c:pt idx="25">
                  <c:v>-2.4616500000000001</c:v>
                </c:pt>
                <c:pt idx="26">
                  <c:v>-2.45085</c:v>
                </c:pt>
                <c:pt idx="27">
                  <c:v>-2.4226999999999999</c:v>
                </c:pt>
                <c:pt idx="28">
                  <c:v>-2.4194</c:v>
                </c:pt>
                <c:pt idx="29">
                  <c:v>-2.4161999999999999</c:v>
                </c:pt>
                <c:pt idx="30">
                  <c:v>-1.7646999999999999</c:v>
                </c:pt>
                <c:pt idx="31">
                  <c:v>-1.7627999999999999</c:v>
                </c:pt>
                <c:pt idx="32">
                  <c:v>-1.7625500000000001</c:v>
                </c:pt>
                <c:pt idx="33">
                  <c:v>-1.49085</c:v>
                </c:pt>
                <c:pt idx="34">
                  <c:v>-1.4905999999999999</c:v>
                </c:pt>
                <c:pt idx="35">
                  <c:v>-1.4875499999999999</c:v>
                </c:pt>
                <c:pt idx="36">
                  <c:v>-1.4842500000000001</c:v>
                </c:pt>
                <c:pt idx="37">
                  <c:v>-1.4806999999999999</c:v>
                </c:pt>
                <c:pt idx="38">
                  <c:v>-1.35215</c:v>
                </c:pt>
                <c:pt idx="39">
                  <c:v>-1.3458000000000001</c:v>
                </c:pt>
                <c:pt idx="40">
                  <c:v>-1.3449</c:v>
                </c:pt>
                <c:pt idx="41">
                  <c:v>-1.3444</c:v>
                </c:pt>
                <c:pt idx="42">
                  <c:v>-1.34415</c:v>
                </c:pt>
                <c:pt idx="43">
                  <c:v>-1.2949999999999999</c:v>
                </c:pt>
                <c:pt idx="44">
                  <c:v>-1.2917000000000001</c:v>
                </c:pt>
                <c:pt idx="45">
                  <c:v>-1.2524</c:v>
                </c:pt>
                <c:pt idx="46">
                  <c:v>-1.2515000000000001</c:v>
                </c:pt>
                <c:pt idx="47">
                  <c:v>-1.2511000000000001</c:v>
                </c:pt>
                <c:pt idx="48">
                  <c:v>-1.24855</c:v>
                </c:pt>
                <c:pt idx="49">
                  <c:v>-1.24665</c:v>
                </c:pt>
                <c:pt idx="50">
                  <c:v>-1.2436</c:v>
                </c:pt>
                <c:pt idx="51">
                  <c:v>-1.2042999999999999</c:v>
                </c:pt>
                <c:pt idx="52">
                  <c:v>-1.1996</c:v>
                </c:pt>
                <c:pt idx="53">
                  <c:v>-1.16635</c:v>
                </c:pt>
                <c:pt idx="54">
                  <c:v>-1.1660999999999999</c:v>
                </c:pt>
                <c:pt idx="55">
                  <c:v>-1.1658500000000001</c:v>
                </c:pt>
                <c:pt idx="56">
                  <c:v>-1.1641999999999999</c:v>
                </c:pt>
                <c:pt idx="57">
                  <c:v>-0.74924999999999997</c:v>
                </c:pt>
                <c:pt idx="58">
                  <c:v>-0.74365000000000003</c:v>
                </c:pt>
                <c:pt idx="59">
                  <c:v>-0.74339999999999995</c:v>
                </c:pt>
                <c:pt idx="60">
                  <c:v>-0.74224999999999997</c:v>
                </c:pt>
                <c:pt idx="61">
                  <c:v>-0.69974999999999998</c:v>
                </c:pt>
                <c:pt idx="62">
                  <c:v>-0.69884999999999997</c:v>
                </c:pt>
                <c:pt idx="63">
                  <c:v>-0.6986</c:v>
                </c:pt>
                <c:pt idx="64">
                  <c:v>-0.69835000000000003</c:v>
                </c:pt>
                <c:pt idx="65">
                  <c:v>-0.60940000000000005</c:v>
                </c:pt>
                <c:pt idx="66">
                  <c:v>-0.60850000000000004</c:v>
                </c:pt>
                <c:pt idx="67">
                  <c:v>-0.60734999999999995</c:v>
                </c:pt>
                <c:pt idx="68">
                  <c:v>-0.60570000000000002</c:v>
                </c:pt>
                <c:pt idx="69">
                  <c:v>-0.50870000000000004</c:v>
                </c:pt>
                <c:pt idx="70">
                  <c:v>-0.47349999999999998</c:v>
                </c:pt>
                <c:pt idx="71">
                  <c:v>-0.47260000000000002</c:v>
                </c:pt>
                <c:pt idx="72">
                  <c:v>-0.46929999999999999</c:v>
                </c:pt>
                <c:pt idx="73">
                  <c:v>-0.41839999999999999</c:v>
                </c:pt>
                <c:pt idx="74">
                  <c:v>-0.41089999999999999</c:v>
                </c:pt>
                <c:pt idx="75">
                  <c:v>-0.37354999999999999</c:v>
                </c:pt>
                <c:pt idx="76">
                  <c:v>-0.28160000000000002</c:v>
                </c:pt>
                <c:pt idx="77">
                  <c:v>-0.24049999999999999</c:v>
                </c:pt>
                <c:pt idx="78">
                  <c:v>-0.14990000000000001</c:v>
                </c:pt>
                <c:pt idx="79">
                  <c:v>-0.14710000000000001</c:v>
                </c:pt>
                <c:pt idx="80">
                  <c:v>-0.14685000000000001</c:v>
                </c:pt>
                <c:pt idx="81">
                  <c:v>-0.14595</c:v>
                </c:pt>
                <c:pt idx="82">
                  <c:v>-0.1434</c:v>
                </c:pt>
                <c:pt idx="83">
                  <c:v>-9.6449999999999994E-2</c:v>
                </c:pt>
                <c:pt idx="84">
                  <c:v>-9.6199999999999994E-2</c:v>
                </c:pt>
                <c:pt idx="85">
                  <c:v>-9.4549999999999995E-2</c:v>
                </c:pt>
                <c:pt idx="86">
                  <c:v>-9.4299999999999995E-2</c:v>
                </c:pt>
                <c:pt idx="87">
                  <c:v>-8.6800000000000002E-2</c:v>
                </c:pt>
                <c:pt idx="88">
                  <c:v>-8.4500000000000006E-2</c:v>
                </c:pt>
                <c:pt idx="89">
                  <c:v>-5.0650000000000001E-2</c:v>
                </c:pt>
                <c:pt idx="90">
                  <c:v>-5.0650000000000001E-2</c:v>
                </c:pt>
                <c:pt idx="91">
                  <c:v>-4.9500000000000002E-2</c:v>
                </c:pt>
                <c:pt idx="92">
                  <c:v>-4.7350000000000003E-2</c:v>
                </c:pt>
                <c:pt idx="93">
                  <c:v>-4.7199999999999999E-2</c:v>
                </c:pt>
                <c:pt idx="94">
                  <c:v>-4.5699999999999998E-2</c:v>
                </c:pt>
                <c:pt idx="95">
                  <c:v>-2.8E-3</c:v>
                </c:pt>
                <c:pt idx="96">
                  <c:v>-2.8E-3</c:v>
                </c:pt>
                <c:pt idx="97">
                  <c:v>-2.8E-3</c:v>
                </c:pt>
                <c:pt idx="98">
                  <c:v>-2.5500000000000002E-3</c:v>
                </c:pt>
                <c:pt idx="99">
                  <c:v>-2.5500000000000002E-3</c:v>
                </c:pt>
                <c:pt idx="100">
                  <c:v>-2.0500000000000002E-3</c:v>
                </c:pt>
                <c:pt idx="101">
                  <c:v>-1.9E-3</c:v>
                </c:pt>
                <c:pt idx="102">
                  <c:v>0</c:v>
                </c:pt>
                <c:pt idx="103">
                  <c:v>3.5500000000000002E-3</c:v>
                </c:pt>
                <c:pt idx="104">
                  <c:v>7.0000000000000001E-3</c:v>
                </c:pt>
                <c:pt idx="105">
                  <c:v>1.1950000000000001E-2</c:v>
                </c:pt>
                <c:pt idx="106">
                  <c:v>4.58E-2</c:v>
                </c:pt>
                <c:pt idx="107">
                  <c:v>4.5949999999999998E-2</c:v>
                </c:pt>
                <c:pt idx="108">
                  <c:v>9.3149999999999997E-2</c:v>
                </c:pt>
                <c:pt idx="109">
                  <c:v>0.31359999999999999</c:v>
                </c:pt>
                <c:pt idx="110">
                  <c:v>0.31780000000000003</c:v>
                </c:pt>
              </c:numCache>
            </c:numRef>
          </c:xVal>
          <c:yVal>
            <c:numRef>
              <c:f>'Q_fit (2)'!$E$21:$E$131</c:f>
              <c:numCache>
                <c:formatCode>General</c:formatCode>
                <c:ptCount val="111"/>
                <c:pt idx="0">
                  <c:v>-0.16921046999414102</c:v>
                </c:pt>
                <c:pt idx="1">
                  <c:v>-0.16784298499624128</c:v>
                </c:pt>
                <c:pt idx="2">
                  <c:v>-0.15964940499543445</c:v>
                </c:pt>
                <c:pt idx="3">
                  <c:v>-0.1563146299959044</c:v>
                </c:pt>
                <c:pt idx="4">
                  <c:v>-0.16798819999894476</c:v>
                </c:pt>
                <c:pt idx="5">
                  <c:v>-0.18948920499678934</c:v>
                </c:pt>
                <c:pt idx="6">
                  <c:v>-0.17475155499778339</c:v>
                </c:pt>
                <c:pt idx="7">
                  <c:v>-0.16853025999444071</c:v>
                </c:pt>
                <c:pt idx="8">
                  <c:v>-0.19601457499447861</c:v>
                </c:pt>
                <c:pt idx="9">
                  <c:v>-0.15904996499739354</c:v>
                </c:pt>
                <c:pt idx="10">
                  <c:v>-0.18394415999500779</c:v>
                </c:pt>
                <c:pt idx="11">
                  <c:v>-0.13428861999636865</c:v>
                </c:pt>
                <c:pt idx="12">
                  <c:v>-0.16292046499438584</c:v>
                </c:pt>
                <c:pt idx="13">
                  <c:v>-0.12201091999668279</c:v>
                </c:pt>
                <c:pt idx="14">
                  <c:v>-0.17222453999420395</c:v>
                </c:pt>
                <c:pt idx="15">
                  <c:v>-0.16289177499493235</c:v>
                </c:pt>
                <c:pt idx="16">
                  <c:v>-0.16422021499602124</c:v>
                </c:pt>
                <c:pt idx="17">
                  <c:v>-0.16545819999373634</c:v>
                </c:pt>
                <c:pt idx="18">
                  <c:v>-0.1716004299960332</c:v>
                </c:pt>
                <c:pt idx="19">
                  <c:v>-0.16880472999400808</c:v>
                </c:pt>
                <c:pt idx="20">
                  <c:v>-0.15493623999645934</c:v>
                </c:pt>
                <c:pt idx="21">
                  <c:v>-0.12837115499496576</c:v>
                </c:pt>
                <c:pt idx="22">
                  <c:v>-0.11387148999347119</c:v>
                </c:pt>
                <c:pt idx="23">
                  <c:v>-0.10567157499463065</c:v>
                </c:pt>
                <c:pt idx="24">
                  <c:v>-0.16008145499654347</c:v>
                </c:pt>
                <c:pt idx="25">
                  <c:v>-0.10567224499754957</c:v>
                </c:pt>
                <c:pt idx="26">
                  <c:v>-0.13273900499552838</c:v>
                </c:pt>
                <c:pt idx="27">
                  <c:v>-0.10420930999680422</c:v>
                </c:pt>
                <c:pt idx="28">
                  <c:v>-9.3340819996228674E-2</c:v>
                </c:pt>
                <c:pt idx="29">
                  <c:v>-0.12361985999450553</c:v>
                </c:pt>
                <c:pt idx="30">
                  <c:v>-7.7461909997509792E-2</c:v>
                </c:pt>
                <c:pt idx="31">
                  <c:v>-8.7658839991490822E-2</c:v>
                </c:pt>
                <c:pt idx="32">
                  <c:v>-9.2290014996251557E-2</c:v>
                </c:pt>
                <c:pt idx="33">
                  <c:v>-6.1451004999980796E-2</c:v>
                </c:pt>
                <c:pt idx="34">
                  <c:v>-5.4082179995020851E-2</c:v>
                </c:pt>
                <c:pt idx="35">
                  <c:v>-6.4582514998619445E-2</c:v>
                </c:pt>
                <c:pt idx="36">
                  <c:v>-7.1714024998073E-2</c:v>
                </c:pt>
                <c:pt idx="37">
                  <c:v>-5.2476709999609739E-2</c:v>
                </c:pt>
                <c:pt idx="38">
                  <c:v>-5.6126894996850751E-2</c:v>
                </c:pt>
                <c:pt idx="39">
                  <c:v>-5.3458739996131044E-2</c:v>
                </c:pt>
                <c:pt idx="40">
                  <c:v>-5.313097000180278E-2</c:v>
                </c:pt>
                <c:pt idx="41">
                  <c:v>-5.4233319999184459E-2</c:v>
                </c:pt>
                <c:pt idx="42">
                  <c:v>-5.4954494997218717E-2</c:v>
                </c:pt>
                <c:pt idx="43">
                  <c:v>-5.2513499998894986E-2</c:v>
                </c:pt>
                <c:pt idx="44">
                  <c:v>-5.274500999803422E-2</c:v>
                </c:pt>
                <c:pt idx="45">
                  <c:v>-4.7265719993447419E-2</c:v>
                </c:pt>
                <c:pt idx="46">
                  <c:v>-4.7637949995987583E-2</c:v>
                </c:pt>
                <c:pt idx="47">
                  <c:v>-4.8747829998319503E-2</c:v>
                </c:pt>
                <c:pt idx="48">
                  <c:v>-4.9185814998054411E-2</c:v>
                </c:pt>
                <c:pt idx="49">
                  <c:v>-4.9182744995050598E-2</c:v>
                </c:pt>
                <c:pt idx="50">
                  <c:v>-4.9283079999440815E-2</c:v>
                </c:pt>
                <c:pt idx="51">
                  <c:v>-4.4603789996472187E-2</c:v>
                </c:pt>
                <c:pt idx="52">
                  <c:v>-4.4569880003109574E-2</c:v>
                </c:pt>
                <c:pt idx="53">
                  <c:v>-4.6156154996424448E-2</c:v>
                </c:pt>
                <c:pt idx="54">
                  <c:v>-4.4067329996323679E-2</c:v>
                </c:pt>
                <c:pt idx="55">
                  <c:v>-4.6748504995775875E-2</c:v>
                </c:pt>
                <c:pt idx="56">
                  <c:v>-4.335425999306608E-2</c:v>
                </c:pt>
                <c:pt idx="57">
                  <c:v>-3.4368524997262284E-2</c:v>
                </c:pt>
                <c:pt idx="58">
                  <c:v>-1.1506844995892607E-2</c:v>
                </c:pt>
                <c:pt idx="59">
                  <c:v>-1.5738019996206276E-2</c:v>
                </c:pt>
                <c:pt idx="60">
                  <c:v>-1.2141424995206762E-2</c:v>
                </c:pt>
                <c:pt idx="61">
                  <c:v>-1.3341174992092419E-2</c:v>
                </c:pt>
                <c:pt idx="62">
                  <c:v>4.9865950059029274E-3</c:v>
                </c:pt>
                <c:pt idx="63">
                  <c:v>-1.1644580001302529E-2</c:v>
                </c:pt>
                <c:pt idx="64">
                  <c:v>-1.1275754994130693E-2</c:v>
                </c:pt>
                <c:pt idx="65">
                  <c:v>1.9521799986250699E-3</c:v>
                </c:pt>
                <c:pt idx="66">
                  <c:v>2.2799500075052492E-3</c:v>
                </c:pt>
                <c:pt idx="67">
                  <c:v>-1.4023454998095986E-2</c:v>
                </c:pt>
                <c:pt idx="68">
                  <c:v>-5.5892099990160204E-3</c:v>
                </c:pt>
                <c:pt idx="69">
                  <c:v>-4.4851099955849349E-3</c:v>
                </c:pt>
                <c:pt idx="70">
                  <c:v>-5.6545499974163249E-3</c:v>
                </c:pt>
                <c:pt idx="71">
                  <c:v>-2.3267799988389015E-3</c:v>
                </c:pt>
                <c:pt idx="72">
                  <c:v>7.6417099990067072E-3</c:v>
                </c:pt>
                <c:pt idx="73">
                  <c:v>1.5734480002720375E-2</c:v>
                </c:pt>
                <c:pt idx="74">
                  <c:v>1.1799230000178795E-2</c:v>
                </c:pt>
                <c:pt idx="75">
                  <c:v>5.4016850044718012E-3</c:v>
                </c:pt>
                <c:pt idx="76">
                  <c:v>9.5552000857423991E-4</c:v>
                </c:pt>
                <c:pt idx="77">
                  <c:v>4.190350002318155E-3</c:v>
                </c:pt>
                <c:pt idx="78">
                  <c:v>3.5252999805379659E-4</c:v>
                </c:pt>
                <c:pt idx="79">
                  <c:v>-7.1662999835098162E-4</c:v>
                </c:pt>
                <c:pt idx="80">
                  <c:v>5.2195005991961807E-5</c:v>
                </c:pt>
                <c:pt idx="81">
                  <c:v>2.6799650077009574E-3</c:v>
                </c:pt>
                <c:pt idx="82">
                  <c:v>-1.0580199959804304E-3</c:v>
                </c:pt>
                <c:pt idx="83">
                  <c:v>3.0731500737601891E-4</c:v>
                </c:pt>
                <c:pt idx="84">
                  <c:v>3.7614000029861927E-4</c:v>
                </c:pt>
                <c:pt idx="85">
                  <c:v>-1.4896149950800464E-3</c:v>
                </c:pt>
                <c:pt idx="86">
                  <c:v>4.2792100066435523E-3</c:v>
                </c:pt>
                <c:pt idx="87">
                  <c:v>4.3439600049168803E-3</c:v>
                </c:pt>
                <c:pt idx="88">
                  <c:v>-1.9628500012913719E-3</c:v>
                </c:pt>
                <c:pt idx="89">
                  <c:v>-1.4239450028981082E-3</c:v>
                </c:pt>
                <c:pt idx="90">
                  <c:v>4.2760549986269325E-3</c:v>
                </c:pt>
                <c:pt idx="91">
                  <c:v>-2.4273499948321842E-3</c:v>
                </c:pt>
                <c:pt idx="92">
                  <c:v>-5.554550007218495E-4</c:v>
                </c:pt>
                <c:pt idx="93">
                  <c:v>-2.4341599928447977E-3</c:v>
                </c:pt>
                <c:pt idx="94">
                  <c:v>-1.321209994785022E-3</c:v>
                </c:pt>
                <c:pt idx="95">
                  <c:v>-5.7508399986545555E-3</c:v>
                </c:pt>
                <c:pt idx="96">
                  <c:v>-3.3083999733207747E-4</c:v>
                </c:pt>
                <c:pt idx="97">
                  <c:v>6.9159999839030206E-5</c:v>
                </c:pt>
                <c:pt idx="98">
                  <c:v>-3.2820149936014786E-3</c:v>
                </c:pt>
                <c:pt idx="99">
                  <c:v>4.8379850049968809E-3</c:v>
                </c:pt>
                <c:pt idx="100">
                  <c:v>-4.1243649975513108E-3</c:v>
                </c:pt>
                <c:pt idx="101">
                  <c:v>-6.3030699966475368E-3</c:v>
                </c:pt>
                <c:pt idx="102">
                  <c:v>-1.1299999969196506E-3</c:v>
                </c:pt>
                <c:pt idx="103">
                  <c:v>-2.3126849991967902E-3</c:v>
                </c:pt>
                <c:pt idx="104">
                  <c:v>-2.1729000000050291E-3</c:v>
                </c:pt>
                <c:pt idx="105">
                  <c:v>-4.3701649919967167E-3</c:v>
                </c:pt>
                <c:pt idx="106">
                  <c:v>-2.7312599922879599E-3</c:v>
                </c:pt>
                <c:pt idx="107">
                  <c:v>-5.5099649980547838E-3</c:v>
                </c:pt>
                <c:pt idx="108">
                  <c:v>-3.3758049976313487E-3</c:v>
                </c:pt>
                <c:pt idx="109">
                  <c:v>-7.8459199939970858E-3</c:v>
                </c:pt>
                <c:pt idx="110">
                  <c:v>-7.449659999110736E-3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AD-4A1F-85C1-9E61956C0BEC}"/>
            </c:ext>
          </c:extLst>
        </c:ser>
        <c:ser>
          <c:idx val="1"/>
          <c:order val="1"/>
          <c:tx>
            <c:strRef>
              <c:f>'Q_fit (2)'!$K$20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(2)'!$U$2:$U$19</c:f>
              <c:numCache>
                <c:formatCode>General</c:formatCode>
                <c:ptCount val="18"/>
                <c:pt idx="0">
                  <c:v>-1.4</c:v>
                </c:pt>
                <c:pt idx="1">
                  <c:v>-1.3</c:v>
                </c:pt>
                <c:pt idx="2">
                  <c:v>-1.2</c:v>
                </c:pt>
                <c:pt idx="3">
                  <c:v>-1.1000000000000001</c:v>
                </c:pt>
                <c:pt idx="4">
                  <c:v>-1</c:v>
                </c:pt>
                <c:pt idx="5">
                  <c:v>-0.90000000000000102</c:v>
                </c:pt>
                <c:pt idx="6">
                  <c:v>-0.80000000000000104</c:v>
                </c:pt>
                <c:pt idx="7">
                  <c:v>-0.70000000000000095</c:v>
                </c:pt>
                <c:pt idx="8">
                  <c:v>-0.60000000000000098</c:v>
                </c:pt>
                <c:pt idx="9">
                  <c:v>-0.500000000000001</c:v>
                </c:pt>
                <c:pt idx="10">
                  <c:v>-0.40000000000000102</c:v>
                </c:pt>
                <c:pt idx="11">
                  <c:v>-0.3</c:v>
                </c:pt>
                <c:pt idx="12">
                  <c:v>-0.2</c:v>
                </c:pt>
                <c:pt idx="13">
                  <c:v>-9.9999999999999895E-2</c:v>
                </c:pt>
                <c:pt idx="14">
                  <c:v>0</c:v>
                </c:pt>
                <c:pt idx="15">
                  <c:v>0.1</c:v>
                </c:pt>
                <c:pt idx="16">
                  <c:v>0.2</c:v>
                </c:pt>
                <c:pt idx="17">
                  <c:v>0.3</c:v>
                </c:pt>
              </c:numCache>
            </c:numRef>
          </c:xVal>
          <c:yVal>
            <c:numRef>
              <c:f>'Q_fit (2)'!$V$2:$V$19</c:f>
              <c:numCache>
                <c:formatCode>General</c:formatCode>
                <c:ptCount val="18"/>
                <c:pt idx="0">
                  <c:v>-6.3737749326716983E-2</c:v>
                </c:pt>
                <c:pt idx="1">
                  <c:v>-5.3217164262966764E-2</c:v>
                </c:pt>
                <c:pt idx="2">
                  <c:v>-4.3622507126563202E-2</c:v>
                </c:pt>
                <c:pt idx="3">
                  <c:v>-3.4953777917506354E-2</c:v>
                </c:pt>
                <c:pt idx="4">
                  <c:v>-2.7210976635796174E-2</c:v>
                </c:pt>
                <c:pt idx="5">
                  <c:v>-2.0394103281432759E-2</c:v>
                </c:pt>
                <c:pt idx="6">
                  <c:v>-1.4503157854415961E-2</c:v>
                </c:pt>
                <c:pt idx="7">
                  <c:v>-9.5381403547458495E-3</c:v>
                </c:pt>
                <c:pt idx="8">
                  <c:v>-5.4990507824224343E-3</c:v>
                </c:pt>
                <c:pt idx="9">
                  <c:v>-2.3858891374457097E-3</c:v>
                </c:pt>
                <c:pt idx="10">
                  <c:v>-1.9865541981567252E-4</c:v>
                </c:pt>
                <c:pt idx="11">
                  <c:v>1.0626503704676818E-3</c:v>
                </c:pt>
                <c:pt idx="12">
                  <c:v>1.3980282334043284E-3</c:v>
                </c:pt>
                <c:pt idx="13">
                  <c:v>8.0747816899428312E-4</c:v>
                </c:pt>
                <c:pt idx="14">
                  <c:v>-7.0899982276245016E-4</c:v>
                </c:pt>
                <c:pt idx="15">
                  <c:v>-3.1514057418658755E-3</c:v>
                </c:pt>
                <c:pt idx="16">
                  <c:v>-6.5197395883159915E-3</c:v>
                </c:pt>
                <c:pt idx="17">
                  <c:v>-1.0814001362112795E-2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AD-4A1F-85C1-9E61956C0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51024"/>
        <c:axId val="1"/>
      </c:scatterChart>
      <c:valAx>
        <c:axId val="749451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 / 10^nn</a:t>
                </a:r>
              </a:p>
            </c:rich>
          </c:tx>
          <c:layout>
            <c:manualLayout>
              <c:xMode val="edge"/>
              <c:yMode val="edge"/>
              <c:x val="0.76790830945558741"/>
              <c:y val="0.883008356545960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(O-C)/10^nn</a:t>
                </a:r>
              </a:p>
            </c:rich>
          </c:tx>
          <c:layout>
            <c:manualLayout>
              <c:xMode val="edge"/>
              <c:yMode val="edge"/>
              <c:x val="2.148997134670487E-2"/>
              <c:y val="0.356545961002785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5102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5702005730659023"/>
          <c:y val="0.92757660167130918"/>
          <c:w val="0.61891117478510027"/>
          <c:h val="0.98885793871866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V1073 Cyg - O-C Diagr.</a:t>
            </a:r>
          </a:p>
        </c:rich>
      </c:tx>
      <c:layout>
        <c:manualLayout>
          <c:xMode val="edge"/>
          <c:yMode val="edge"/>
          <c:x val="0.33689895714907292"/>
          <c:y val="3.01204819277108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29794956333131"/>
          <c:y val="0.14457831325301204"/>
          <c:w val="0.79144522797812911"/>
          <c:h val="0.63554216867469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(old)'!$F$21:$F$990</c:f>
              <c:numCache>
                <c:formatCode>General</c:formatCode>
                <c:ptCount val="970"/>
                <c:pt idx="0">
                  <c:v>-16088</c:v>
                </c:pt>
                <c:pt idx="1">
                  <c:v>-15963.5</c:v>
                </c:pt>
                <c:pt idx="2">
                  <c:v>-15677.5</c:v>
                </c:pt>
                <c:pt idx="3">
                  <c:v>-15560</c:v>
                </c:pt>
                <c:pt idx="4">
                  <c:v>-15429</c:v>
                </c:pt>
                <c:pt idx="5">
                  <c:v>-15337.5</c:v>
                </c:pt>
                <c:pt idx="6">
                  <c:v>-15332.5</c:v>
                </c:pt>
                <c:pt idx="7">
                  <c:v>-15331</c:v>
                </c:pt>
                <c:pt idx="8">
                  <c:v>-15266.5</c:v>
                </c:pt>
                <c:pt idx="9">
                  <c:v>-15029.5</c:v>
                </c:pt>
                <c:pt idx="10">
                  <c:v>-14961</c:v>
                </c:pt>
                <c:pt idx="11">
                  <c:v>-14943</c:v>
                </c:pt>
                <c:pt idx="12">
                  <c:v>-14879.5</c:v>
                </c:pt>
                <c:pt idx="13">
                  <c:v>-14853</c:v>
                </c:pt>
                <c:pt idx="14">
                  <c:v>-14807</c:v>
                </c:pt>
                <c:pt idx="15">
                  <c:v>-14506.5</c:v>
                </c:pt>
                <c:pt idx="16">
                  <c:v>-14454.5</c:v>
                </c:pt>
                <c:pt idx="17">
                  <c:v>-14429</c:v>
                </c:pt>
                <c:pt idx="18">
                  <c:v>-13420</c:v>
                </c:pt>
                <c:pt idx="19">
                  <c:v>-12730</c:v>
                </c:pt>
                <c:pt idx="20">
                  <c:v>-12697</c:v>
                </c:pt>
                <c:pt idx="21">
                  <c:v>-12652.5</c:v>
                </c:pt>
                <c:pt idx="22">
                  <c:v>-12622</c:v>
                </c:pt>
                <c:pt idx="23">
                  <c:v>-12166.5</c:v>
                </c:pt>
                <c:pt idx="24">
                  <c:v>-12162.5</c:v>
                </c:pt>
                <c:pt idx="25">
                  <c:v>-12105.5</c:v>
                </c:pt>
                <c:pt idx="26">
                  <c:v>-11997.5</c:v>
                </c:pt>
                <c:pt idx="27">
                  <c:v>-11716</c:v>
                </c:pt>
                <c:pt idx="28">
                  <c:v>-11683</c:v>
                </c:pt>
                <c:pt idx="29">
                  <c:v>-11651</c:v>
                </c:pt>
                <c:pt idx="30">
                  <c:v>-5136</c:v>
                </c:pt>
                <c:pt idx="31">
                  <c:v>-5117</c:v>
                </c:pt>
                <c:pt idx="32">
                  <c:v>-5114.5</c:v>
                </c:pt>
                <c:pt idx="33">
                  <c:v>-2397.5</c:v>
                </c:pt>
                <c:pt idx="34">
                  <c:v>-2395</c:v>
                </c:pt>
                <c:pt idx="35">
                  <c:v>-2364.5</c:v>
                </c:pt>
                <c:pt idx="36">
                  <c:v>-2331.5</c:v>
                </c:pt>
                <c:pt idx="37">
                  <c:v>-2296</c:v>
                </c:pt>
                <c:pt idx="38">
                  <c:v>-1010.5</c:v>
                </c:pt>
                <c:pt idx="39">
                  <c:v>-947</c:v>
                </c:pt>
                <c:pt idx="40">
                  <c:v>-938</c:v>
                </c:pt>
                <c:pt idx="41">
                  <c:v>-933</c:v>
                </c:pt>
                <c:pt idx="42">
                  <c:v>-930.5</c:v>
                </c:pt>
                <c:pt idx="43">
                  <c:v>-439</c:v>
                </c:pt>
                <c:pt idx="44">
                  <c:v>-406</c:v>
                </c:pt>
                <c:pt idx="45">
                  <c:v>-13</c:v>
                </c:pt>
                <c:pt idx="46">
                  <c:v>-4</c:v>
                </c:pt>
                <c:pt idx="47">
                  <c:v>0</c:v>
                </c:pt>
                <c:pt idx="48">
                  <c:v>0</c:v>
                </c:pt>
                <c:pt idx="49">
                  <c:v>25.5</c:v>
                </c:pt>
                <c:pt idx="50">
                  <c:v>44.5</c:v>
                </c:pt>
                <c:pt idx="51">
                  <c:v>75</c:v>
                </c:pt>
                <c:pt idx="52">
                  <c:v>468</c:v>
                </c:pt>
                <c:pt idx="53">
                  <c:v>515</c:v>
                </c:pt>
                <c:pt idx="54">
                  <c:v>847.5</c:v>
                </c:pt>
                <c:pt idx="55">
                  <c:v>850</c:v>
                </c:pt>
                <c:pt idx="56">
                  <c:v>852.5</c:v>
                </c:pt>
                <c:pt idx="57">
                  <c:v>869</c:v>
                </c:pt>
                <c:pt idx="58">
                  <c:v>5018.5</c:v>
                </c:pt>
                <c:pt idx="59">
                  <c:v>5074.5</c:v>
                </c:pt>
                <c:pt idx="60">
                  <c:v>5077</c:v>
                </c:pt>
                <c:pt idx="61">
                  <c:v>5088.5</c:v>
                </c:pt>
                <c:pt idx="62">
                  <c:v>5513.5</c:v>
                </c:pt>
                <c:pt idx="63">
                  <c:v>5522.5</c:v>
                </c:pt>
                <c:pt idx="64">
                  <c:v>5525</c:v>
                </c:pt>
                <c:pt idx="65">
                  <c:v>5527.5</c:v>
                </c:pt>
                <c:pt idx="66">
                  <c:v>6417</c:v>
                </c:pt>
                <c:pt idx="67">
                  <c:v>6426</c:v>
                </c:pt>
                <c:pt idx="68">
                  <c:v>6437.5</c:v>
                </c:pt>
                <c:pt idx="69">
                  <c:v>6454</c:v>
                </c:pt>
                <c:pt idx="70">
                  <c:v>7417.5</c:v>
                </c:pt>
                <c:pt idx="71">
                  <c:v>7424</c:v>
                </c:pt>
                <c:pt idx="72">
                  <c:v>7776</c:v>
                </c:pt>
                <c:pt idx="73">
                  <c:v>7785</c:v>
                </c:pt>
                <c:pt idx="74">
                  <c:v>7818</c:v>
                </c:pt>
                <c:pt idx="75">
                  <c:v>8327</c:v>
                </c:pt>
                <c:pt idx="76">
                  <c:v>8402</c:v>
                </c:pt>
                <c:pt idx="77">
                  <c:v>8775.5</c:v>
                </c:pt>
                <c:pt idx="78">
                  <c:v>9695</c:v>
                </c:pt>
                <c:pt idx="79">
                  <c:v>10106</c:v>
                </c:pt>
                <c:pt idx="80">
                  <c:v>11012</c:v>
                </c:pt>
                <c:pt idx="81">
                  <c:v>11040</c:v>
                </c:pt>
                <c:pt idx="82">
                  <c:v>11042.5</c:v>
                </c:pt>
                <c:pt idx="83">
                  <c:v>11051.5</c:v>
                </c:pt>
                <c:pt idx="84">
                  <c:v>11077</c:v>
                </c:pt>
                <c:pt idx="85">
                  <c:v>11546.5</c:v>
                </c:pt>
                <c:pt idx="86">
                  <c:v>11549</c:v>
                </c:pt>
                <c:pt idx="87">
                  <c:v>11565.5</c:v>
                </c:pt>
                <c:pt idx="88">
                  <c:v>11568</c:v>
                </c:pt>
                <c:pt idx="89">
                  <c:v>11573</c:v>
                </c:pt>
                <c:pt idx="90">
                  <c:v>11643</c:v>
                </c:pt>
                <c:pt idx="91">
                  <c:v>11643</c:v>
                </c:pt>
                <c:pt idx="92">
                  <c:v>11666</c:v>
                </c:pt>
                <c:pt idx="93">
                  <c:v>11666</c:v>
                </c:pt>
                <c:pt idx="94">
                  <c:v>12004.5</c:v>
                </c:pt>
                <c:pt idx="95">
                  <c:v>12004.5</c:v>
                </c:pt>
                <c:pt idx="96">
                  <c:v>12016</c:v>
                </c:pt>
                <c:pt idx="97">
                  <c:v>12037.5</c:v>
                </c:pt>
                <c:pt idx="98">
                  <c:v>12039</c:v>
                </c:pt>
                <c:pt idx="99">
                  <c:v>12039</c:v>
                </c:pt>
                <c:pt idx="100">
                  <c:v>12054</c:v>
                </c:pt>
                <c:pt idx="101">
                  <c:v>12483</c:v>
                </c:pt>
                <c:pt idx="102">
                  <c:v>12483</c:v>
                </c:pt>
                <c:pt idx="103">
                  <c:v>12483</c:v>
                </c:pt>
                <c:pt idx="104">
                  <c:v>12485.5</c:v>
                </c:pt>
                <c:pt idx="105">
                  <c:v>12485.5</c:v>
                </c:pt>
                <c:pt idx="106">
                  <c:v>12490.5</c:v>
                </c:pt>
                <c:pt idx="107">
                  <c:v>12492</c:v>
                </c:pt>
                <c:pt idx="108">
                  <c:v>12511</c:v>
                </c:pt>
                <c:pt idx="109">
                  <c:v>12546.5</c:v>
                </c:pt>
                <c:pt idx="110">
                  <c:v>12581</c:v>
                </c:pt>
                <c:pt idx="111">
                  <c:v>12581</c:v>
                </c:pt>
                <c:pt idx="112">
                  <c:v>12630.5</c:v>
                </c:pt>
                <c:pt idx="113">
                  <c:v>12917</c:v>
                </c:pt>
                <c:pt idx="114">
                  <c:v>12969</c:v>
                </c:pt>
                <c:pt idx="115">
                  <c:v>12970.5</c:v>
                </c:pt>
                <c:pt idx="116">
                  <c:v>13442.5</c:v>
                </c:pt>
                <c:pt idx="117">
                  <c:v>15251</c:v>
                </c:pt>
                <c:pt idx="118">
                  <c:v>15647</c:v>
                </c:pt>
                <c:pt idx="119">
                  <c:v>15687</c:v>
                </c:pt>
                <c:pt idx="120">
                  <c:v>15689</c:v>
                </c:pt>
                <c:pt idx="121">
                  <c:v>17125</c:v>
                </c:pt>
                <c:pt idx="122">
                  <c:v>17143</c:v>
                </c:pt>
                <c:pt idx="123">
                  <c:v>17178.5</c:v>
                </c:pt>
                <c:pt idx="124">
                  <c:v>17684</c:v>
                </c:pt>
                <c:pt idx="125">
                  <c:v>19613</c:v>
                </c:pt>
                <c:pt idx="126">
                  <c:v>19613</c:v>
                </c:pt>
                <c:pt idx="127">
                  <c:v>19908</c:v>
                </c:pt>
                <c:pt idx="128">
                  <c:v>20290</c:v>
                </c:pt>
                <c:pt idx="129">
                  <c:v>20391.5</c:v>
                </c:pt>
                <c:pt idx="130">
                  <c:v>20393</c:v>
                </c:pt>
                <c:pt idx="131">
                  <c:v>20421</c:v>
                </c:pt>
                <c:pt idx="132">
                  <c:v>20890.5</c:v>
                </c:pt>
                <c:pt idx="133">
                  <c:v>21346</c:v>
                </c:pt>
                <c:pt idx="134">
                  <c:v>21794</c:v>
                </c:pt>
                <c:pt idx="135">
                  <c:v>21888</c:v>
                </c:pt>
              </c:numCache>
            </c:numRef>
          </c:xVal>
          <c:yVal>
            <c:numRef>
              <c:f>'A (old)'!$H$21:$H$990</c:f>
              <c:numCache>
                <c:formatCode>General</c:formatCode>
                <c:ptCount val="970"/>
                <c:pt idx="4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5-4D48-AD3E-2AEE32707042}"/>
            </c:ext>
          </c:extLst>
        </c:ser>
        <c:ser>
          <c:idx val="1"/>
          <c:order val="1"/>
          <c:tx>
            <c:strRef>
              <c:f>'A (old)'!$I$20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(old)'!$D$22:$D$47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(old)'!$F$21:$F$990</c:f>
              <c:numCache>
                <c:formatCode>General</c:formatCode>
                <c:ptCount val="970"/>
                <c:pt idx="0">
                  <c:v>-16088</c:v>
                </c:pt>
                <c:pt idx="1">
                  <c:v>-15963.5</c:v>
                </c:pt>
                <c:pt idx="2">
                  <c:v>-15677.5</c:v>
                </c:pt>
                <c:pt idx="3">
                  <c:v>-15560</c:v>
                </c:pt>
                <c:pt idx="4">
                  <c:v>-15429</c:v>
                </c:pt>
                <c:pt idx="5">
                  <c:v>-15337.5</c:v>
                </c:pt>
                <c:pt idx="6">
                  <c:v>-15332.5</c:v>
                </c:pt>
                <c:pt idx="7">
                  <c:v>-15331</c:v>
                </c:pt>
                <c:pt idx="8">
                  <c:v>-15266.5</c:v>
                </c:pt>
                <c:pt idx="9">
                  <c:v>-15029.5</c:v>
                </c:pt>
                <c:pt idx="10">
                  <c:v>-14961</c:v>
                </c:pt>
                <c:pt idx="11">
                  <c:v>-14943</c:v>
                </c:pt>
                <c:pt idx="12">
                  <c:v>-14879.5</c:v>
                </c:pt>
                <c:pt idx="13">
                  <c:v>-14853</c:v>
                </c:pt>
                <c:pt idx="14">
                  <c:v>-14807</c:v>
                </c:pt>
                <c:pt idx="15">
                  <c:v>-14506.5</c:v>
                </c:pt>
                <c:pt idx="16">
                  <c:v>-14454.5</c:v>
                </c:pt>
                <c:pt idx="17">
                  <c:v>-14429</c:v>
                </c:pt>
                <c:pt idx="18">
                  <c:v>-13420</c:v>
                </c:pt>
                <c:pt idx="19">
                  <c:v>-12730</c:v>
                </c:pt>
                <c:pt idx="20">
                  <c:v>-12697</c:v>
                </c:pt>
                <c:pt idx="21">
                  <c:v>-12652.5</c:v>
                </c:pt>
                <c:pt idx="22">
                  <c:v>-12622</c:v>
                </c:pt>
                <c:pt idx="23">
                  <c:v>-12166.5</c:v>
                </c:pt>
                <c:pt idx="24">
                  <c:v>-12162.5</c:v>
                </c:pt>
                <c:pt idx="25">
                  <c:v>-12105.5</c:v>
                </c:pt>
                <c:pt idx="26">
                  <c:v>-11997.5</c:v>
                </c:pt>
                <c:pt idx="27">
                  <c:v>-11716</c:v>
                </c:pt>
                <c:pt idx="28">
                  <c:v>-11683</c:v>
                </c:pt>
                <c:pt idx="29">
                  <c:v>-11651</c:v>
                </c:pt>
                <c:pt idx="30">
                  <c:v>-5136</c:v>
                </c:pt>
                <c:pt idx="31">
                  <c:v>-5117</c:v>
                </c:pt>
                <c:pt idx="32">
                  <c:v>-5114.5</c:v>
                </c:pt>
                <c:pt idx="33">
                  <c:v>-2397.5</c:v>
                </c:pt>
                <c:pt idx="34">
                  <c:v>-2395</c:v>
                </c:pt>
                <c:pt idx="35">
                  <c:v>-2364.5</c:v>
                </c:pt>
                <c:pt idx="36">
                  <c:v>-2331.5</c:v>
                </c:pt>
                <c:pt idx="37">
                  <c:v>-2296</c:v>
                </c:pt>
                <c:pt idx="38">
                  <c:v>-1010.5</c:v>
                </c:pt>
                <c:pt idx="39">
                  <c:v>-947</c:v>
                </c:pt>
                <c:pt idx="40">
                  <c:v>-938</c:v>
                </c:pt>
                <c:pt idx="41">
                  <c:v>-933</c:v>
                </c:pt>
                <c:pt idx="42">
                  <c:v>-930.5</c:v>
                </c:pt>
                <c:pt idx="43">
                  <c:v>-439</c:v>
                </c:pt>
                <c:pt idx="44">
                  <c:v>-406</c:v>
                </c:pt>
                <c:pt idx="45">
                  <c:v>-13</c:v>
                </c:pt>
                <c:pt idx="46">
                  <c:v>-4</c:v>
                </c:pt>
                <c:pt idx="47">
                  <c:v>0</c:v>
                </c:pt>
                <c:pt idx="48">
                  <c:v>0</c:v>
                </c:pt>
                <c:pt idx="49">
                  <c:v>25.5</c:v>
                </c:pt>
                <c:pt idx="50">
                  <c:v>44.5</c:v>
                </c:pt>
                <c:pt idx="51">
                  <c:v>75</c:v>
                </c:pt>
                <c:pt idx="52">
                  <c:v>468</c:v>
                </c:pt>
                <c:pt idx="53">
                  <c:v>515</c:v>
                </c:pt>
                <c:pt idx="54">
                  <c:v>847.5</c:v>
                </c:pt>
                <c:pt idx="55">
                  <c:v>850</c:v>
                </c:pt>
                <c:pt idx="56">
                  <c:v>852.5</c:v>
                </c:pt>
                <c:pt idx="57">
                  <c:v>869</c:v>
                </c:pt>
                <c:pt idx="58">
                  <c:v>5018.5</c:v>
                </c:pt>
                <c:pt idx="59">
                  <c:v>5074.5</c:v>
                </c:pt>
                <c:pt idx="60">
                  <c:v>5077</c:v>
                </c:pt>
                <c:pt idx="61">
                  <c:v>5088.5</c:v>
                </c:pt>
                <c:pt idx="62">
                  <c:v>5513.5</c:v>
                </c:pt>
                <c:pt idx="63">
                  <c:v>5522.5</c:v>
                </c:pt>
                <c:pt idx="64">
                  <c:v>5525</c:v>
                </c:pt>
                <c:pt idx="65">
                  <c:v>5527.5</c:v>
                </c:pt>
                <c:pt idx="66">
                  <c:v>6417</c:v>
                </c:pt>
                <c:pt idx="67">
                  <c:v>6426</c:v>
                </c:pt>
                <c:pt idx="68">
                  <c:v>6437.5</c:v>
                </c:pt>
                <c:pt idx="69">
                  <c:v>6454</c:v>
                </c:pt>
                <c:pt idx="70">
                  <c:v>7417.5</c:v>
                </c:pt>
                <c:pt idx="71">
                  <c:v>7424</c:v>
                </c:pt>
                <c:pt idx="72">
                  <c:v>7776</c:v>
                </c:pt>
                <c:pt idx="73">
                  <c:v>7785</c:v>
                </c:pt>
                <c:pt idx="74">
                  <c:v>7818</c:v>
                </c:pt>
                <c:pt idx="75">
                  <c:v>8327</c:v>
                </c:pt>
                <c:pt idx="76">
                  <c:v>8402</c:v>
                </c:pt>
                <c:pt idx="77">
                  <c:v>8775.5</c:v>
                </c:pt>
                <c:pt idx="78">
                  <c:v>9695</c:v>
                </c:pt>
                <c:pt idx="79">
                  <c:v>10106</c:v>
                </c:pt>
                <c:pt idx="80">
                  <c:v>11012</c:v>
                </c:pt>
                <c:pt idx="81">
                  <c:v>11040</c:v>
                </c:pt>
                <c:pt idx="82">
                  <c:v>11042.5</c:v>
                </c:pt>
                <c:pt idx="83">
                  <c:v>11051.5</c:v>
                </c:pt>
                <c:pt idx="84">
                  <c:v>11077</c:v>
                </c:pt>
                <c:pt idx="85">
                  <c:v>11546.5</c:v>
                </c:pt>
                <c:pt idx="86">
                  <c:v>11549</c:v>
                </c:pt>
                <c:pt idx="87">
                  <c:v>11565.5</c:v>
                </c:pt>
                <c:pt idx="88">
                  <c:v>11568</c:v>
                </c:pt>
                <c:pt idx="89">
                  <c:v>11573</c:v>
                </c:pt>
                <c:pt idx="90">
                  <c:v>11643</c:v>
                </c:pt>
                <c:pt idx="91">
                  <c:v>11643</c:v>
                </c:pt>
                <c:pt idx="92">
                  <c:v>11666</c:v>
                </c:pt>
                <c:pt idx="93">
                  <c:v>11666</c:v>
                </c:pt>
                <c:pt idx="94">
                  <c:v>12004.5</c:v>
                </c:pt>
                <c:pt idx="95">
                  <c:v>12004.5</c:v>
                </c:pt>
                <c:pt idx="96">
                  <c:v>12016</c:v>
                </c:pt>
                <c:pt idx="97">
                  <c:v>12037.5</c:v>
                </c:pt>
                <c:pt idx="98">
                  <c:v>12039</c:v>
                </c:pt>
                <c:pt idx="99">
                  <c:v>12039</c:v>
                </c:pt>
                <c:pt idx="100">
                  <c:v>12054</c:v>
                </c:pt>
                <c:pt idx="101">
                  <c:v>12483</c:v>
                </c:pt>
                <c:pt idx="102">
                  <c:v>12483</c:v>
                </c:pt>
                <c:pt idx="103">
                  <c:v>12483</c:v>
                </c:pt>
                <c:pt idx="104">
                  <c:v>12485.5</c:v>
                </c:pt>
                <c:pt idx="105">
                  <c:v>12485.5</c:v>
                </c:pt>
                <c:pt idx="106">
                  <c:v>12490.5</c:v>
                </c:pt>
                <c:pt idx="107">
                  <c:v>12492</c:v>
                </c:pt>
                <c:pt idx="108">
                  <c:v>12511</c:v>
                </c:pt>
                <c:pt idx="109">
                  <c:v>12546.5</c:v>
                </c:pt>
                <c:pt idx="110">
                  <c:v>12581</c:v>
                </c:pt>
                <c:pt idx="111">
                  <c:v>12581</c:v>
                </c:pt>
                <c:pt idx="112">
                  <c:v>12630.5</c:v>
                </c:pt>
                <c:pt idx="113">
                  <c:v>12917</c:v>
                </c:pt>
                <c:pt idx="114">
                  <c:v>12969</c:v>
                </c:pt>
                <c:pt idx="115">
                  <c:v>12970.5</c:v>
                </c:pt>
                <c:pt idx="116">
                  <c:v>13442.5</c:v>
                </c:pt>
                <c:pt idx="117">
                  <c:v>15251</c:v>
                </c:pt>
                <c:pt idx="118">
                  <c:v>15647</c:v>
                </c:pt>
                <c:pt idx="119">
                  <c:v>15687</c:v>
                </c:pt>
                <c:pt idx="120">
                  <c:v>15689</c:v>
                </c:pt>
                <c:pt idx="121">
                  <c:v>17125</c:v>
                </c:pt>
                <c:pt idx="122">
                  <c:v>17143</c:v>
                </c:pt>
                <c:pt idx="123">
                  <c:v>17178.5</c:v>
                </c:pt>
                <c:pt idx="124">
                  <c:v>17684</c:v>
                </c:pt>
                <c:pt idx="125">
                  <c:v>19613</c:v>
                </c:pt>
                <c:pt idx="126">
                  <c:v>19613</c:v>
                </c:pt>
                <c:pt idx="127">
                  <c:v>19908</c:v>
                </c:pt>
                <c:pt idx="128">
                  <c:v>20290</c:v>
                </c:pt>
                <c:pt idx="129">
                  <c:v>20391.5</c:v>
                </c:pt>
                <c:pt idx="130">
                  <c:v>20393</c:v>
                </c:pt>
                <c:pt idx="131">
                  <c:v>20421</c:v>
                </c:pt>
                <c:pt idx="132">
                  <c:v>20890.5</c:v>
                </c:pt>
                <c:pt idx="133">
                  <c:v>21346</c:v>
                </c:pt>
                <c:pt idx="134">
                  <c:v>21794</c:v>
                </c:pt>
                <c:pt idx="135">
                  <c:v>21888</c:v>
                </c:pt>
              </c:numCache>
            </c:numRef>
          </c:xVal>
          <c:yVal>
            <c:numRef>
              <c:f>'A (old)'!$I$21:$I$990</c:f>
              <c:numCache>
                <c:formatCode>General</c:formatCode>
                <c:ptCount val="970"/>
                <c:pt idx="0">
                  <c:v>-3.7463999979081564E-3</c:v>
                </c:pt>
                <c:pt idx="1">
                  <c:v>-3.2790499935799744E-3</c:v>
                </c:pt>
                <c:pt idx="2">
                  <c:v>2.8467500014812686E-3</c:v>
                </c:pt>
                <c:pt idx="3">
                  <c:v>5.3320000042731408E-3</c:v>
                </c:pt>
                <c:pt idx="4">
                  <c:v>-7.2886999987531453E-3</c:v>
                </c:pt>
                <c:pt idx="5">
                  <c:v>-2.9451249996782281E-2</c:v>
                </c:pt>
                <c:pt idx="6">
                  <c:v>-1.4749749996553874E-2</c:v>
                </c:pt>
                <c:pt idx="7">
                  <c:v>-8.5392999935720582E-3</c:v>
                </c:pt>
                <c:pt idx="8">
                  <c:v>-3.6489949998212978E-2</c:v>
                </c:pt>
                <c:pt idx="9">
                  <c:v>-1.2388499962980859E-3</c:v>
                </c:pt>
                <c:pt idx="10">
                  <c:v>-2.6628299998264993E-2</c:v>
                </c:pt>
                <c:pt idx="11">
                  <c:v>2.2897100003319792E-2</c:v>
                </c:pt>
                <c:pt idx="12">
                  <c:v>-6.1938499966345262E-3</c:v>
                </c:pt>
                <c:pt idx="13">
                  <c:v>3.4524100003181957E-2</c:v>
                </c:pt>
                <c:pt idx="14">
                  <c:v>-1.602209999691695E-2</c:v>
                </c:pt>
                <c:pt idx="15">
                  <c:v>-8.861949998390628E-3</c:v>
                </c:pt>
                <c:pt idx="16">
                  <c:v>-1.0566349996224744E-2</c:v>
                </c:pt>
                <c:pt idx="17">
                  <c:v>-1.198869999643648E-2</c:v>
                </c:pt>
                <c:pt idx="18">
                  <c:v>-2.5425999996514292E-2</c:v>
                </c:pt>
                <c:pt idx="19">
                  <c:v>-2.7618999996775528E-2</c:v>
                </c:pt>
                <c:pt idx="20">
                  <c:v>-1.3989099996251753E-2</c:v>
                </c:pt>
                <c:pt idx="21">
                  <c:v>1.2254250003024936E-2</c:v>
                </c:pt>
                <c:pt idx="22">
                  <c:v>2.6533400003245333E-2</c:v>
                </c:pt>
                <c:pt idx="23">
                  <c:v>3.1440050006494857E-2</c:v>
                </c:pt>
                <c:pt idx="24">
                  <c:v>-2.2998749998805579E-2</c:v>
                </c:pt>
                <c:pt idx="25">
                  <c:v>3.0998350001027575E-2</c:v>
                </c:pt>
                <c:pt idx="26">
                  <c:v>3.1507500025327317E-3</c:v>
                </c:pt>
                <c:pt idx="27">
                  <c:v>2.9645200003869832E-2</c:v>
                </c:pt>
                <c:pt idx="28">
                  <c:v>4.0275100003782427E-2</c:v>
                </c:pt>
                <c:pt idx="29">
                  <c:v>9.7647000038705301E-3</c:v>
                </c:pt>
                <c:pt idx="30">
                  <c:v>8.8192000039271079E-3</c:v>
                </c:pt>
                <c:pt idx="31">
                  <c:v>-1.5150999970501289E-3</c:v>
                </c:pt>
                <c:pt idx="32">
                  <c:v>-6.164349993923679E-3</c:v>
                </c:pt>
                <c:pt idx="33">
                  <c:v>5.0307499986956827E-3</c:v>
                </c:pt>
                <c:pt idx="34">
                  <c:v>1.2381500004266854E-2</c:v>
                </c:pt>
                <c:pt idx="35">
                  <c:v>1.6606499993940815E-3</c:v>
                </c:pt>
                <c:pt idx="36">
                  <c:v>-5.7094500007224269E-3</c:v>
                </c:pt>
                <c:pt idx="37">
                  <c:v>1.3271199997689109E-2</c:v>
                </c:pt>
                <c:pt idx="38">
                  <c:v>3.2685000041965395E-4</c:v>
                </c:pt>
                <c:pt idx="39">
                  <c:v>2.5358999992022291E-3</c:v>
                </c:pt>
                <c:pt idx="40">
                  <c:v>2.7985999986412935E-3</c:v>
                </c:pt>
                <c:pt idx="41">
                  <c:v>1.6601000024820678E-3</c:v>
                </c:pt>
                <c:pt idx="42">
                  <c:v>9.2084999778307974E-4</c:v>
                </c:pt>
                <c:pt idx="43">
                  <c:v>-1.9169999723089859E-4</c:v>
                </c:pt>
                <c:pt idx="44">
                  <c:v>-6.6179999703308567E-4</c:v>
                </c:pt>
                <c:pt idx="45">
                  <c:v>1.9761000075959601E-3</c:v>
                </c:pt>
                <c:pt idx="46">
                  <c:v>1.538800002890639E-3</c:v>
                </c:pt>
                <c:pt idx="48">
                  <c:v>4.0000000444706529E-4</c:v>
                </c:pt>
                <c:pt idx="49">
                  <c:v>-2.2234999778447673E-4</c:v>
                </c:pt>
                <c:pt idx="50">
                  <c:v>-3.5664999450091273E-4</c:v>
                </c:pt>
                <c:pt idx="51">
                  <c:v>-6.7749999288935214E-4</c:v>
                </c:pt>
                <c:pt idx="52">
                  <c:v>1.160400002845563E-3</c:v>
                </c:pt>
                <c:pt idx="53">
                  <c:v>8.5450000187847763E-4</c:v>
                </c:pt>
                <c:pt idx="54">
                  <c:v>-3.1357499974546954E-3</c:v>
                </c:pt>
                <c:pt idx="55">
                  <c:v>-1.0649999967426993E-3</c:v>
                </c:pt>
                <c:pt idx="56">
                  <c:v>-3.7642499955836684E-3</c:v>
                </c:pt>
                <c:pt idx="57">
                  <c:v>-4.8929999320534989E-4</c:v>
                </c:pt>
                <c:pt idx="59">
                  <c:v>9.5235000480897725E-4</c:v>
                </c:pt>
                <c:pt idx="60">
                  <c:v>-3.2969000021694228E-3</c:v>
                </c:pt>
                <c:pt idx="61">
                  <c:v>2.1655000455211848E-4</c:v>
                </c:pt>
                <c:pt idx="71">
                  <c:v>-9.0128000010736287E-3</c:v>
                </c:pt>
                <c:pt idx="72">
                  <c:v>-1.2727199995424598E-2</c:v>
                </c:pt>
                <c:pt idx="73">
                  <c:v>-9.4644999990123324E-3</c:v>
                </c:pt>
                <c:pt idx="77">
                  <c:v>-8.8973499950952828E-3</c:v>
                </c:pt>
                <c:pt idx="78">
                  <c:v>-1.9991499997559004E-2</c:v>
                </c:pt>
                <c:pt idx="80">
                  <c:v>-3.0116400004772004E-2</c:v>
                </c:pt>
                <c:pt idx="81">
                  <c:v>-3.1387999995786231E-2</c:v>
                </c:pt>
                <c:pt idx="82">
                  <c:v>-3.0637249998108018E-2</c:v>
                </c:pt>
                <c:pt idx="83">
                  <c:v>-2.8074549991288222E-2</c:v>
                </c:pt>
                <c:pt idx="84">
                  <c:v>-3.1996899997466244E-2</c:v>
                </c:pt>
                <c:pt idx="86">
                  <c:v>-3.3975300000747666E-2</c:v>
                </c:pt>
                <c:pt idx="87">
                  <c:v>-3.5960349996457808E-2</c:v>
                </c:pt>
                <c:pt idx="88">
                  <c:v>-3.020960000139894E-2</c:v>
                </c:pt>
                <c:pt idx="94">
                  <c:v>-3.9068650003173389E-2</c:v>
                </c:pt>
                <c:pt idx="96">
                  <c:v>-4.0155199996661395E-2</c:v>
                </c:pt>
                <c:pt idx="97">
                  <c:v>-3.8438750001660082E-2</c:v>
                </c:pt>
                <c:pt idx="100">
                  <c:v>-3.9323799996054731E-2</c:v>
                </c:pt>
                <c:pt idx="102">
                  <c:v>-4.1435099999944214E-2</c:v>
                </c:pt>
                <c:pt idx="103">
                  <c:v>-4.1035100002773106E-2</c:v>
                </c:pt>
                <c:pt idx="105">
                  <c:v>-3.6284349997004028E-2</c:v>
                </c:pt>
                <c:pt idx="106">
                  <c:v>-4.5282849998329766E-2</c:v>
                </c:pt>
                <c:pt idx="107">
                  <c:v>-4.747240000142483E-2</c:v>
                </c:pt>
                <c:pt idx="114">
                  <c:v>-4.7349299995403271E-2</c:v>
                </c:pt>
                <c:pt idx="115">
                  <c:v>-5.0138849997892976E-2</c:v>
                </c:pt>
                <c:pt idx="116">
                  <c:v>-5.1417249997030012E-2</c:v>
                </c:pt>
                <c:pt idx="119">
                  <c:v>-7.1513900002173614E-2</c:v>
                </c:pt>
                <c:pt idx="121">
                  <c:v>-8.436249999795109E-2</c:v>
                </c:pt>
                <c:pt idx="122">
                  <c:v>-8.7737099995138124E-2</c:v>
                </c:pt>
                <c:pt idx="123">
                  <c:v>-8.5356449999380857E-2</c:v>
                </c:pt>
                <c:pt idx="129">
                  <c:v>-0.12317254999652505</c:v>
                </c:pt>
                <c:pt idx="130">
                  <c:v>-0.12416210000083083</c:v>
                </c:pt>
                <c:pt idx="131">
                  <c:v>-0.12153370000305586</c:v>
                </c:pt>
                <c:pt idx="132">
                  <c:v>-0.12646284999937052</c:v>
                </c:pt>
                <c:pt idx="133">
                  <c:v>-0.13135619999957271</c:v>
                </c:pt>
                <c:pt idx="134">
                  <c:v>-0.13506179999967571</c:v>
                </c:pt>
                <c:pt idx="135">
                  <c:v>-0.13755359999049688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5-4D48-AD3E-2AEE32707042}"/>
            </c:ext>
          </c:extLst>
        </c:ser>
        <c:ser>
          <c:idx val="4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(old)'!$F$21:$F$990</c:f>
              <c:numCache>
                <c:formatCode>General</c:formatCode>
                <c:ptCount val="970"/>
                <c:pt idx="0">
                  <c:v>-16088</c:v>
                </c:pt>
                <c:pt idx="1">
                  <c:v>-15963.5</c:v>
                </c:pt>
                <c:pt idx="2">
                  <c:v>-15677.5</c:v>
                </c:pt>
                <c:pt idx="3">
                  <c:v>-15560</c:v>
                </c:pt>
                <c:pt idx="4">
                  <c:v>-15429</c:v>
                </c:pt>
                <c:pt idx="5">
                  <c:v>-15337.5</c:v>
                </c:pt>
                <c:pt idx="6">
                  <c:v>-15332.5</c:v>
                </c:pt>
                <c:pt idx="7">
                  <c:v>-15331</c:v>
                </c:pt>
                <c:pt idx="8">
                  <c:v>-15266.5</c:v>
                </c:pt>
                <c:pt idx="9">
                  <c:v>-15029.5</c:v>
                </c:pt>
                <c:pt idx="10">
                  <c:v>-14961</c:v>
                </c:pt>
                <c:pt idx="11">
                  <c:v>-14943</c:v>
                </c:pt>
                <c:pt idx="12">
                  <c:v>-14879.5</c:v>
                </c:pt>
                <c:pt idx="13">
                  <c:v>-14853</c:v>
                </c:pt>
                <c:pt idx="14">
                  <c:v>-14807</c:v>
                </c:pt>
                <c:pt idx="15">
                  <c:v>-14506.5</c:v>
                </c:pt>
                <c:pt idx="16">
                  <c:v>-14454.5</c:v>
                </c:pt>
                <c:pt idx="17">
                  <c:v>-14429</c:v>
                </c:pt>
                <c:pt idx="18">
                  <c:v>-13420</c:v>
                </c:pt>
                <c:pt idx="19">
                  <c:v>-12730</c:v>
                </c:pt>
                <c:pt idx="20">
                  <c:v>-12697</c:v>
                </c:pt>
                <c:pt idx="21">
                  <c:v>-12652.5</c:v>
                </c:pt>
                <c:pt idx="22">
                  <c:v>-12622</c:v>
                </c:pt>
                <c:pt idx="23">
                  <c:v>-12166.5</c:v>
                </c:pt>
                <c:pt idx="24">
                  <c:v>-12162.5</c:v>
                </c:pt>
                <c:pt idx="25">
                  <c:v>-12105.5</c:v>
                </c:pt>
                <c:pt idx="26">
                  <c:v>-11997.5</c:v>
                </c:pt>
                <c:pt idx="27">
                  <c:v>-11716</c:v>
                </c:pt>
                <c:pt idx="28">
                  <c:v>-11683</c:v>
                </c:pt>
                <c:pt idx="29">
                  <c:v>-11651</c:v>
                </c:pt>
                <c:pt idx="30">
                  <c:v>-5136</c:v>
                </c:pt>
                <c:pt idx="31">
                  <c:v>-5117</c:v>
                </c:pt>
                <c:pt idx="32">
                  <c:v>-5114.5</c:v>
                </c:pt>
                <c:pt idx="33">
                  <c:v>-2397.5</c:v>
                </c:pt>
                <c:pt idx="34">
                  <c:v>-2395</c:v>
                </c:pt>
                <c:pt idx="35">
                  <c:v>-2364.5</c:v>
                </c:pt>
                <c:pt idx="36">
                  <c:v>-2331.5</c:v>
                </c:pt>
                <c:pt idx="37">
                  <c:v>-2296</c:v>
                </c:pt>
                <c:pt idx="38">
                  <c:v>-1010.5</c:v>
                </c:pt>
                <c:pt idx="39">
                  <c:v>-947</c:v>
                </c:pt>
                <c:pt idx="40">
                  <c:v>-938</c:v>
                </c:pt>
                <c:pt idx="41">
                  <c:v>-933</c:v>
                </c:pt>
                <c:pt idx="42">
                  <c:v>-930.5</c:v>
                </c:pt>
                <c:pt idx="43">
                  <c:v>-439</c:v>
                </c:pt>
                <c:pt idx="44">
                  <c:v>-406</c:v>
                </c:pt>
                <c:pt idx="45">
                  <c:v>-13</c:v>
                </c:pt>
                <c:pt idx="46">
                  <c:v>-4</c:v>
                </c:pt>
                <c:pt idx="47">
                  <c:v>0</c:v>
                </c:pt>
                <c:pt idx="48">
                  <c:v>0</c:v>
                </c:pt>
                <c:pt idx="49">
                  <c:v>25.5</c:v>
                </c:pt>
                <c:pt idx="50">
                  <c:v>44.5</c:v>
                </c:pt>
                <c:pt idx="51">
                  <c:v>75</c:v>
                </c:pt>
                <c:pt idx="52">
                  <c:v>468</c:v>
                </c:pt>
                <c:pt idx="53">
                  <c:v>515</c:v>
                </c:pt>
                <c:pt idx="54">
                  <c:v>847.5</c:v>
                </c:pt>
                <c:pt idx="55">
                  <c:v>850</c:v>
                </c:pt>
                <c:pt idx="56">
                  <c:v>852.5</c:v>
                </c:pt>
                <c:pt idx="57">
                  <c:v>869</c:v>
                </c:pt>
                <c:pt idx="58">
                  <c:v>5018.5</c:v>
                </c:pt>
                <c:pt idx="59">
                  <c:v>5074.5</c:v>
                </c:pt>
                <c:pt idx="60">
                  <c:v>5077</c:v>
                </c:pt>
                <c:pt idx="61">
                  <c:v>5088.5</c:v>
                </c:pt>
                <c:pt idx="62">
                  <c:v>5513.5</c:v>
                </c:pt>
                <c:pt idx="63">
                  <c:v>5522.5</c:v>
                </c:pt>
                <c:pt idx="64">
                  <c:v>5525</c:v>
                </c:pt>
                <c:pt idx="65">
                  <c:v>5527.5</c:v>
                </c:pt>
                <c:pt idx="66">
                  <c:v>6417</c:v>
                </c:pt>
                <c:pt idx="67">
                  <c:v>6426</c:v>
                </c:pt>
                <c:pt idx="68">
                  <c:v>6437.5</c:v>
                </c:pt>
                <c:pt idx="69">
                  <c:v>6454</c:v>
                </c:pt>
                <c:pt idx="70">
                  <c:v>7417.5</c:v>
                </c:pt>
                <c:pt idx="71">
                  <c:v>7424</c:v>
                </c:pt>
                <c:pt idx="72">
                  <c:v>7776</c:v>
                </c:pt>
                <c:pt idx="73">
                  <c:v>7785</c:v>
                </c:pt>
                <c:pt idx="74">
                  <c:v>7818</c:v>
                </c:pt>
                <c:pt idx="75">
                  <c:v>8327</c:v>
                </c:pt>
                <c:pt idx="76">
                  <c:v>8402</c:v>
                </c:pt>
                <c:pt idx="77">
                  <c:v>8775.5</c:v>
                </c:pt>
                <c:pt idx="78">
                  <c:v>9695</c:v>
                </c:pt>
                <c:pt idx="79">
                  <c:v>10106</c:v>
                </c:pt>
                <c:pt idx="80">
                  <c:v>11012</c:v>
                </c:pt>
                <c:pt idx="81">
                  <c:v>11040</c:v>
                </c:pt>
                <c:pt idx="82">
                  <c:v>11042.5</c:v>
                </c:pt>
                <c:pt idx="83">
                  <c:v>11051.5</c:v>
                </c:pt>
                <c:pt idx="84">
                  <c:v>11077</c:v>
                </c:pt>
                <c:pt idx="85">
                  <c:v>11546.5</c:v>
                </c:pt>
                <c:pt idx="86">
                  <c:v>11549</c:v>
                </c:pt>
                <c:pt idx="87">
                  <c:v>11565.5</c:v>
                </c:pt>
                <c:pt idx="88">
                  <c:v>11568</c:v>
                </c:pt>
                <c:pt idx="89">
                  <c:v>11573</c:v>
                </c:pt>
                <c:pt idx="90">
                  <c:v>11643</c:v>
                </c:pt>
                <c:pt idx="91">
                  <c:v>11643</c:v>
                </c:pt>
                <c:pt idx="92">
                  <c:v>11666</c:v>
                </c:pt>
                <c:pt idx="93">
                  <c:v>11666</c:v>
                </c:pt>
                <c:pt idx="94">
                  <c:v>12004.5</c:v>
                </c:pt>
                <c:pt idx="95">
                  <c:v>12004.5</c:v>
                </c:pt>
                <c:pt idx="96">
                  <c:v>12016</c:v>
                </c:pt>
                <c:pt idx="97">
                  <c:v>12037.5</c:v>
                </c:pt>
                <c:pt idx="98">
                  <c:v>12039</c:v>
                </c:pt>
                <c:pt idx="99">
                  <c:v>12039</c:v>
                </c:pt>
                <c:pt idx="100">
                  <c:v>12054</c:v>
                </c:pt>
                <c:pt idx="101">
                  <c:v>12483</c:v>
                </c:pt>
                <c:pt idx="102">
                  <c:v>12483</c:v>
                </c:pt>
                <c:pt idx="103">
                  <c:v>12483</c:v>
                </c:pt>
                <c:pt idx="104">
                  <c:v>12485.5</c:v>
                </c:pt>
                <c:pt idx="105">
                  <c:v>12485.5</c:v>
                </c:pt>
                <c:pt idx="106">
                  <c:v>12490.5</c:v>
                </c:pt>
                <c:pt idx="107">
                  <c:v>12492</c:v>
                </c:pt>
                <c:pt idx="108">
                  <c:v>12511</c:v>
                </c:pt>
                <c:pt idx="109">
                  <c:v>12546.5</c:v>
                </c:pt>
                <c:pt idx="110">
                  <c:v>12581</c:v>
                </c:pt>
                <c:pt idx="111">
                  <c:v>12581</c:v>
                </c:pt>
                <c:pt idx="112">
                  <c:v>12630.5</c:v>
                </c:pt>
                <c:pt idx="113">
                  <c:v>12917</c:v>
                </c:pt>
                <c:pt idx="114">
                  <c:v>12969</c:v>
                </c:pt>
                <c:pt idx="115">
                  <c:v>12970.5</c:v>
                </c:pt>
                <c:pt idx="116">
                  <c:v>13442.5</c:v>
                </c:pt>
                <c:pt idx="117">
                  <c:v>15251</c:v>
                </c:pt>
                <c:pt idx="118">
                  <c:v>15647</c:v>
                </c:pt>
                <c:pt idx="119">
                  <c:v>15687</c:v>
                </c:pt>
                <c:pt idx="120">
                  <c:v>15689</c:v>
                </c:pt>
                <c:pt idx="121">
                  <c:v>17125</c:v>
                </c:pt>
                <c:pt idx="122">
                  <c:v>17143</c:v>
                </c:pt>
                <c:pt idx="123">
                  <c:v>17178.5</c:v>
                </c:pt>
                <c:pt idx="124">
                  <c:v>17684</c:v>
                </c:pt>
                <c:pt idx="125">
                  <c:v>19613</c:v>
                </c:pt>
                <c:pt idx="126">
                  <c:v>19613</c:v>
                </c:pt>
                <c:pt idx="127">
                  <c:v>19908</c:v>
                </c:pt>
                <c:pt idx="128">
                  <c:v>20290</c:v>
                </c:pt>
                <c:pt idx="129">
                  <c:v>20391.5</c:v>
                </c:pt>
                <c:pt idx="130">
                  <c:v>20393</c:v>
                </c:pt>
                <c:pt idx="131">
                  <c:v>20421</c:v>
                </c:pt>
                <c:pt idx="132">
                  <c:v>20890.5</c:v>
                </c:pt>
                <c:pt idx="133">
                  <c:v>21346</c:v>
                </c:pt>
                <c:pt idx="134">
                  <c:v>21794</c:v>
                </c:pt>
                <c:pt idx="135">
                  <c:v>21888</c:v>
                </c:pt>
              </c:numCache>
            </c:numRef>
          </c:xVal>
          <c:yVal>
            <c:numRef>
              <c:f>'A (old)'!$J$21:$J$990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85-4D48-AD3E-2AEE32707042}"/>
            </c:ext>
          </c:extLst>
        </c:ser>
        <c:ser>
          <c:idx val="2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(old)'!$F$21:$F$990</c:f>
              <c:numCache>
                <c:formatCode>General</c:formatCode>
                <c:ptCount val="970"/>
                <c:pt idx="0">
                  <c:v>-16088</c:v>
                </c:pt>
                <c:pt idx="1">
                  <c:v>-15963.5</c:v>
                </c:pt>
                <c:pt idx="2">
                  <c:v>-15677.5</c:v>
                </c:pt>
                <c:pt idx="3">
                  <c:v>-15560</c:v>
                </c:pt>
                <c:pt idx="4">
                  <c:v>-15429</c:v>
                </c:pt>
                <c:pt idx="5">
                  <c:v>-15337.5</c:v>
                </c:pt>
                <c:pt idx="6">
                  <c:v>-15332.5</c:v>
                </c:pt>
                <c:pt idx="7">
                  <c:v>-15331</c:v>
                </c:pt>
                <c:pt idx="8">
                  <c:v>-15266.5</c:v>
                </c:pt>
                <c:pt idx="9">
                  <c:v>-15029.5</c:v>
                </c:pt>
                <c:pt idx="10">
                  <c:v>-14961</c:v>
                </c:pt>
                <c:pt idx="11">
                  <c:v>-14943</c:v>
                </c:pt>
                <c:pt idx="12">
                  <c:v>-14879.5</c:v>
                </c:pt>
                <c:pt idx="13">
                  <c:v>-14853</c:v>
                </c:pt>
                <c:pt idx="14">
                  <c:v>-14807</c:v>
                </c:pt>
                <c:pt idx="15">
                  <c:v>-14506.5</c:v>
                </c:pt>
                <c:pt idx="16">
                  <c:v>-14454.5</c:v>
                </c:pt>
                <c:pt idx="17">
                  <c:v>-14429</c:v>
                </c:pt>
                <c:pt idx="18">
                  <c:v>-13420</c:v>
                </c:pt>
                <c:pt idx="19">
                  <c:v>-12730</c:v>
                </c:pt>
                <c:pt idx="20">
                  <c:v>-12697</c:v>
                </c:pt>
                <c:pt idx="21">
                  <c:v>-12652.5</c:v>
                </c:pt>
                <c:pt idx="22">
                  <c:v>-12622</c:v>
                </c:pt>
                <c:pt idx="23">
                  <c:v>-12166.5</c:v>
                </c:pt>
                <c:pt idx="24">
                  <c:v>-12162.5</c:v>
                </c:pt>
                <c:pt idx="25">
                  <c:v>-12105.5</c:v>
                </c:pt>
                <c:pt idx="26">
                  <c:v>-11997.5</c:v>
                </c:pt>
                <c:pt idx="27">
                  <c:v>-11716</c:v>
                </c:pt>
                <c:pt idx="28">
                  <c:v>-11683</c:v>
                </c:pt>
                <c:pt idx="29">
                  <c:v>-11651</c:v>
                </c:pt>
                <c:pt idx="30">
                  <c:v>-5136</c:v>
                </c:pt>
                <c:pt idx="31">
                  <c:v>-5117</c:v>
                </c:pt>
                <c:pt idx="32">
                  <c:v>-5114.5</c:v>
                </c:pt>
                <c:pt idx="33">
                  <c:v>-2397.5</c:v>
                </c:pt>
                <c:pt idx="34">
                  <c:v>-2395</c:v>
                </c:pt>
                <c:pt idx="35">
                  <c:v>-2364.5</c:v>
                </c:pt>
                <c:pt idx="36">
                  <c:v>-2331.5</c:v>
                </c:pt>
                <c:pt idx="37">
                  <c:v>-2296</c:v>
                </c:pt>
                <c:pt idx="38">
                  <c:v>-1010.5</c:v>
                </c:pt>
                <c:pt idx="39">
                  <c:v>-947</c:v>
                </c:pt>
                <c:pt idx="40">
                  <c:v>-938</c:v>
                </c:pt>
                <c:pt idx="41">
                  <c:v>-933</c:v>
                </c:pt>
                <c:pt idx="42">
                  <c:v>-930.5</c:v>
                </c:pt>
                <c:pt idx="43">
                  <c:v>-439</c:v>
                </c:pt>
                <c:pt idx="44">
                  <c:v>-406</c:v>
                </c:pt>
                <c:pt idx="45">
                  <c:v>-13</c:v>
                </c:pt>
                <c:pt idx="46">
                  <c:v>-4</c:v>
                </c:pt>
                <c:pt idx="47">
                  <c:v>0</c:v>
                </c:pt>
                <c:pt idx="48">
                  <c:v>0</c:v>
                </c:pt>
                <c:pt idx="49">
                  <c:v>25.5</c:v>
                </c:pt>
                <c:pt idx="50">
                  <c:v>44.5</c:v>
                </c:pt>
                <c:pt idx="51">
                  <c:v>75</c:v>
                </c:pt>
                <c:pt idx="52">
                  <c:v>468</c:v>
                </c:pt>
                <c:pt idx="53">
                  <c:v>515</c:v>
                </c:pt>
                <c:pt idx="54">
                  <c:v>847.5</c:v>
                </c:pt>
                <c:pt idx="55">
                  <c:v>850</c:v>
                </c:pt>
                <c:pt idx="56">
                  <c:v>852.5</c:v>
                </c:pt>
                <c:pt idx="57">
                  <c:v>869</c:v>
                </c:pt>
                <c:pt idx="58">
                  <c:v>5018.5</c:v>
                </c:pt>
                <c:pt idx="59">
                  <c:v>5074.5</c:v>
                </c:pt>
                <c:pt idx="60">
                  <c:v>5077</c:v>
                </c:pt>
                <c:pt idx="61">
                  <c:v>5088.5</c:v>
                </c:pt>
                <c:pt idx="62">
                  <c:v>5513.5</c:v>
                </c:pt>
                <c:pt idx="63">
                  <c:v>5522.5</c:v>
                </c:pt>
                <c:pt idx="64">
                  <c:v>5525</c:v>
                </c:pt>
                <c:pt idx="65">
                  <c:v>5527.5</c:v>
                </c:pt>
                <c:pt idx="66">
                  <c:v>6417</c:v>
                </c:pt>
                <c:pt idx="67">
                  <c:v>6426</c:v>
                </c:pt>
                <c:pt idx="68">
                  <c:v>6437.5</c:v>
                </c:pt>
                <c:pt idx="69">
                  <c:v>6454</c:v>
                </c:pt>
                <c:pt idx="70">
                  <c:v>7417.5</c:v>
                </c:pt>
                <c:pt idx="71">
                  <c:v>7424</c:v>
                </c:pt>
                <c:pt idx="72">
                  <c:v>7776</c:v>
                </c:pt>
                <c:pt idx="73">
                  <c:v>7785</c:v>
                </c:pt>
                <c:pt idx="74">
                  <c:v>7818</c:v>
                </c:pt>
                <c:pt idx="75">
                  <c:v>8327</c:v>
                </c:pt>
                <c:pt idx="76">
                  <c:v>8402</c:v>
                </c:pt>
                <c:pt idx="77">
                  <c:v>8775.5</c:v>
                </c:pt>
                <c:pt idx="78">
                  <c:v>9695</c:v>
                </c:pt>
                <c:pt idx="79">
                  <c:v>10106</c:v>
                </c:pt>
                <c:pt idx="80">
                  <c:v>11012</c:v>
                </c:pt>
                <c:pt idx="81">
                  <c:v>11040</c:v>
                </c:pt>
                <c:pt idx="82">
                  <c:v>11042.5</c:v>
                </c:pt>
                <c:pt idx="83">
                  <c:v>11051.5</c:v>
                </c:pt>
                <c:pt idx="84">
                  <c:v>11077</c:v>
                </c:pt>
                <c:pt idx="85">
                  <c:v>11546.5</c:v>
                </c:pt>
                <c:pt idx="86">
                  <c:v>11549</c:v>
                </c:pt>
                <c:pt idx="87">
                  <c:v>11565.5</c:v>
                </c:pt>
                <c:pt idx="88">
                  <c:v>11568</c:v>
                </c:pt>
                <c:pt idx="89">
                  <c:v>11573</c:v>
                </c:pt>
                <c:pt idx="90">
                  <c:v>11643</c:v>
                </c:pt>
                <c:pt idx="91">
                  <c:v>11643</c:v>
                </c:pt>
                <c:pt idx="92">
                  <c:v>11666</c:v>
                </c:pt>
                <c:pt idx="93">
                  <c:v>11666</c:v>
                </c:pt>
                <c:pt idx="94">
                  <c:v>12004.5</c:v>
                </c:pt>
                <c:pt idx="95">
                  <c:v>12004.5</c:v>
                </c:pt>
                <c:pt idx="96">
                  <c:v>12016</c:v>
                </c:pt>
                <c:pt idx="97">
                  <c:v>12037.5</c:v>
                </c:pt>
                <c:pt idx="98">
                  <c:v>12039</c:v>
                </c:pt>
                <c:pt idx="99">
                  <c:v>12039</c:v>
                </c:pt>
                <c:pt idx="100">
                  <c:v>12054</c:v>
                </c:pt>
                <c:pt idx="101">
                  <c:v>12483</c:v>
                </c:pt>
                <c:pt idx="102">
                  <c:v>12483</c:v>
                </c:pt>
                <c:pt idx="103">
                  <c:v>12483</c:v>
                </c:pt>
                <c:pt idx="104">
                  <c:v>12485.5</c:v>
                </c:pt>
                <c:pt idx="105">
                  <c:v>12485.5</c:v>
                </c:pt>
                <c:pt idx="106">
                  <c:v>12490.5</c:v>
                </c:pt>
                <c:pt idx="107">
                  <c:v>12492</c:v>
                </c:pt>
                <c:pt idx="108">
                  <c:v>12511</c:v>
                </c:pt>
                <c:pt idx="109">
                  <c:v>12546.5</c:v>
                </c:pt>
                <c:pt idx="110">
                  <c:v>12581</c:v>
                </c:pt>
                <c:pt idx="111">
                  <c:v>12581</c:v>
                </c:pt>
                <c:pt idx="112">
                  <c:v>12630.5</c:v>
                </c:pt>
                <c:pt idx="113">
                  <c:v>12917</c:v>
                </c:pt>
                <c:pt idx="114">
                  <c:v>12969</c:v>
                </c:pt>
                <c:pt idx="115">
                  <c:v>12970.5</c:v>
                </c:pt>
                <c:pt idx="116">
                  <c:v>13442.5</c:v>
                </c:pt>
                <c:pt idx="117">
                  <c:v>15251</c:v>
                </c:pt>
                <c:pt idx="118">
                  <c:v>15647</c:v>
                </c:pt>
                <c:pt idx="119">
                  <c:v>15687</c:v>
                </c:pt>
                <c:pt idx="120">
                  <c:v>15689</c:v>
                </c:pt>
                <c:pt idx="121">
                  <c:v>17125</c:v>
                </c:pt>
                <c:pt idx="122">
                  <c:v>17143</c:v>
                </c:pt>
                <c:pt idx="123">
                  <c:v>17178.5</c:v>
                </c:pt>
                <c:pt idx="124">
                  <c:v>17684</c:v>
                </c:pt>
                <c:pt idx="125">
                  <c:v>19613</c:v>
                </c:pt>
                <c:pt idx="126">
                  <c:v>19613</c:v>
                </c:pt>
                <c:pt idx="127">
                  <c:v>19908</c:v>
                </c:pt>
                <c:pt idx="128">
                  <c:v>20290</c:v>
                </c:pt>
                <c:pt idx="129">
                  <c:v>20391.5</c:v>
                </c:pt>
                <c:pt idx="130">
                  <c:v>20393</c:v>
                </c:pt>
                <c:pt idx="131">
                  <c:v>20421</c:v>
                </c:pt>
                <c:pt idx="132">
                  <c:v>20890.5</c:v>
                </c:pt>
                <c:pt idx="133">
                  <c:v>21346</c:v>
                </c:pt>
                <c:pt idx="134">
                  <c:v>21794</c:v>
                </c:pt>
                <c:pt idx="135">
                  <c:v>21888</c:v>
                </c:pt>
              </c:numCache>
            </c:numRef>
          </c:xVal>
          <c:yVal>
            <c:numRef>
              <c:f>'A (old)'!$K$21:$K$990</c:f>
              <c:numCache>
                <c:formatCode>General</c:formatCode>
                <c:ptCount val="970"/>
                <c:pt idx="118">
                  <c:v>-7.1825899998657405E-2</c:v>
                </c:pt>
                <c:pt idx="120">
                  <c:v>-7.1733299999323208E-2</c:v>
                </c:pt>
                <c:pt idx="124">
                  <c:v>-9.2834800001583062E-2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85-4D48-AD3E-2AEE32707042}"/>
            </c:ext>
          </c:extLst>
        </c:ser>
        <c:ser>
          <c:idx val="3"/>
          <c:order val="4"/>
          <c:tx>
            <c:strRef>
              <c:f>'A (old)'!$L$20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(old)'!$F$21:$F$990</c:f>
              <c:numCache>
                <c:formatCode>General</c:formatCode>
                <c:ptCount val="970"/>
                <c:pt idx="0">
                  <c:v>-16088</c:v>
                </c:pt>
                <c:pt idx="1">
                  <c:v>-15963.5</c:v>
                </c:pt>
                <c:pt idx="2">
                  <c:v>-15677.5</c:v>
                </c:pt>
                <c:pt idx="3">
                  <c:v>-15560</c:v>
                </c:pt>
                <c:pt idx="4">
                  <c:v>-15429</c:v>
                </c:pt>
                <c:pt idx="5">
                  <c:v>-15337.5</c:v>
                </c:pt>
                <c:pt idx="6">
                  <c:v>-15332.5</c:v>
                </c:pt>
                <c:pt idx="7">
                  <c:v>-15331</c:v>
                </c:pt>
                <c:pt idx="8">
                  <c:v>-15266.5</c:v>
                </c:pt>
                <c:pt idx="9">
                  <c:v>-15029.5</c:v>
                </c:pt>
                <c:pt idx="10">
                  <c:v>-14961</c:v>
                </c:pt>
                <c:pt idx="11">
                  <c:v>-14943</c:v>
                </c:pt>
                <c:pt idx="12">
                  <c:v>-14879.5</c:v>
                </c:pt>
                <c:pt idx="13">
                  <c:v>-14853</c:v>
                </c:pt>
                <c:pt idx="14">
                  <c:v>-14807</c:v>
                </c:pt>
                <c:pt idx="15">
                  <c:v>-14506.5</c:v>
                </c:pt>
                <c:pt idx="16">
                  <c:v>-14454.5</c:v>
                </c:pt>
                <c:pt idx="17">
                  <c:v>-14429</c:v>
                </c:pt>
                <c:pt idx="18">
                  <c:v>-13420</c:v>
                </c:pt>
                <c:pt idx="19">
                  <c:v>-12730</c:v>
                </c:pt>
                <c:pt idx="20">
                  <c:v>-12697</c:v>
                </c:pt>
                <c:pt idx="21">
                  <c:v>-12652.5</c:v>
                </c:pt>
                <c:pt idx="22">
                  <c:v>-12622</c:v>
                </c:pt>
                <c:pt idx="23">
                  <c:v>-12166.5</c:v>
                </c:pt>
                <c:pt idx="24">
                  <c:v>-12162.5</c:v>
                </c:pt>
                <c:pt idx="25">
                  <c:v>-12105.5</c:v>
                </c:pt>
                <c:pt idx="26">
                  <c:v>-11997.5</c:v>
                </c:pt>
                <c:pt idx="27">
                  <c:v>-11716</c:v>
                </c:pt>
                <c:pt idx="28">
                  <c:v>-11683</c:v>
                </c:pt>
                <c:pt idx="29">
                  <c:v>-11651</c:v>
                </c:pt>
                <c:pt idx="30">
                  <c:v>-5136</c:v>
                </c:pt>
                <c:pt idx="31">
                  <c:v>-5117</c:v>
                </c:pt>
                <c:pt idx="32">
                  <c:v>-5114.5</c:v>
                </c:pt>
                <c:pt idx="33">
                  <c:v>-2397.5</c:v>
                </c:pt>
                <c:pt idx="34">
                  <c:v>-2395</c:v>
                </c:pt>
                <c:pt idx="35">
                  <c:v>-2364.5</c:v>
                </c:pt>
                <c:pt idx="36">
                  <c:v>-2331.5</c:v>
                </c:pt>
                <c:pt idx="37">
                  <c:v>-2296</c:v>
                </c:pt>
                <c:pt idx="38">
                  <c:v>-1010.5</c:v>
                </c:pt>
                <c:pt idx="39">
                  <c:v>-947</c:v>
                </c:pt>
                <c:pt idx="40">
                  <c:v>-938</c:v>
                </c:pt>
                <c:pt idx="41">
                  <c:v>-933</c:v>
                </c:pt>
                <c:pt idx="42">
                  <c:v>-930.5</c:v>
                </c:pt>
                <c:pt idx="43">
                  <c:v>-439</c:v>
                </c:pt>
                <c:pt idx="44">
                  <c:v>-406</c:v>
                </c:pt>
                <c:pt idx="45">
                  <c:v>-13</c:v>
                </c:pt>
                <c:pt idx="46">
                  <c:v>-4</c:v>
                </c:pt>
                <c:pt idx="47">
                  <c:v>0</c:v>
                </c:pt>
                <c:pt idx="48">
                  <c:v>0</c:v>
                </c:pt>
                <c:pt idx="49">
                  <c:v>25.5</c:v>
                </c:pt>
                <c:pt idx="50">
                  <c:v>44.5</c:v>
                </c:pt>
                <c:pt idx="51">
                  <c:v>75</c:v>
                </c:pt>
                <c:pt idx="52">
                  <c:v>468</c:v>
                </c:pt>
                <c:pt idx="53">
                  <c:v>515</c:v>
                </c:pt>
                <c:pt idx="54">
                  <c:v>847.5</c:v>
                </c:pt>
                <c:pt idx="55">
                  <c:v>850</c:v>
                </c:pt>
                <c:pt idx="56">
                  <c:v>852.5</c:v>
                </c:pt>
                <c:pt idx="57">
                  <c:v>869</c:v>
                </c:pt>
                <c:pt idx="58">
                  <c:v>5018.5</c:v>
                </c:pt>
                <c:pt idx="59">
                  <c:v>5074.5</c:v>
                </c:pt>
                <c:pt idx="60">
                  <c:v>5077</c:v>
                </c:pt>
                <c:pt idx="61">
                  <c:v>5088.5</c:v>
                </c:pt>
                <c:pt idx="62">
                  <c:v>5513.5</c:v>
                </c:pt>
                <c:pt idx="63">
                  <c:v>5522.5</c:v>
                </c:pt>
                <c:pt idx="64">
                  <c:v>5525</c:v>
                </c:pt>
                <c:pt idx="65">
                  <c:v>5527.5</c:v>
                </c:pt>
                <c:pt idx="66">
                  <c:v>6417</c:v>
                </c:pt>
                <c:pt idx="67">
                  <c:v>6426</c:v>
                </c:pt>
                <c:pt idx="68">
                  <c:v>6437.5</c:v>
                </c:pt>
                <c:pt idx="69">
                  <c:v>6454</c:v>
                </c:pt>
                <c:pt idx="70">
                  <c:v>7417.5</c:v>
                </c:pt>
                <c:pt idx="71">
                  <c:v>7424</c:v>
                </c:pt>
                <c:pt idx="72">
                  <c:v>7776</c:v>
                </c:pt>
                <c:pt idx="73">
                  <c:v>7785</c:v>
                </c:pt>
                <c:pt idx="74">
                  <c:v>7818</c:v>
                </c:pt>
                <c:pt idx="75">
                  <c:v>8327</c:v>
                </c:pt>
                <c:pt idx="76">
                  <c:v>8402</c:v>
                </c:pt>
                <c:pt idx="77">
                  <c:v>8775.5</c:v>
                </c:pt>
                <c:pt idx="78">
                  <c:v>9695</c:v>
                </c:pt>
                <c:pt idx="79">
                  <c:v>10106</c:v>
                </c:pt>
                <c:pt idx="80">
                  <c:v>11012</c:v>
                </c:pt>
                <c:pt idx="81">
                  <c:v>11040</c:v>
                </c:pt>
                <c:pt idx="82">
                  <c:v>11042.5</c:v>
                </c:pt>
                <c:pt idx="83">
                  <c:v>11051.5</c:v>
                </c:pt>
                <c:pt idx="84">
                  <c:v>11077</c:v>
                </c:pt>
                <c:pt idx="85">
                  <c:v>11546.5</c:v>
                </c:pt>
                <c:pt idx="86">
                  <c:v>11549</c:v>
                </c:pt>
                <c:pt idx="87">
                  <c:v>11565.5</c:v>
                </c:pt>
                <c:pt idx="88">
                  <c:v>11568</c:v>
                </c:pt>
                <c:pt idx="89">
                  <c:v>11573</c:v>
                </c:pt>
                <c:pt idx="90">
                  <c:v>11643</c:v>
                </c:pt>
                <c:pt idx="91">
                  <c:v>11643</c:v>
                </c:pt>
                <c:pt idx="92">
                  <c:v>11666</c:v>
                </c:pt>
                <c:pt idx="93">
                  <c:v>11666</c:v>
                </c:pt>
                <c:pt idx="94">
                  <c:v>12004.5</c:v>
                </c:pt>
                <c:pt idx="95">
                  <c:v>12004.5</c:v>
                </c:pt>
                <c:pt idx="96">
                  <c:v>12016</c:v>
                </c:pt>
                <c:pt idx="97">
                  <c:v>12037.5</c:v>
                </c:pt>
                <c:pt idx="98">
                  <c:v>12039</c:v>
                </c:pt>
                <c:pt idx="99">
                  <c:v>12039</c:v>
                </c:pt>
                <c:pt idx="100">
                  <c:v>12054</c:v>
                </c:pt>
                <c:pt idx="101">
                  <c:v>12483</c:v>
                </c:pt>
                <c:pt idx="102">
                  <c:v>12483</c:v>
                </c:pt>
                <c:pt idx="103">
                  <c:v>12483</c:v>
                </c:pt>
                <c:pt idx="104">
                  <c:v>12485.5</c:v>
                </c:pt>
                <c:pt idx="105">
                  <c:v>12485.5</c:v>
                </c:pt>
                <c:pt idx="106">
                  <c:v>12490.5</c:v>
                </c:pt>
                <c:pt idx="107">
                  <c:v>12492</c:v>
                </c:pt>
                <c:pt idx="108">
                  <c:v>12511</c:v>
                </c:pt>
                <c:pt idx="109">
                  <c:v>12546.5</c:v>
                </c:pt>
                <c:pt idx="110">
                  <c:v>12581</c:v>
                </c:pt>
                <c:pt idx="111">
                  <c:v>12581</c:v>
                </c:pt>
                <c:pt idx="112">
                  <c:v>12630.5</c:v>
                </c:pt>
                <c:pt idx="113">
                  <c:v>12917</c:v>
                </c:pt>
                <c:pt idx="114">
                  <c:v>12969</c:v>
                </c:pt>
                <c:pt idx="115">
                  <c:v>12970.5</c:v>
                </c:pt>
                <c:pt idx="116">
                  <c:v>13442.5</c:v>
                </c:pt>
                <c:pt idx="117">
                  <c:v>15251</c:v>
                </c:pt>
                <c:pt idx="118">
                  <c:v>15647</c:v>
                </c:pt>
                <c:pt idx="119">
                  <c:v>15687</c:v>
                </c:pt>
                <c:pt idx="120">
                  <c:v>15689</c:v>
                </c:pt>
                <c:pt idx="121">
                  <c:v>17125</c:v>
                </c:pt>
                <c:pt idx="122">
                  <c:v>17143</c:v>
                </c:pt>
                <c:pt idx="123">
                  <c:v>17178.5</c:v>
                </c:pt>
                <c:pt idx="124">
                  <c:v>17684</c:v>
                </c:pt>
                <c:pt idx="125">
                  <c:v>19613</c:v>
                </c:pt>
                <c:pt idx="126">
                  <c:v>19613</c:v>
                </c:pt>
                <c:pt idx="127">
                  <c:v>19908</c:v>
                </c:pt>
                <c:pt idx="128">
                  <c:v>20290</c:v>
                </c:pt>
                <c:pt idx="129">
                  <c:v>20391.5</c:v>
                </c:pt>
                <c:pt idx="130">
                  <c:v>20393</c:v>
                </c:pt>
                <c:pt idx="131">
                  <c:v>20421</c:v>
                </c:pt>
                <c:pt idx="132">
                  <c:v>20890.5</c:v>
                </c:pt>
                <c:pt idx="133">
                  <c:v>21346</c:v>
                </c:pt>
                <c:pt idx="134">
                  <c:v>21794</c:v>
                </c:pt>
                <c:pt idx="135">
                  <c:v>21888</c:v>
                </c:pt>
              </c:numCache>
            </c:numRef>
          </c:xVal>
          <c:yVal>
            <c:numRef>
              <c:f>'A (old)'!$L$21:$L$990</c:f>
              <c:numCache>
                <c:formatCode>General</c:formatCode>
                <c:ptCount val="970"/>
                <c:pt idx="58">
                  <c:v>-2.1504450000065845E-2</c:v>
                </c:pt>
                <c:pt idx="76">
                  <c:v>2.0059999951627105E-4</c:v>
                </c:pt>
                <c:pt idx="79">
                  <c:v>-1.9728200000827201E-2</c:v>
                </c:pt>
                <c:pt idx="95">
                  <c:v>-3.3368650001648348E-2</c:v>
                </c:pt>
                <c:pt idx="112">
                  <c:v>-4.6540849994926248E-2</c:v>
                </c:pt>
                <c:pt idx="113">
                  <c:v>-4.6044899994740263E-2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85-4D48-AD3E-2AEE32707042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(old)'!$F$21:$F$990</c:f>
              <c:numCache>
                <c:formatCode>General</c:formatCode>
                <c:ptCount val="970"/>
                <c:pt idx="0">
                  <c:v>-16088</c:v>
                </c:pt>
                <c:pt idx="1">
                  <c:v>-15963.5</c:v>
                </c:pt>
                <c:pt idx="2">
                  <c:v>-15677.5</c:v>
                </c:pt>
                <c:pt idx="3">
                  <c:v>-15560</c:v>
                </c:pt>
                <c:pt idx="4">
                  <c:v>-15429</c:v>
                </c:pt>
                <c:pt idx="5">
                  <c:v>-15337.5</c:v>
                </c:pt>
                <c:pt idx="6">
                  <c:v>-15332.5</c:v>
                </c:pt>
                <c:pt idx="7">
                  <c:v>-15331</c:v>
                </c:pt>
                <c:pt idx="8">
                  <c:v>-15266.5</c:v>
                </c:pt>
                <c:pt idx="9">
                  <c:v>-15029.5</c:v>
                </c:pt>
                <c:pt idx="10">
                  <c:v>-14961</c:v>
                </c:pt>
                <c:pt idx="11">
                  <c:v>-14943</c:v>
                </c:pt>
                <c:pt idx="12">
                  <c:v>-14879.5</c:v>
                </c:pt>
                <c:pt idx="13">
                  <c:v>-14853</c:v>
                </c:pt>
                <c:pt idx="14">
                  <c:v>-14807</c:v>
                </c:pt>
                <c:pt idx="15">
                  <c:v>-14506.5</c:v>
                </c:pt>
                <c:pt idx="16">
                  <c:v>-14454.5</c:v>
                </c:pt>
                <c:pt idx="17">
                  <c:v>-14429</c:v>
                </c:pt>
                <c:pt idx="18">
                  <c:v>-13420</c:v>
                </c:pt>
                <c:pt idx="19">
                  <c:v>-12730</c:v>
                </c:pt>
                <c:pt idx="20">
                  <c:v>-12697</c:v>
                </c:pt>
                <c:pt idx="21">
                  <c:v>-12652.5</c:v>
                </c:pt>
                <c:pt idx="22">
                  <c:v>-12622</c:v>
                </c:pt>
                <c:pt idx="23">
                  <c:v>-12166.5</c:v>
                </c:pt>
                <c:pt idx="24">
                  <c:v>-12162.5</c:v>
                </c:pt>
                <c:pt idx="25">
                  <c:v>-12105.5</c:v>
                </c:pt>
                <c:pt idx="26">
                  <c:v>-11997.5</c:v>
                </c:pt>
                <c:pt idx="27">
                  <c:v>-11716</c:v>
                </c:pt>
                <c:pt idx="28">
                  <c:v>-11683</c:v>
                </c:pt>
                <c:pt idx="29">
                  <c:v>-11651</c:v>
                </c:pt>
                <c:pt idx="30">
                  <c:v>-5136</c:v>
                </c:pt>
                <c:pt idx="31">
                  <c:v>-5117</c:v>
                </c:pt>
                <c:pt idx="32">
                  <c:v>-5114.5</c:v>
                </c:pt>
                <c:pt idx="33">
                  <c:v>-2397.5</c:v>
                </c:pt>
                <c:pt idx="34">
                  <c:v>-2395</c:v>
                </c:pt>
                <c:pt idx="35">
                  <c:v>-2364.5</c:v>
                </c:pt>
                <c:pt idx="36">
                  <c:v>-2331.5</c:v>
                </c:pt>
                <c:pt idx="37">
                  <c:v>-2296</c:v>
                </c:pt>
                <c:pt idx="38">
                  <c:v>-1010.5</c:v>
                </c:pt>
                <c:pt idx="39">
                  <c:v>-947</c:v>
                </c:pt>
                <c:pt idx="40">
                  <c:v>-938</c:v>
                </c:pt>
                <c:pt idx="41">
                  <c:v>-933</c:v>
                </c:pt>
                <c:pt idx="42">
                  <c:v>-930.5</c:v>
                </c:pt>
                <c:pt idx="43">
                  <c:v>-439</c:v>
                </c:pt>
                <c:pt idx="44">
                  <c:v>-406</c:v>
                </c:pt>
                <c:pt idx="45">
                  <c:v>-13</c:v>
                </c:pt>
                <c:pt idx="46">
                  <c:v>-4</c:v>
                </c:pt>
                <c:pt idx="47">
                  <c:v>0</c:v>
                </c:pt>
                <c:pt idx="48">
                  <c:v>0</c:v>
                </c:pt>
                <c:pt idx="49">
                  <c:v>25.5</c:v>
                </c:pt>
                <c:pt idx="50">
                  <c:v>44.5</c:v>
                </c:pt>
                <c:pt idx="51">
                  <c:v>75</c:v>
                </c:pt>
                <c:pt idx="52">
                  <c:v>468</c:v>
                </c:pt>
                <c:pt idx="53">
                  <c:v>515</c:v>
                </c:pt>
                <c:pt idx="54">
                  <c:v>847.5</c:v>
                </c:pt>
                <c:pt idx="55">
                  <c:v>850</c:v>
                </c:pt>
                <c:pt idx="56">
                  <c:v>852.5</c:v>
                </c:pt>
                <c:pt idx="57">
                  <c:v>869</c:v>
                </c:pt>
                <c:pt idx="58">
                  <c:v>5018.5</c:v>
                </c:pt>
                <c:pt idx="59">
                  <c:v>5074.5</c:v>
                </c:pt>
                <c:pt idx="60">
                  <c:v>5077</c:v>
                </c:pt>
                <c:pt idx="61">
                  <c:v>5088.5</c:v>
                </c:pt>
                <c:pt idx="62">
                  <c:v>5513.5</c:v>
                </c:pt>
                <c:pt idx="63">
                  <c:v>5522.5</c:v>
                </c:pt>
                <c:pt idx="64">
                  <c:v>5525</c:v>
                </c:pt>
                <c:pt idx="65">
                  <c:v>5527.5</c:v>
                </c:pt>
                <c:pt idx="66">
                  <c:v>6417</c:v>
                </c:pt>
                <c:pt idx="67">
                  <c:v>6426</c:v>
                </c:pt>
                <c:pt idx="68">
                  <c:v>6437.5</c:v>
                </c:pt>
                <c:pt idx="69">
                  <c:v>6454</c:v>
                </c:pt>
                <c:pt idx="70">
                  <c:v>7417.5</c:v>
                </c:pt>
                <c:pt idx="71">
                  <c:v>7424</c:v>
                </c:pt>
                <c:pt idx="72">
                  <c:v>7776</c:v>
                </c:pt>
                <c:pt idx="73">
                  <c:v>7785</c:v>
                </c:pt>
                <c:pt idx="74">
                  <c:v>7818</c:v>
                </c:pt>
                <c:pt idx="75">
                  <c:v>8327</c:v>
                </c:pt>
                <c:pt idx="76">
                  <c:v>8402</c:v>
                </c:pt>
                <c:pt idx="77">
                  <c:v>8775.5</c:v>
                </c:pt>
                <c:pt idx="78">
                  <c:v>9695</c:v>
                </c:pt>
                <c:pt idx="79">
                  <c:v>10106</c:v>
                </c:pt>
                <c:pt idx="80">
                  <c:v>11012</c:v>
                </c:pt>
                <c:pt idx="81">
                  <c:v>11040</c:v>
                </c:pt>
                <c:pt idx="82">
                  <c:v>11042.5</c:v>
                </c:pt>
                <c:pt idx="83">
                  <c:v>11051.5</c:v>
                </c:pt>
                <c:pt idx="84">
                  <c:v>11077</c:v>
                </c:pt>
                <c:pt idx="85">
                  <c:v>11546.5</c:v>
                </c:pt>
                <c:pt idx="86">
                  <c:v>11549</c:v>
                </c:pt>
                <c:pt idx="87">
                  <c:v>11565.5</c:v>
                </c:pt>
                <c:pt idx="88">
                  <c:v>11568</c:v>
                </c:pt>
                <c:pt idx="89">
                  <c:v>11573</c:v>
                </c:pt>
                <c:pt idx="90">
                  <c:v>11643</c:v>
                </c:pt>
                <c:pt idx="91">
                  <c:v>11643</c:v>
                </c:pt>
                <c:pt idx="92">
                  <c:v>11666</c:v>
                </c:pt>
                <c:pt idx="93">
                  <c:v>11666</c:v>
                </c:pt>
                <c:pt idx="94">
                  <c:v>12004.5</c:v>
                </c:pt>
                <c:pt idx="95">
                  <c:v>12004.5</c:v>
                </c:pt>
                <c:pt idx="96">
                  <c:v>12016</c:v>
                </c:pt>
                <c:pt idx="97">
                  <c:v>12037.5</c:v>
                </c:pt>
                <c:pt idx="98">
                  <c:v>12039</c:v>
                </c:pt>
                <c:pt idx="99">
                  <c:v>12039</c:v>
                </c:pt>
                <c:pt idx="100">
                  <c:v>12054</c:v>
                </c:pt>
                <c:pt idx="101">
                  <c:v>12483</c:v>
                </c:pt>
                <c:pt idx="102">
                  <c:v>12483</c:v>
                </c:pt>
                <c:pt idx="103">
                  <c:v>12483</c:v>
                </c:pt>
                <c:pt idx="104">
                  <c:v>12485.5</c:v>
                </c:pt>
                <c:pt idx="105">
                  <c:v>12485.5</c:v>
                </c:pt>
                <c:pt idx="106">
                  <c:v>12490.5</c:v>
                </c:pt>
                <c:pt idx="107">
                  <c:v>12492</c:v>
                </c:pt>
                <c:pt idx="108">
                  <c:v>12511</c:v>
                </c:pt>
                <c:pt idx="109">
                  <c:v>12546.5</c:v>
                </c:pt>
                <c:pt idx="110">
                  <c:v>12581</c:v>
                </c:pt>
                <c:pt idx="111">
                  <c:v>12581</c:v>
                </c:pt>
                <c:pt idx="112">
                  <c:v>12630.5</c:v>
                </c:pt>
                <c:pt idx="113">
                  <c:v>12917</c:v>
                </c:pt>
                <c:pt idx="114">
                  <c:v>12969</c:v>
                </c:pt>
                <c:pt idx="115">
                  <c:v>12970.5</c:v>
                </c:pt>
                <c:pt idx="116">
                  <c:v>13442.5</c:v>
                </c:pt>
                <c:pt idx="117">
                  <c:v>15251</c:v>
                </c:pt>
                <c:pt idx="118">
                  <c:v>15647</c:v>
                </c:pt>
                <c:pt idx="119">
                  <c:v>15687</c:v>
                </c:pt>
                <c:pt idx="120">
                  <c:v>15689</c:v>
                </c:pt>
                <c:pt idx="121">
                  <c:v>17125</c:v>
                </c:pt>
                <c:pt idx="122">
                  <c:v>17143</c:v>
                </c:pt>
                <c:pt idx="123">
                  <c:v>17178.5</c:v>
                </c:pt>
                <c:pt idx="124">
                  <c:v>17684</c:v>
                </c:pt>
                <c:pt idx="125">
                  <c:v>19613</c:v>
                </c:pt>
                <c:pt idx="126">
                  <c:v>19613</c:v>
                </c:pt>
                <c:pt idx="127">
                  <c:v>19908</c:v>
                </c:pt>
                <c:pt idx="128">
                  <c:v>20290</c:v>
                </c:pt>
                <c:pt idx="129">
                  <c:v>20391.5</c:v>
                </c:pt>
                <c:pt idx="130">
                  <c:v>20393</c:v>
                </c:pt>
                <c:pt idx="131">
                  <c:v>20421</c:v>
                </c:pt>
                <c:pt idx="132">
                  <c:v>20890.5</c:v>
                </c:pt>
                <c:pt idx="133">
                  <c:v>21346</c:v>
                </c:pt>
                <c:pt idx="134">
                  <c:v>21794</c:v>
                </c:pt>
                <c:pt idx="135">
                  <c:v>21888</c:v>
                </c:pt>
              </c:numCache>
            </c:numRef>
          </c:xVal>
          <c:yVal>
            <c:numRef>
              <c:f>'A (old)'!$M$21:$M$990</c:f>
              <c:numCache>
                <c:formatCode>General</c:formatCode>
                <c:ptCount val="970"/>
                <c:pt idx="62">
                  <c:v>-4.0559499975643121E-3</c:v>
                </c:pt>
                <c:pt idx="63">
                  <c:v>1.4206750005541835E-2</c:v>
                </c:pt>
                <c:pt idx="64">
                  <c:v>-2.4425000010523945E-3</c:v>
                </c:pt>
                <c:pt idx="65">
                  <c:v>-2.0917499932693318E-3</c:v>
                </c:pt>
                <c:pt idx="66">
                  <c:v>4.7051000001374632E-3</c:v>
                </c:pt>
                <c:pt idx="67">
                  <c:v>4.9677999995765276E-3</c:v>
                </c:pt>
                <c:pt idx="68">
                  <c:v>-1.141875000030268E-2</c:v>
                </c:pt>
                <c:pt idx="69">
                  <c:v>-3.1037999942782335E-3</c:v>
                </c:pt>
                <c:pt idx="74">
                  <c:v>2.6539999817032367E-4</c:v>
                </c:pt>
                <c:pt idx="75">
                  <c:v>4.678100005548913E-3</c:v>
                </c:pt>
                <c:pt idx="85">
                  <c:v>-3.4026049994281493E-2</c:v>
                </c:pt>
                <c:pt idx="90">
                  <c:v>-3.4387100000458304E-2</c:v>
                </c:pt>
                <c:pt idx="91">
                  <c:v>-2.698709999822313E-2</c:v>
                </c:pt>
                <c:pt idx="92">
                  <c:v>-3.7460200001078192E-2</c:v>
                </c:pt>
                <c:pt idx="93">
                  <c:v>-3.6860200001683552E-2</c:v>
                </c:pt>
                <c:pt idx="98">
                  <c:v>-4.2028299991216045E-2</c:v>
                </c:pt>
                <c:pt idx="99">
                  <c:v>-3.8628299997071736E-2</c:v>
                </c:pt>
                <c:pt idx="101">
                  <c:v>-4.6835100001771934E-2</c:v>
                </c:pt>
                <c:pt idx="104">
                  <c:v>-4.438434999610763E-2</c:v>
                </c:pt>
                <c:pt idx="108">
                  <c:v>-4.2406699998537078E-2</c:v>
                </c:pt>
                <c:pt idx="109">
                  <c:v>-4.3926049998844974E-2</c:v>
                </c:pt>
                <c:pt idx="110">
                  <c:v>-4.4285700001637451E-2</c:v>
                </c:pt>
                <c:pt idx="111">
                  <c:v>-4.3785699999716599E-2</c:v>
                </c:pt>
                <c:pt idx="125">
                  <c:v>-0.11319609999918612</c:v>
                </c:pt>
                <c:pt idx="126">
                  <c:v>-0.11319609999918612</c:v>
                </c:pt>
                <c:pt idx="127">
                  <c:v>-0.11491759999626083</c:v>
                </c:pt>
                <c:pt idx="128">
                  <c:v>-0.12160299999231938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85-4D48-AD3E-2AEE32707042}"/>
            </c:ext>
          </c:extLst>
        </c:ser>
        <c:ser>
          <c:idx val="6"/>
          <c:order val="6"/>
          <c:tx>
            <c:strRef>
              <c:f>'A (old)'!$R$1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(old)'!$Q$2:$Q$19</c:f>
              <c:numCache>
                <c:formatCode>General</c:formatCode>
                <c:ptCount val="18"/>
                <c:pt idx="0">
                  <c:v>5000</c:v>
                </c:pt>
                <c:pt idx="1">
                  <c:v>6000</c:v>
                </c:pt>
                <c:pt idx="2">
                  <c:v>7000</c:v>
                </c:pt>
                <c:pt idx="3">
                  <c:v>8000</c:v>
                </c:pt>
                <c:pt idx="4">
                  <c:v>9000</c:v>
                </c:pt>
                <c:pt idx="5">
                  <c:v>10000</c:v>
                </c:pt>
                <c:pt idx="6">
                  <c:v>11000</c:v>
                </c:pt>
                <c:pt idx="7">
                  <c:v>12000</c:v>
                </c:pt>
                <c:pt idx="8">
                  <c:v>13000</c:v>
                </c:pt>
                <c:pt idx="9">
                  <c:v>14000</c:v>
                </c:pt>
                <c:pt idx="10">
                  <c:v>15000</c:v>
                </c:pt>
                <c:pt idx="11">
                  <c:v>16000</c:v>
                </c:pt>
                <c:pt idx="12">
                  <c:v>17000</c:v>
                </c:pt>
                <c:pt idx="13">
                  <c:v>18000</c:v>
                </c:pt>
                <c:pt idx="14">
                  <c:v>19000</c:v>
                </c:pt>
                <c:pt idx="15">
                  <c:v>20000</c:v>
                </c:pt>
                <c:pt idx="16">
                  <c:v>21000</c:v>
                </c:pt>
                <c:pt idx="17">
                  <c:v>22000</c:v>
                </c:pt>
              </c:numCache>
            </c:numRef>
          </c:xVal>
          <c:yVal>
            <c:numRef>
              <c:f>'A (old)'!$R$2:$R$19</c:f>
              <c:numCache>
                <c:formatCode>0.00E+00</c:formatCode>
                <c:ptCount val="18"/>
                <c:pt idx="0">
                  <c:v>2.1741497695801958E-3</c:v>
                </c:pt>
                <c:pt idx="1">
                  <c:v>-2.0302463616193242E-3</c:v>
                </c:pt>
                <c:pt idx="2">
                  <c:v>-6.766953453396762E-3</c:v>
                </c:pt>
                <c:pt idx="3">
                  <c:v>-1.2035971505752118E-2</c:v>
                </c:pt>
                <c:pt idx="4">
                  <c:v>-1.7837300518685387E-2</c:v>
                </c:pt>
                <c:pt idx="5">
                  <c:v>-2.4170940492196577E-2</c:v>
                </c:pt>
                <c:pt idx="6">
                  <c:v>-3.1036891426285681E-2</c:v>
                </c:pt>
                <c:pt idx="7">
                  <c:v>-3.8435153320952695E-2</c:v>
                </c:pt>
                <c:pt idx="8">
                  <c:v>-4.6365726176197636E-2</c:v>
                </c:pt>
                <c:pt idx="9">
                  <c:v>-5.4828609992020494E-2</c:v>
                </c:pt>
                <c:pt idx="10">
                  <c:v>-6.3823804768421255E-2</c:v>
                </c:pt>
                <c:pt idx="11">
                  <c:v>-7.3351310505399947E-2</c:v>
                </c:pt>
                <c:pt idx="12">
                  <c:v>-8.3411127202956556E-2</c:v>
                </c:pt>
                <c:pt idx="13">
                  <c:v>-9.4003254861091068E-2</c:v>
                </c:pt>
                <c:pt idx="14">
                  <c:v>-0.10512769347980351</c:v>
                </c:pt>
                <c:pt idx="15">
                  <c:v>-0.11678444305909386</c:v>
                </c:pt>
                <c:pt idx="16">
                  <c:v>-0.12897350359896215</c:v>
                </c:pt>
                <c:pt idx="17">
                  <c:v>-0.14169487509940831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85-4D48-AD3E-2AEE32707042}"/>
            </c:ext>
          </c:extLst>
        </c:ser>
        <c:ser>
          <c:idx val="7"/>
          <c:order val="7"/>
          <c:tx>
            <c:strRef>
              <c:f>'A (old)'!$T$20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(old)'!$F$21:$F$990</c:f>
              <c:numCache>
                <c:formatCode>General</c:formatCode>
                <c:ptCount val="970"/>
                <c:pt idx="0">
                  <c:v>-16088</c:v>
                </c:pt>
                <c:pt idx="1">
                  <c:v>-15963.5</c:v>
                </c:pt>
                <c:pt idx="2">
                  <c:v>-15677.5</c:v>
                </c:pt>
                <c:pt idx="3">
                  <c:v>-15560</c:v>
                </c:pt>
                <c:pt idx="4">
                  <c:v>-15429</c:v>
                </c:pt>
                <c:pt idx="5">
                  <c:v>-15337.5</c:v>
                </c:pt>
                <c:pt idx="6">
                  <c:v>-15332.5</c:v>
                </c:pt>
                <c:pt idx="7">
                  <c:v>-15331</c:v>
                </c:pt>
                <c:pt idx="8">
                  <c:v>-15266.5</c:v>
                </c:pt>
                <c:pt idx="9">
                  <c:v>-15029.5</c:v>
                </c:pt>
                <c:pt idx="10">
                  <c:v>-14961</c:v>
                </c:pt>
                <c:pt idx="11">
                  <c:v>-14943</c:v>
                </c:pt>
                <c:pt idx="12">
                  <c:v>-14879.5</c:v>
                </c:pt>
                <c:pt idx="13">
                  <c:v>-14853</c:v>
                </c:pt>
                <c:pt idx="14">
                  <c:v>-14807</c:v>
                </c:pt>
                <c:pt idx="15">
                  <c:v>-14506.5</c:v>
                </c:pt>
                <c:pt idx="16">
                  <c:v>-14454.5</c:v>
                </c:pt>
                <c:pt idx="17">
                  <c:v>-14429</c:v>
                </c:pt>
                <c:pt idx="18">
                  <c:v>-13420</c:v>
                </c:pt>
                <c:pt idx="19">
                  <c:v>-12730</c:v>
                </c:pt>
                <c:pt idx="20">
                  <c:v>-12697</c:v>
                </c:pt>
                <c:pt idx="21">
                  <c:v>-12652.5</c:v>
                </c:pt>
                <c:pt idx="22">
                  <c:v>-12622</c:v>
                </c:pt>
                <c:pt idx="23">
                  <c:v>-12166.5</c:v>
                </c:pt>
                <c:pt idx="24">
                  <c:v>-12162.5</c:v>
                </c:pt>
                <c:pt idx="25">
                  <c:v>-12105.5</c:v>
                </c:pt>
                <c:pt idx="26">
                  <c:v>-11997.5</c:v>
                </c:pt>
                <c:pt idx="27">
                  <c:v>-11716</c:v>
                </c:pt>
                <c:pt idx="28">
                  <c:v>-11683</c:v>
                </c:pt>
                <c:pt idx="29">
                  <c:v>-11651</c:v>
                </c:pt>
                <c:pt idx="30">
                  <c:v>-5136</c:v>
                </c:pt>
                <c:pt idx="31">
                  <c:v>-5117</c:v>
                </c:pt>
                <c:pt idx="32">
                  <c:v>-5114.5</c:v>
                </c:pt>
                <c:pt idx="33">
                  <c:v>-2397.5</c:v>
                </c:pt>
                <c:pt idx="34">
                  <c:v>-2395</c:v>
                </c:pt>
                <c:pt idx="35">
                  <c:v>-2364.5</c:v>
                </c:pt>
                <c:pt idx="36">
                  <c:v>-2331.5</c:v>
                </c:pt>
                <c:pt idx="37">
                  <c:v>-2296</c:v>
                </c:pt>
                <c:pt idx="38">
                  <c:v>-1010.5</c:v>
                </c:pt>
                <c:pt idx="39">
                  <c:v>-947</c:v>
                </c:pt>
                <c:pt idx="40">
                  <c:v>-938</c:v>
                </c:pt>
                <c:pt idx="41">
                  <c:v>-933</c:v>
                </c:pt>
                <c:pt idx="42">
                  <c:v>-930.5</c:v>
                </c:pt>
                <c:pt idx="43">
                  <c:v>-439</c:v>
                </c:pt>
                <c:pt idx="44">
                  <c:v>-406</c:v>
                </c:pt>
                <c:pt idx="45">
                  <c:v>-13</c:v>
                </c:pt>
                <c:pt idx="46">
                  <c:v>-4</c:v>
                </c:pt>
                <c:pt idx="47">
                  <c:v>0</c:v>
                </c:pt>
                <c:pt idx="48">
                  <c:v>0</c:v>
                </c:pt>
                <c:pt idx="49">
                  <c:v>25.5</c:v>
                </c:pt>
                <c:pt idx="50">
                  <c:v>44.5</c:v>
                </c:pt>
                <c:pt idx="51">
                  <c:v>75</c:v>
                </c:pt>
                <c:pt idx="52">
                  <c:v>468</c:v>
                </c:pt>
                <c:pt idx="53">
                  <c:v>515</c:v>
                </c:pt>
                <c:pt idx="54">
                  <c:v>847.5</c:v>
                </c:pt>
                <c:pt idx="55">
                  <c:v>850</c:v>
                </c:pt>
                <c:pt idx="56">
                  <c:v>852.5</c:v>
                </c:pt>
                <c:pt idx="57">
                  <c:v>869</c:v>
                </c:pt>
                <c:pt idx="58">
                  <c:v>5018.5</c:v>
                </c:pt>
                <c:pt idx="59">
                  <c:v>5074.5</c:v>
                </c:pt>
                <c:pt idx="60">
                  <c:v>5077</c:v>
                </c:pt>
                <c:pt idx="61">
                  <c:v>5088.5</c:v>
                </c:pt>
                <c:pt idx="62">
                  <c:v>5513.5</c:v>
                </c:pt>
                <c:pt idx="63">
                  <c:v>5522.5</c:v>
                </c:pt>
                <c:pt idx="64">
                  <c:v>5525</c:v>
                </c:pt>
                <c:pt idx="65">
                  <c:v>5527.5</c:v>
                </c:pt>
                <c:pt idx="66">
                  <c:v>6417</c:v>
                </c:pt>
                <c:pt idx="67">
                  <c:v>6426</c:v>
                </c:pt>
                <c:pt idx="68">
                  <c:v>6437.5</c:v>
                </c:pt>
                <c:pt idx="69">
                  <c:v>6454</c:v>
                </c:pt>
                <c:pt idx="70">
                  <c:v>7417.5</c:v>
                </c:pt>
                <c:pt idx="71">
                  <c:v>7424</c:v>
                </c:pt>
                <c:pt idx="72">
                  <c:v>7776</c:v>
                </c:pt>
                <c:pt idx="73">
                  <c:v>7785</c:v>
                </c:pt>
                <c:pt idx="74">
                  <c:v>7818</c:v>
                </c:pt>
                <c:pt idx="75">
                  <c:v>8327</c:v>
                </c:pt>
                <c:pt idx="76">
                  <c:v>8402</c:v>
                </c:pt>
                <c:pt idx="77">
                  <c:v>8775.5</c:v>
                </c:pt>
                <c:pt idx="78">
                  <c:v>9695</c:v>
                </c:pt>
                <c:pt idx="79">
                  <c:v>10106</c:v>
                </c:pt>
                <c:pt idx="80">
                  <c:v>11012</c:v>
                </c:pt>
                <c:pt idx="81">
                  <c:v>11040</c:v>
                </c:pt>
                <c:pt idx="82">
                  <c:v>11042.5</c:v>
                </c:pt>
                <c:pt idx="83">
                  <c:v>11051.5</c:v>
                </c:pt>
                <c:pt idx="84">
                  <c:v>11077</c:v>
                </c:pt>
                <c:pt idx="85">
                  <c:v>11546.5</c:v>
                </c:pt>
                <c:pt idx="86">
                  <c:v>11549</c:v>
                </c:pt>
                <c:pt idx="87">
                  <c:v>11565.5</c:v>
                </c:pt>
                <c:pt idx="88">
                  <c:v>11568</c:v>
                </c:pt>
                <c:pt idx="89">
                  <c:v>11573</c:v>
                </c:pt>
                <c:pt idx="90">
                  <c:v>11643</c:v>
                </c:pt>
                <c:pt idx="91">
                  <c:v>11643</c:v>
                </c:pt>
                <c:pt idx="92">
                  <c:v>11666</c:v>
                </c:pt>
                <c:pt idx="93">
                  <c:v>11666</c:v>
                </c:pt>
                <c:pt idx="94">
                  <c:v>12004.5</c:v>
                </c:pt>
                <c:pt idx="95">
                  <c:v>12004.5</c:v>
                </c:pt>
                <c:pt idx="96">
                  <c:v>12016</c:v>
                </c:pt>
                <c:pt idx="97">
                  <c:v>12037.5</c:v>
                </c:pt>
                <c:pt idx="98">
                  <c:v>12039</c:v>
                </c:pt>
                <c:pt idx="99">
                  <c:v>12039</c:v>
                </c:pt>
                <c:pt idx="100">
                  <c:v>12054</c:v>
                </c:pt>
                <c:pt idx="101">
                  <c:v>12483</c:v>
                </c:pt>
                <c:pt idx="102">
                  <c:v>12483</c:v>
                </c:pt>
                <c:pt idx="103">
                  <c:v>12483</c:v>
                </c:pt>
                <c:pt idx="104">
                  <c:v>12485.5</c:v>
                </c:pt>
                <c:pt idx="105">
                  <c:v>12485.5</c:v>
                </c:pt>
                <c:pt idx="106">
                  <c:v>12490.5</c:v>
                </c:pt>
                <c:pt idx="107">
                  <c:v>12492</c:v>
                </c:pt>
                <c:pt idx="108">
                  <c:v>12511</c:v>
                </c:pt>
                <c:pt idx="109">
                  <c:v>12546.5</c:v>
                </c:pt>
                <c:pt idx="110">
                  <c:v>12581</c:v>
                </c:pt>
                <c:pt idx="111">
                  <c:v>12581</c:v>
                </c:pt>
                <c:pt idx="112">
                  <c:v>12630.5</c:v>
                </c:pt>
                <c:pt idx="113">
                  <c:v>12917</c:v>
                </c:pt>
                <c:pt idx="114">
                  <c:v>12969</c:v>
                </c:pt>
                <c:pt idx="115">
                  <c:v>12970.5</c:v>
                </c:pt>
                <c:pt idx="116">
                  <c:v>13442.5</c:v>
                </c:pt>
                <c:pt idx="117">
                  <c:v>15251</c:v>
                </c:pt>
                <c:pt idx="118">
                  <c:v>15647</c:v>
                </c:pt>
                <c:pt idx="119">
                  <c:v>15687</c:v>
                </c:pt>
                <c:pt idx="120">
                  <c:v>15689</c:v>
                </c:pt>
                <c:pt idx="121">
                  <c:v>17125</c:v>
                </c:pt>
                <c:pt idx="122">
                  <c:v>17143</c:v>
                </c:pt>
                <c:pt idx="123">
                  <c:v>17178.5</c:v>
                </c:pt>
                <c:pt idx="124">
                  <c:v>17684</c:v>
                </c:pt>
                <c:pt idx="125">
                  <c:v>19613</c:v>
                </c:pt>
                <c:pt idx="126">
                  <c:v>19613</c:v>
                </c:pt>
                <c:pt idx="127">
                  <c:v>19908</c:v>
                </c:pt>
                <c:pt idx="128">
                  <c:v>20290</c:v>
                </c:pt>
                <c:pt idx="129">
                  <c:v>20391.5</c:v>
                </c:pt>
                <c:pt idx="130">
                  <c:v>20393</c:v>
                </c:pt>
                <c:pt idx="131">
                  <c:v>20421</c:v>
                </c:pt>
                <c:pt idx="132">
                  <c:v>20890.5</c:v>
                </c:pt>
                <c:pt idx="133">
                  <c:v>21346</c:v>
                </c:pt>
                <c:pt idx="134">
                  <c:v>21794</c:v>
                </c:pt>
                <c:pt idx="135">
                  <c:v>21888</c:v>
                </c:pt>
              </c:numCache>
            </c:numRef>
          </c:xVal>
          <c:yVal>
            <c:numRef>
              <c:f>'A (old)'!$T$21:$T$990</c:f>
              <c:numCache>
                <c:formatCode>General</c:formatCode>
                <c:ptCount val="970"/>
                <c:pt idx="70">
                  <c:v>0.16887525000493042</c:v>
                </c:pt>
                <c:pt idx="89">
                  <c:v>9.39190000644885E-3</c:v>
                </c:pt>
                <c:pt idx="117">
                  <c:v>-8.3884699997724965E-2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85-4D48-AD3E-2AEE32707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40312"/>
        <c:axId val="1"/>
      </c:scatterChart>
      <c:valAx>
        <c:axId val="613240312"/>
        <c:scaling>
          <c:orientation val="minMax"/>
          <c:max val="23000"/>
          <c:min val="17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651068349077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8"/>
          <c:min val="-0.1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75935828877004E-2"/>
              <c:y val="0.370481927710843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40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087345899944325"/>
          <c:y val="0.92168674698795183"/>
          <c:w val="0.98752396592137204"/>
          <c:h val="0.981927710843373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V1073 Cyg - O-C Diagr.</a:t>
            </a:r>
          </a:p>
        </c:rich>
      </c:tx>
      <c:layout>
        <c:manualLayout>
          <c:xMode val="edge"/>
          <c:yMode val="edge"/>
          <c:x val="0.36150284031397484"/>
          <c:y val="3.13253012048192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71539043456332"/>
          <c:y val="0.12048206946779634"/>
          <c:w val="0.81064286642163419"/>
          <c:h val="0.703615285691930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(old)'!$F$21:$F$990</c:f>
              <c:numCache>
                <c:formatCode>General</c:formatCode>
                <c:ptCount val="970"/>
                <c:pt idx="0">
                  <c:v>-16088</c:v>
                </c:pt>
                <c:pt idx="1">
                  <c:v>-15963.5</c:v>
                </c:pt>
                <c:pt idx="2">
                  <c:v>-15677.5</c:v>
                </c:pt>
                <c:pt idx="3">
                  <c:v>-15560</c:v>
                </c:pt>
                <c:pt idx="4">
                  <c:v>-15429</c:v>
                </c:pt>
                <c:pt idx="5">
                  <c:v>-15337.5</c:v>
                </c:pt>
                <c:pt idx="6">
                  <c:v>-15332.5</c:v>
                </c:pt>
                <c:pt idx="7">
                  <c:v>-15331</c:v>
                </c:pt>
                <c:pt idx="8">
                  <c:v>-15266.5</c:v>
                </c:pt>
                <c:pt idx="9">
                  <c:v>-15029.5</c:v>
                </c:pt>
                <c:pt idx="10">
                  <c:v>-14961</c:v>
                </c:pt>
                <c:pt idx="11">
                  <c:v>-14943</c:v>
                </c:pt>
                <c:pt idx="12">
                  <c:v>-14879.5</c:v>
                </c:pt>
                <c:pt idx="13">
                  <c:v>-14853</c:v>
                </c:pt>
                <c:pt idx="14">
                  <c:v>-14807</c:v>
                </c:pt>
                <c:pt idx="15">
                  <c:v>-14506.5</c:v>
                </c:pt>
                <c:pt idx="16">
                  <c:v>-14454.5</c:v>
                </c:pt>
                <c:pt idx="17">
                  <c:v>-14429</c:v>
                </c:pt>
                <c:pt idx="18">
                  <c:v>-13420</c:v>
                </c:pt>
                <c:pt idx="19">
                  <c:v>-12730</c:v>
                </c:pt>
                <c:pt idx="20">
                  <c:v>-12697</c:v>
                </c:pt>
                <c:pt idx="21">
                  <c:v>-12652.5</c:v>
                </c:pt>
                <c:pt idx="22">
                  <c:v>-12622</c:v>
                </c:pt>
                <c:pt idx="23">
                  <c:v>-12166.5</c:v>
                </c:pt>
                <c:pt idx="24">
                  <c:v>-12162.5</c:v>
                </c:pt>
                <c:pt idx="25">
                  <c:v>-12105.5</c:v>
                </c:pt>
                <c:pt idx="26">
                  <c:v>-11997.5</c:v>
                </c:pt>
                <c:pt idx="27">
                  <c:v>-11716</c:v>
                </c:pt>
                <c:pt idx="28">
                  <c:v>-11683</c:v>
                </c:pt>
                <c:pt idx="29">
                  <c:v>-11651</c:v>
                </c:pt>
                <c:pt idx="30">
                  <c:v>-5136</c:v>
                </c:pt>
                <c:pt idx="31">
                  <c:v>-5117</c:v>
                </c:pt>
                <c:pt idx="32">
                  <c:v>-5114.5</c:v>
                </c:pt>
                <c:pt idx="33">
                  <c:v>-2397.5</c:v>
                </c:pt>
                <c:pt idx="34">
                  <c:v>-2395</c:v>
                </c:pt>
                <c:pt idx="35">
                  <c:v>-2364.5</c:v>
                </c:pt>
                <c:pt idx="36">
                  <c:v>-2331.5</c:v>
                </c:pt>
                <c:pt idx="37">
                  <c:v>-2296</c:v>
                </c:pt>
                <c:pt idx="38">
                  <c:v>-1010.5</c:v>
                </c:pt>
                <c:pt idx="39">
                  <c:v>-947</c:v>
                </c:pt>
                <c:pt idx="40">
                  <c:v>-938</c:v>
                </c:pt>
                <c:pt idx="41">
                  <c:v>-933</c:v>
                </c:pt>
                <c:pt idx="42">
                  <c:v>-930.5</c:v>
                </c:pt>
                <c:pt idx="43">
                  <c:v>-439</c:v>
                </c:pt>
                <c:pt idx="44">
                  <c:v>-406</c:v>
                </c:pt>
                <c:pt idx="45">
                  <c:v>-13</c:v>
                </c:pt>
                <c:pt idx="46">
                  <c:v>-4</c:v>
                </c:pt>
                <c:pt idx="47">
                  <c:v>0</c:v>
                </c:pt>
                <c:pt idx="48">
                  <c:v>0</c:v>
                </c:pt>
                <c:pt idx="49">
                  <c:v>25.5</c:v>
                </c:pt>
                <c:pt idx="50">
                  <c:v>44.5</c:v>
                </c:pt>
                <c:pt idx="51">
                  <c:v>75</c:v>
                </c:pt>
                <c:pt idx="52">
                  <c:v>468</c:v>
                </c:pt>
                <c:pt idx="53">
                  <c:v>515</c:v>
                </c:pt>
                <c:pt idx="54">
                  <c:v>847.5</c:v>
                </c:pt>
                <c:pt idx="55">
                  <c:v>850</c:v>
                </c:pt>
                <c:pt idx="56">
                  <c:v>852.5</c:v>
                </c:pt>
                <c:pt idx="57">
                  <c:v>869</c:v>
                </c:pt>
                <c:pt idx="58">
                  <c:v>5018.5</c:v>
                </c:pt>
                <c:pt idx="59">
                  <c:v>5074.5</c:v>
                </c:pt>
                <c:pt idx="60">
                  <c:v>5077</c:v>
                </c:pt>
                <c:pt idx="61">
                  <c:v>5088.5</c:v>
                </c:pt>
                <c:pt idx="62">
                  <c:v>5513.5</c:v>
                </c:pt>
                <c:pt idx="63">
                  <c:v>5522.5</c:v>
                </c:pt>
                <c:pt idx="64">
                  <c:v>5525</c:v>
                </c:pt>
                <c:pt idx="65">
                  <c:v>5527.5</c:v>
                </c:pt>
                <c:pt idx="66">
                  <c:v>6417</c:v>
                </c:pt>
                <c:pt idx="67">
                  <c:v>6426</c:v>
                </c:pt>
                <c:pt idx="68">
                  <c:v>6437.5</c:v>
                </c:pt>
                <c:pt idx="69">
                  <c:v>6454</c:v>
                </c:pt>
                <c:pt idx="70">
                  <c:v>7417.5</c:v>
                </c:pt>
                <c:pt idx="71">
                  <c:v>7424</c:v>
                </c:pt>
                <c:pt idx="72">
                  <c:v>7776</c:v>
                </c:pt>
                <c:pt idx="73">
                  <c:v>7785</c:v>
                </c:pt>
                <c:pt idx="74">
                  <c:v>7818</c:v>
                </c:pt>
                <c:pt idx="75">
                  <c:v>8327</c:v>
                </c:pt>
                <c:pt idx="76">
                  <c:v>8402</c:v>
                </c:pt>
                <c:pt idx="77">
                  <c:v>8775.5</c:v>
                </c:pt>
                <c:pt idx="78">
                  <c:v>9695</c:v>
                </c:pt>
                <c:pt idx="79">
                  <c:v>10106</c:v>
                </c:pt>
                <c:pt idx="80">
                  <c:v>11012</c:v>
                </c:pt>
                <c:pt idx="81">
                  <c:v>11040</c:v>
                </c:pt>
                <c:pt idx="82">
                  <c:v>11042.5</c:v>
                </c:pt>
                <c:pt idx="83">
                  <c:v>11051.5</c:v>
                </c:pt>
                <c:pt idx="84">
                  <c:v>11077</c:v>
                </c:pt>
                <c:pt idx="85">
                  <c:v>11546.5</c:v>
                </c:pt>
                <c:pt idx="86">
                  <c:v>11549</c:v>
                </c:pt>
                <c:pt idx="87">
                  <c:v>11565.5</c:v>
                </c:pt>
                <c:pt idx="88">
                  <c:v>11568</c:v>
                </c:pt>
                <c:pt idx="89">
                  <c:v>11573</c:v>
                </c:pt>
                <c:pt idx="90">
                  <c:v>11643</c:v>
                </c:pt>
                <c:pt idx="91">
                  <c:v>11643</c:v>
                </c:pt>
                <c:pt idx="92">
                  <c:v>11666</c:v>
                </c:pt>
                <c:pt idx="93">
                  <c:v>11666</c:v>
                </c:pt>
                <c:pt idx="94">
                  <c:v>12004.5</c:v>
                </c:pt>
                <c:pt idx="95">
                  <c:v>12004.5</c:v>
                </c:pt>
                <c:pt idx="96">
                  <c:v>12016</c:v>
                </c:pt>
                <c:pt idx="97">
                  <c:v>12037.5</c:v>
                </c:pt>
                <c:pt idx="98">
                  <c:v>12039</c:v>
                </c:pt>
                <c:pt idx="99">
                  <c:v>12039</c:v>
                </c:pt>
                <c:pt idx="100">
                  <c:v>12054</c:v>
                </c:pt>
                <c:pt idx="101">
                  <c:v>12483</c:v>
                </c:pt>
                <c:pt idx="102">
                  <c:v>12483</c:v>
                </c:pt>
                <c:pt idx="103">
                  <c:v>12483</c:v>
                </c:pt>
                <c:pt idx="104">
                  <c:v>12485.5</c:v>
                </c:pt>
                <c:pt idx="105">
                  <c:v>12485.5</c:v>
                </c:pt>
                <c:pt idx="106">
                  <c:v>12490.5</c:v>
                </c:pt>
                <c:pt idx="107">
                  <c:v>12492</c:v>
                </c:pt>
                <c:pt idx="108">
                  <c:v>12511</c:v>
                </c:pt>
                <c:pt idx="109">
                  <c:v>12546.5</c:v>
                </c:pt>
                <c:pt idx="110">
                  <c:v>12581</c:v>
                </c:pt>
                <c:pt idx="111">
                  <c:v>12581</c:v>
                </c:pt>
                <c:pt idx="112">
                  <c:v>12630.5</c:v>
                </c:pt>
                <c:pt idx="113">
                  <c:v>12917</c:v>
                </c:pt>
                <c:pt idx="114">
                  <c:v>12969</c:v>
                </c:pt>
                <c:pt idx="115">
                  <c:v>12970.5</c:v>
                </c:pt>
                <c:pt idx="116">
                  <c:v>13442.5</c:v>
                </c:pt>
                <c:pt idx="117">
                  <c:v>15251</c:v>
                </c:pt>
                <c:pt idx="118">
                  <c:v>15647</c:v>
                </c:pt>
                <c:pt idx="119">
                  <c:v>15687</c:v>
                </c:pt>
                <c:pt idx="120">
                  <c:v>15689</c:v>
                </c:pt>
                <c:pt idx="121">
                  <c:v>17125</c:v>
                </c:pt>
                <c:pt idx="122">
                  <c:v>17143</c:v>
                </c:pt>
                <c:pt idx="123">
                  <c:v>17178.5</c:v>
                </c:pt>
                <c:pt idx="124">
                  <c:v>17684</c:v>
                </c:pt>
                <c:pt idx="125">
                  <c:v>19613</c:v>
                </c:pt>
                <c:pt idx="126">
                  <c:v>19613</c:v>
                </c:pt>
                <c:pt idx="127">
                  <c:v>19908</c:v>
                </c:pt>
                <c:pt idx="128">
                  <c:v>20290</c:v>
                </c:pt>
                <c:pt idx="129">
                  <c:v>20391.5</c:v>
                </c:pt>
                <c:pt idx="130">
                  <c:v>20393</c:v>
                </c:pt>
                <c:pt idx="131">
                  <c:v>20421</c:v>
                </c:pt>
                <c:pt idx="132">
                  <c:v>20890.5</c:v>
                </c:pt>
                <c:pt idx="133">
                  <c:v>21346</c:v>
                </c:pt>
                <c:pt idx="134">
                  <c:v>21794</c:v>
                </c:pt>
                <c:pt idx="135">
                  <c:v>21888</c:v>
                </c:pt>
              </c:numCache>
            </c:numRef>
          </c:xVal>
          <c:yVal>
            <c:numRef>
              <c:f>'A (old)'!$H$21:$H$990</c:f>
              <c:numCache>
                <c:formatCode>General</c:formatCode>
                <c:ptCount val="970"/>
                <c:pt idx="4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01-45F5-9AD3-09FDEEC8FE72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(old)'!$D$22:$D$47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(old)'!$F$21:$F$990</c:f>
              <c:numCache>
                <c:formatCode>General</c:formatCode>
                <c:ptCount val="970"/>
                <c:pt idx="0">
                  <c:v>-16088</c:v>
                </c:pt>
                <c:pt idx="1">
                  <c:v>-15963.5</c:v>
                </c:pt>
                <c:pt idx="2">
                  <c:v>-15677.5</c:v>
                </c:pt>
                <c:pt idx="3">
                  <c:v>-15560</c:v>
                </c:pt>
                <c:pt idx="4">
                  <c:v>-15429</c:v>
                </c:pt>
                <c:pt idx="5">
                  <c:v>-15337.5</c:v>
                </c:pt>
                <c:pt idx="6">
                  <c:v>-15332.5</c:v>
                </c:pt>
                <c:pt idx="7">
                  <c:v>-15331</c:v>
                </c:pt>
                <c:pt idx="8">
                  <c:v>-15266.5</c:v>
                </c:pt>
                <c:pt idx="9">
                  <c:v>-15029.5</c:v>
                </c:pt>
                <c:pt idx="10">
                  <c:v>-14961</c:v>
                </c:pt>
                <c:pt idx="11">
                  <c:v>-14943</c:v>
                </c:pt>
                <c:pt idx="12">
                  <c:v>-14879.5</c:v>
                </c:pt>
                <c:pt idx="13">
                  <c:v>-14853</c:v>
                </c:pt>
                <c:pt idx="14">
                  <c:v>-14807</c:v>
                </c:pt>
                <c:pt idx="15">
                  <c:v>-14506.5</c:v>
                </c:pt>
                <c:pt idx="16">
                  <c:v>-14454.5</c:v>
                </c:pt>
                <c:pt idx="17">
                  <c:v>-14429</c:v>
                </c:pt>
                <c:pt idx="18">
                  <c:v>-13420</c:v>
                </c:pt>
                <c:pt idx="19">
                  <c:v>-12730</c:v>
                </c:pt>
                <c:pt idx="20">
                  <c:v>-12697</c:v>
                </c:pt>
                <c:pt idx="21">
                  <c:v>-12652.5</c:v>
                </c:pt>
                <c:pt idx="22">
                  <c:v>-12622</c:v>
                </c:pt>
                <c:pt idx="23">
                  <c:v>-12166.5</c:v>
                </c:pt>
                <c:pt idx="24">
                  <c:v>-12162.5</c:v>
                </c:pt>
                <c:pt idx="25">
                  <c:v>-12105.5</c:v>
                </c:pt>
                <c:pt idx="26">
                  <c:v>-11997.5</c:v>
                </c:pt>
                <c:pt idx="27">
                  <c:v>-11716</c:v>
                </c:pt>
                <c:pt idx="28">
                  <c:v>-11683</c:v>
                </c:pt>
                <c:pt idx="29">
                  <c:v>-11651</c:v>
                </c:pt>
                <c:pt idx="30">
                  <c:v>-5136</c:v>
                </c:pt>
                <c:pt idx="31">
                  <c:v>-5117</c:v>
                </c:pt>
                <c:pt idx="32">
                  <c:v>-5114.5</c:v>
                </c:pt>
                <c:pt idx="33">
                  <c:v>-2397.5</c:v>
                </c:pt>
                <c:pt idx="34">
                  <c:v>-2395</c:v>
                </c:pt>
                <c:pt idx="35">
                  <c:v>-2364.5</c:v>
                </c:pt>
                <c:pt idx="36">
                  <c:v>-2331.5</c:v>
                </c:pt>
                <c:pt idx="37">
                  <c:v>-2296</c:v>
                </c:pt>
                <c:pt idx="38">
                  <c:v>-1010.5</c:v>
                </c:pt>
                <c:pt idx="39">
                  <c:v>-947</c:v>
                </c:pt>
                <c:pt idx="40">
                  <c:v>-938</c:v>
                </c:pt>
                <c:pt idx="41">
                  <c:v>-933</c:v>
                </c:pt>
                <c:pt idx="42">
                  <c:v>-930.5</c:v>
                </c:pt>
                <c:pt idx="43">
                  <c:v>-439</c:v>
                </c:pt>
                <c:pt idx="44">
                  <c:v>-406</c:v>
                </c:pt>
                <c:pt idx="45">
                  <c:v>-13</c:v>
                </c:pt>
                <c:pt idx="46">
                  <c:v>-4</c:v>
                </c:pt>
                <c:pt idx="47">
                  <c:v>0</c:v>
                </c:pt>
                <c:pt idx="48">
                  <c:v>0</c:v>
                </c:pt>
                <c:pt idx="49">
                  <c:v>25.5</c:v>
                </c:pt>
                <c:pt idx="50">
                  <c:v>44.5</c:v>
                </c:pt>
                <c:pt idx="51">
                  <c:v>75</c:v>
                </c:pt>
                <c:pt idx="52">
                  <c:v>468</c:v>
                </c:pt>
                <c:pt idx="53">
                  <c:v>515</c:v>
                </c:pt>
                <c:pt idx="54">
                  <c:v>847.5</c:v>
                </c:pt>
                <c:pt idx="55">
                  <c:v>850</c:v>
                </c:pt>
                <c:pt idx="56">
                  <c:v>852.5</c:v>
                </c:pt>
                <c:pt idx="57">
                  <c:v>869</c:v>
                </c:pt>
                <c:pt idx="58">
                  <c:v>5018.5</c:v>
                </c:pt>
                <c:pt idx="59">
                  <c:v>5074.5</c:v>
                </c:pt>
                <c:pt idx="60">
                  <c:v>5077</c:v>
                </c:pt>
                <c:pt idx="61">
                  <c:v>5088.5</c:v>
                </c:pt>
                <c:pt idx="62">
                  <c:v>5513.5</c:v>
                </c:pt>
                <c:pt idx="63">
                  <c:v>5522.5</c:v>
                </c:pt>
                <c:pt idx="64">
                  <c:v>5525</c:v>
                </c:pt>
                <c:pt idx="65">
                  <c:v>5527.5</c:v>
                </c:pt>
                <c:pt idx="66">
                  <c:v>6417</c:v>
                </c:pt>
                <c:pt idx="67">
                  <c:v>6426</c:v>
                </c:pt>
                <c:pt idx="68">
                  <c:v>6437.5</c:v>
                </c:pt>
                <c:pt idx="69">
                  <c:v>6454</c:v>
                </c:pt>
                <c:pt idx="70">
                  <c:v>7417.5</c:v>
                </c:pt>
                <c:pt idx="71">
                  <c:v>7424</c:v>
                </c:pt>
                <c:pt idx="72">
                  <c:v>7776</c:v>
                </c:pt>
                <c:pt idx="73">
                  <c:v>7785</c:v>
                </c:pt>
                <c:pt idx="74">
                  <c:v>7818</c:v>
                </c:pt>
                <c:pt idx="75">
                  <c:v>8327</c:v>
                </c:pt>
                <c:pt idx="76">
                  <c:v>8402</c:v>
                </c:pt>
                <c:pt idx="77">
                  <c:v>8775.5</c:v>
                </c:pt>
                <c:pt idx="78">
                  <c:v>9695</c:v>
                </c:pt>
                <c:pt idx="79">
                  <c:v>10106</c:v>
                </c:pt>
                <c:pt idx="80">
                  <c:v>11012</c:v>
                </c:pt>
                <c:pt idx="81">
                  <c:v>11040</c:v>
                </c:pt>
                <c:pt idx="82">
                  <c:v>11042.5</c:v>
                </c:pt>
                <c:pt idx="83">
                  <c:v>11051.5</c:v>
                </c:pt>
                <c:pt idx="84">
                  <c:v>11077</c:v>
                </c:pt>
                <c:pt idx="85">
                  <c:v>11546.5</c:v>
                </c:pt>
                <c:pt idx="86">
                  <c:v>11549</c:v>
                </c:pt>
                <c:pt idx="87">
                  <c:v>11565.5</c:v>
                </c:pt>
                <c:pt idx="88">
                  <c:v>11568</c:v>
                </c:pt>
                <c:pt idx="89">
                  <c:v>11573</c:v>
                </c:pt>
                <c:pt idx="90">
                  <c:v>11643</c:v>
                </c:pt>
                <c:pt idx="91">
                  <c:v>11643</c:v>
                </c:pt>
                <c:pt idx="92">
                  <c:v>11666</c:v>
                </c:pt>
                <c:pt idx="93">
                  <c:v>11666</c:v>
                </c:pt>
                <c:pt idx="94">
                  <c:v>12004.5</c:v>
                </c:pt>
                <c:pt idx="95">
                  <c:v>12004.5</c:v>
                </c:pt>
                <c:pt idx="96">
                  <c:v>12016</c:v>
                </c:pt>
                <c:pt idx="97">
                  <c:v>12037.5</c:v>
                </c:pt>
                <c:pt idx="98">
                  <c:v>12039</c:v>
                </c:pt>
                <c:pt idx="99">
                  <c:v>12039</c:v>
                </c:pt>
                <c:pt idx="100">
                  <c:v>12054</c:v>
                </c:pt>
                <c:pt idx="101">
                  <c:v>12483</c:v>
                </c:pt>
                <c:pt idx="102">
                  <c:v>12483</c:v>
                </c:pt>
                <c:pt idx="103">
                  <c:v>12483</c:v>
                </c:pt>
                <c:pt idx="104">
                  <c:v>12485.5</c:v>
                </c:pt>
                <c:pt idx="105">
                  <c:v>12485.5</c:v>
                </c:pt>
                <c:pt idx="106">
                  <c:v>12490.5</c:v>
                </c:pt>
                <c:pt idx="107">
                  <c:v>12492</c:v>
                </c:pt>
                <c:pt idx="108">
                  <c:v>12511</c:v>
                </c:pt>
                <c:pt idx="109">
                  <c:v>12546.5</c:v>
                </c:pt>
                <c:pt idx="110">
                  <c:v>12581</c:v>
                </c:pt>
                <c:pt idx="111">
                  <c:v>12581</c:v>
                </c:pt>
                <c:pt idx="112">
                  <c:v>12630.5</c:v>
                </c:pt>
                <c:pt idx="113">
                  <c:v>12917</c:v>
                </c:pt>
                <c:pt idx="114">
                  <c:v>12969</c:v>
                </c:pt>
                <c:pt idx="115">
                  <c:v>12970.5</c:v>
                </c:pt>
                <c:pt idx="116">
                  <c:v>13442.5</c:v>
                </c:pt>
                <c:pt idx="117">
                  <c:v>15251</c:v>
                </c:pt>
                <c:pt idx="118">
                  <c:v>15647</c:v>
                </c:pt>
                <c:pt idx="119">
                  <c:v>15687</c:v>
                </c:pt>
                <c:pt idx="120">
                  <c:v>15689</c:v>
                </c:pt>
                <c:pt idx="121">
                  <c:v>17125</c:v>
                </c:pt>
                <c:pt idx="122">
                  <c:v>17143</c:v>
                </c:pt>
                <c:pt idx="123">
                  <c:v>17178.5</c:v>
                </c:pt>
                <c:pt idx="124">
                  <c:v>17684</c:v>
                </c:pt>
                <c:pt idx="125">
                  <c:v>19613</c:v>
                </c:pt>
                <c:pt idx="126">
                  <c:v>19613</c:v>
                </c:pt>
                <c:pt idx="127">
                  <c:v>19908</c:v>
                </c:pt>
                <c:pt idx="128">
                  <c:v>20290</c:v>
                </c:pt>
                <c:pt idx="129">
                  <c:v>20391.5</c:v>
                </c:pt>
                <c:pt idx="130">
                  <c:v>20393</c:v>
                </c:pt>
                <c:pt idx="131">
                  <c:v>20421</c:v>
                </c:pt>
                <c:pt idx="132">
                  <c:v>20890.5</c:v>
                </c:pt>
                <c:pt idx="133">
                  <c:v>21346</c:v>
                </c:pt>
                <c:pt idx="134">
                  <c:v>21794</c:v>
                </c:pt>
                <c:pt idx="135">
                  <c:v>21888</c:v>
                </c:pt>
              </c:numCache>
            </c:numRef>
          </c:xVal>
          <c:yVal>
            <c:numRef>
              <c:f>'A (old)'!$I$21:$I$990</c:f>
              <c:numCache>
                <c:formatCode>General</c:formatCode>
                <c:ptCount val="970"/>
                <c:pt idx="0">
                  <c:v>-3.7463999979081564E-3</c:v>
                </c:pt>
                <c:pt idx="1">
                  <c:v>-3.2790499935799744E-3</c:v>
                </c:pt>
                <c:pt idx="2">
                  <c:v>2.8467500014812686E-3</c:v>
                </c:pt>
                <c:pt idx="3">
                  <c:v>5.3320000042731408E-3</c:v>
                </c:pt>
                <c:pt idx="4">
                  <c:v>-7.2886999987531453E-3</c:v>
                </c:pt>
                <c:pt idx="5">
                  <c:v>-2.9451249996782281E-2</c:v>
                </c:pt>
                <c:pt idx="6">
                  <c:v>-1.4749749996553874E-2</c:v>
                </c:pt>
                <c:pt idx="7">
                  <c:v>-8.5392999935720582E-3</c:v>
                </c:pt>
                <c:pt idx="8">
                  <c:v>-3.6489949998212978E-2</c:v>
                </c:pt>
                <c:pt idx="9">
                  <c:v>-1.2388499962980859E-3</c:v>
                </c:pt>
                <c:pt idx="10">
                  <c:v>-2.6628299998264993E-2</c:v>
                </c:pt>
                <c:pt idx="11">
                  <c:v>2.2897100003319792E-2</c:v>
                </c:pt>
                <c:pt idx="12">
                  <c:v>-6.1938499966345262E-3</c:v>
                </c:pt>
                <c:pt idx="13">
                  <c:v>3.4524100003181957E-2</c:v>
                </c:pt>
                <c:pt idx="14">
                  <c:v>-1.602209999691695E-2</c:v>
                </c:pt>
                <c:pt idx="15">
                  <c:v>-8.861949998390628E-3</c:v>
                </c:pt>
                <c:pt idx="16">
                  <c:v>-1.0566349996224744E-2</c:v>
                </c:pt>
                <c:pt idx="17">
                  <c:v>-1.198869999643648E-2</c:v>
                </c:pt>
                <c:pt idx="18">
                  <c:v>-2.5425999996514292E-2</c:v>
                </c:pt>
                <c:pt idx="19">
                  <c:v>-2.7618999996775528E-2</c:v>
                </c:pt>
                <c:pt idx="20">
                  <c:v>-1.3989099996251753E-2</c:v>
                </c:pt>
                <c:pt idx="21">
                  <c:v>1.2254250003024936E-2</c:v>
                </c:pt>
                <c:pt idx="22">
                  <c:v>2.6533400003245333E-2</c:v>
                </c:pt>
                <c:pt idx="23">
                  <c:v>3.1440050006494857E-2</c:v>
                </c:pt>
                <c:pt idx="24">
                  <c:v>-2.2998749998805579E-2</c:v>
                </c:pt>
                <c:pt idx="25">
                  <c:v>3.0998350001027575E-2</c:v>
                </c:pt>
                <c:pt idx="26">
                  <c:v>3.1507500025327317E-3</c:v>
                </c:pt>
                <c:pt idx="27">
                  <c:v>2.9645200003869832E-2</c:v>
                </c:pt>
                <c:pt idx="28">
                  <c:v>4.0275100003782427E-2</c:v>
                </c:pt>
                <c:pt idx="29">
                  <c:v>9.7647000038705301E-3</c:v>
                </c:pt>
                <c:pt idx="30">
                  <c:v>8.8192000039271079E-3</c:v>
                </c:pt>
                <c:pt idx="31">
                  <c:v>-1.5150999970501289E-3</c:v>
                </c:pt>
                <c:pt idx="32">
                  <c:v>-6.164349993923679E-3</c:v>
                </c:pt>
                <c:pt idx="33">
                  <c:v>5.0307499986956827E-3</c:v>
                </c:pt>
                <c:pt idx="34">
                  <c:v>1.2381500004266854E-2</c:v>
                </c:pt>
                <c:pt idx="35">
                  <c:v>1.6606499993940815E-3</c:v>
                </c:pt>
                <c:pt idx="36">
                  <c:v>-5.7094500007224269E-3</c:v>
                </c:pt>
                <c:pt idx="37">
                  <c:v>1.3271199997689109E-2</c:v>
                </c:pt>
                <c:pt idx="38">
                  <c:v>3.2685000041965395E-4</c:v>
                </c:pt>
                <c:pt idx="39">
                  <c:v>2.5358999992022291E-3</c:v>
                </c:pt>
                <c:pt idx="40">
                  <c:v>2.7985999986412935E-3</c:v>
                </c:pt>
                <c:pt idx="41">
                  <c:v>1.6601000024820678E-3</c:v>
                </c:pt>
                <c:pt idx="42">
                  <c:v>9.2084999778307974E-4</c:v>
                </c:pt>
                <c:pt idx="43">
                  <c:v>-1.9169999723089859E-4</c:v>
                </c:pt>
                <c:pt idx="44">
                  <c:v>-6.6179999703308567E-4</c:v>
                </c:pt>
                <c:pt idx="45">
                  <c:v>1.9761000075959601E-3</c:v>
                </c:pt>
                <c:pt idx="46">
                  <c:v>1.538800002890639E-3</c:v>
                </c:pt>
                <c:pt idx="48">
                  <c:v>4.0000000444706529E-4</c:v>
                </c:pt>
                <c:pt idx="49">
                  <c:v>-2.2234999778447673E-4</c:v>
                </c:pt>
                <c:pt idx="50">
                  <c:v>-3.5664999450091273E-4</c:v>
                </c:pt>
                <c:pt idx="51">
                  <c:v>-6.7749999288935214E-4</c:v>
                </c:pt>
                <c:pt idx="52">
                  <c:v>1.160400002845563E-3</c:v>
                </c:pt>
                <c:pt idx="53">
                  <c:v>8.5450000187847763E-4</c:v>
                </c:pt>
                <c:pt idx="54">
                  <c:v>-3.1357499974546954E-3</c:v>
                </c:pt>
                <c:pt idx="55">
                  <c:v>-1.0649999967426993E-3</c:v>
                </c:pt>
                <c:pt idx="56">
                  <c:v>-3.7642499955836684E-3</c:v>
                </c:pt>
                <c:pt idx="57">
                  <c:v>-4.8929999320534989E-4</c:v>
                </c:pt>
                <c:pt idx="59">
                  <c:v>9.5235000480897725E-4</c:v>
                </c:pt>
                <c:pt idx="60">
                  <c:v>-3.2969000021694228E-3</c:v>
                </c:pt>
                <c:pt idx="61">
                  <c:v>2.1655000455211848E-4</c:v>
                </c:pt>
                <c:pt idx="71">
                  <c:v>-9.0128000010736287E-3</c:v>
                </c:pt>
                <c:pt idx="72">
                  <c:v>-1.2727199995424598E-2</c:v>
                </c:pt>
                <c:pt idx="73">
                  <c:v>-9.4644999990123324E-3</c:v>
                </c:pt>
                <c:pt idx="77">
                  <c:v>-8.8973499950952828E-3</c:v>
                </c:pt>
                <c:pt idx="78">
                  <c:v>-1.9991499997559004E-2</c:v>
                </c:pt>
                <c:pt idx="80">
                  <c:v>-3.0116400004772004E-2</c:v>
                </c:pt>
                <c:pt idx="81">
                  <c:v>-3.1387999995786231E-2</c:v>
                </c:pt>
                <c:pt idx="82">
                  <c:v>-3.0637249998108018E-2</c:v>
                </c:pt>
                <c:pt idx="83">
                  <c:v>-2.8074549991288222E-2</c:v>
                </c:pt>
                <c:pt idx="84">
                  <c:v>-3.1996899997466244E-2</c:v>
                </c:pt>
                <c:pt idx="86">
                  <c:v>-3.3975300000747666E-2</c:v>
                </c:pt>
                <c:pt idx="87">
                  <c:v>-3.5960349996457808E-2</c:v>
                </c:pt>
                <c:pt idx="88">
                  <c:v>-3.020960000139894E-2</c:v>
                </c:pt>
                <c:pt idx="94">
                  <c:v>-3.9068650003173389E-2</c:v>
                </c:pt>
                <c:pt idx="96">
                  <c:v>-4.0155199996661395E-2</c:v>
                </c:pt>
                <c:pt idx="97">
                  <c:v>-3.8438750001660082E-2</c:v>
                </c:pt>
                <c:pt idx="100">
                  <c:v>-3.9323799996054731E-2</c:v>
                </c:pt>
                <c:pt idx="102">
                  <c:v>-4.1435099999944214E-2</c:v>
                </c:pt>
                <c:pt idx="103">
                  <c:v>-4.1035100002773106E-2</c:v>
                </c:pt>
                <c:pt idx="105">
                  <c:v>-3.6284349997004028E-2</c:v>
                </c:pt>
                <c:pt idx="106">
                  <c:v>-4.5282849998329766E-2</c:v>
                </c:pt>
                <c:pt idx="107">
                  <c:v>-4.747240000142483E-2</c:v>
                </c:pt>
                <c:pt idx="114">
                  <c:v>-4.7349299995403271E-2</c:v>
                </c:pt>
                <c:pt idx="115">
                  <c:v>-5.0138849997892976E-2</c:v>
                </c:pt>
                <c:pt idx="116">
                  <c:v>-5.1417249997030012E-2</c:v>
                </c:pt>
                <c:pt idx="119">
                  <c:v>-7.1513900002173614E-2</c:v>
                </c:pt>
                <c:pt idx="121">
                  <c:v>-8.436249999795109E-2</c:v>
                </c:pt>
                <c:pt idx="122">
                  <c:v>-8.7737099995138124E-2</c:v>
                </c:pt>
                <c:pt idx="123">
                  <c:v>-8.5356449999380857E-2</c:v>
                </c:pt>
                <c:pt idx="129">
                  <c:v>-0.12317254999652505</c:v>
                </c:pt>
                <c:pt idx="130">
                  <c:v>-0.12416210000083083</c:v>
                </c:pt>
                <c:pt idx="131">
                  <c:v>-0.12153370000305586</c:v>
                </c:pt>
                <c:pt idx="132">
                  <c:v>-0.12646284999937052</c:v>
                </c:pt>
                <c:pt idx="133">
                  <c:v>-0.13135619999957271</c:v>
                </c:pt>
                <c:pt idx="134">
                  <c:v>-0.13506179999967571</c:v>
                </c:pt>
                <c:pt idx="135">
                  <c:v>-0.13755359999049688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01-45F5-9AD3-09FDEEC8FE72}"/>
            </c:ext>
          </c:extLst>
        </c:ser>
        <c:ser>
          <c:idx val="3"/>
          <c:order val="2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plus>
            <c:minus>
              <c:numRef>
                <c:f>'A (old)'!$D$21:$D$47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(old)'!$F$21:$F$990</c:f>
              <c:numCache>
                <c:formatCode>General</c:formatCode>
                <c:ptCount val="970"/>
                <c:pt idx="0">
                  <c:v>-16088</c:v>
                </c:pt>
                <c:pt idx="1">
                  <c:v>-15963.5</c:v>
                </c:pt>
                <c:pt idx="2">
                  <c:v>-15677.5</c:v>
                </c:pt>
                <c:pt idx="3">
                  <c:v>-15560</c:v>
                </c:pt>
                <c:pt idx="4">
                  <c:v>-15429</c:v>
                </c:pt>
                <c:pt idx="5">
                  <c:v>-15337.5</c:v>
                </c:pt>
                <c:pt idx="6">
                  <c:v>-15332.5</c:v>
                </c:pt>
                <c:pt idx="7">
                  <c:v>-15331</c:v>
                </c:pt>
                <c:pt idx="8">
                  <c:v>-15266.5</c:v>
                </c:pt>
                <c:pt idx="9">
                  <c:v>-15029.5</c:v>
                </c:pt>
                <c:pt idx="10">
                  <c:v>-14961</c:v>
                </c:pt>
                <c:pt idx="11">
                  <c:v>-14943</c:v>
                </c:pt>
                <c:pt idx="12">
                  <c:v>-14879.5</c:v>
                </c:pt>
                <c:pt idx="13">
                  <c:v>-14853</c:v>
                </c:pt>
                <c:pt idx="14">
                  <c:v>-14807</c:v>
                </c:pt>
                <c:pt idx="15">
                  <c:v>-14506.5</c:v>
                </c:pt>
                <c:pt idx="16">
                  <c:v>-14454.5</c:v>
                </c:pt>
                <c:pt idx="17">
                  <c:v>-14429</c:v>
                </c:pt>
                <c:pt idx="18">
                  <c:v>-13420</c:v>
                </c:pt>
                <c:pt idx="19">
                  <c:v>-12730</c:v>
                </c:pt>
                <c:pt idx="20">
                  <c:v>-12697</c:v>
                </c:pt>
                <c:pt idx="21">
                  <c:v>-12652.5</c:v>
                </c:pt>
                <c:pt idx="22">
                  <c:v>-12622</c:v>
                </c:pt>
                <c:pt idx="23">
                  <c:v>-12166.5</c:v>
                </c:pt>
                <c:pt idx="24">
                  <c:v>-12162.5</c:v>
                </c:pt>
                <c:pt idx="25">
                  <c:v>-12105.5</c:v>
                </c:pt>
                <c:pt idx="26">
                  <c:v>-11997.5</c:v>
                </c:pt>
                <c:pt idx="27">
                  <c:v>-11716</c:v>
                </c:pt>
                <c:pt idx="28">
                  <c:v>-11683</c:v>
                </c:pt>
                <c:pt idx="29">
                  <c:v>-11651</c:v>
                </c:pt>
                <c:pt idx="30">
                  <c:v>-5136</c:v>
                </c:pt>
                <c:pt idx="31">
                  <c:v>-5117</c:v>
                </c:pt>
                <c:pt idx="32">
                  <c:v>-5114.5</c:v>
                </c:pt>
                <c:pt idx="33">
                  <c:v>-2397.5</c:v>
                </c:pt>
                <c:pt idx="34">
                  <c:v>-2395</c:v>
                </c:pt>
                <c:pt idx="35">
                  <c:v>-2364.5</c:v>
                </c:pt>
                <c:pt idx="36">
                  <c:v>-2331.5</c:v>
                </c:pt>
                <c:pt idx="37">
                  <c:v>-2296</c:v>
                </c:pt>
                <c:pt idx="38">
                  <c:v>-1010.5</c:v>
                </c:pt>
                <c:pt idx="39">
                  <c:v>-947</c:v>
                </c:pt>
                <c:pt idx="40">
                  <c:v>-938</c:v>
                </c:pt>
                <c:pt idx="41">
                  <c:v>-933</c:v>
                </c:pt>
                <c:pt idx="42">
                  <c:v>-930.5</c:v>
                </c:pt>
                <c:pt idx="43">
                  <c:v>-439</c:v>
                </c:pt>
                <c:pt idx="44">
                  <c:v>-406</c:v>
                </c:pt>
                <c:pt idx="45">
                  <c:v>-13</c:v>
                </c:pt>
                <c:pt idx="46">
                  <c:v>-4</c:v>
                </c:pt>
                <c:pt idx="47">
                  <c:v>0</c:v>
                </c:pt>
                <c:pt idx="48">
                  <c:v>0</c:v>
                </c:pt>
                <c:pt idx="49">
                  <c:v>25.5</c:v>
                </c:pt>
                <c:pt idx="50">
                  <c:v>44.5</c:v>
                </c:pt>
                <c:pt idx="51">
                  <c:v>75</c:v>
                </c:pt>
                <c:pt idx="52">
                  <c:v>468</c:v>
                </c:pt>
                <c:pt idx="53">
                  <c:v>515</c:v>
                </c:pt>
                <c:pt idx="54">
                  <c:v>847.5</c:v>
                </c:pt>
                <c:pt idx="55">
                  <c:v>850</c:v>
                </c:pt>
                <c:pt idx="56">
                  <c:v>852.5</c:v>
                </c:pt>
                <c:pt idx="57">
                  <c:v>869</c:v>
                </c:pt>
                <c:pt idx="58">
                  <c:v>5018.5</c:v>
                </c:pt>
                <c:pt idx="59">
                  <c:v>5074.5</c:v>
                </c:pt>
                <c:pt idx="60">
                  <c:v>5077</c:v>
                </c:pt>
                <c:pt idx="61">
                  <c:v>5088.5</c:v>
                </c:pt>
                <c:pt idx="62">
                  <c:v>5513.5</c:v>
                </c:pt>
                <c:pt idx="63">
                  <c:v>5522.5</c:v>
                </c:pt>
                <c:pt idx="64">
                  <c:v>5525</c:v>
                </c:pt>
                <c:pt idx="65">
                  <c:v>5527.5</c:v>
                </c:pt>
                <c:pt idx="66">
                  <c:v>6417</c:v>
                </c:pt>
                <c:pt idx="67">
                  <c:v>6426</c:v>
                </c:pt>
                <c:pt idx="68">
                  <c:v>6437.5</c:v>
                </c:pt>
                <c:pt idx="69">
                  <c:v>6454</c:v>
                </c:pt>
                <c:pt idx="70">
                  <c:v>7417.5</c:v>
                </c:pt>
                <c:pt idx="71">
                  <c:v>7424</c:v>
                </c:pt>
                <c:pt idx="72">
                  <c:v>7776</c:v>
                </c:pt>
                <c:pt idx="73">
                  <c:v>7785</c:v>
                </c:pt>
                <c:pt idx="74">
                  <c:v>7818</c:v>
                </c:pt>
                <c:pt idx="75">
                  <c:v>8327</c:v>
                </c:pt>
                <c:pt idx="76">
                  <c:v>8402</c:v>
                </c:pt>
                <c:pt idx="77">
                  <c:v>8775.5</c:v>
                </c:pt>
                <c:pt idx="78">
                  <c:v>9695</c:v>
                </c:pt>
                <c:pt idx="79">
                  <c:v>10106</c:v>
                </c:pt>
                <c:pt idx="80">
                  <c:v>11012</c:v>
                </c:pt>
                <c:pt idx="81">
                  <c:v>11040</c:v>
                </c:pt>
                <c:pt idx="82">
                  <c:v>11042.5</c:v>
                </c:pt>
                <c:pt idx="83">
                  <c:v>11051.5</c:v>
                </c:pt>
                <c:pt idx="84">
                  <c:v>11077</c:v>
                </c:pt>
                <c:pt idx="85">
                  <c:v>11546.5</c:v>
                </c:pt>
                <c:pt idx="86">
                  <c:v>11549</c:v>
                </c:pt>
                <c:pt idx="87">
                  <c:v>11565.5</c:v>
                </c:pt>
                <c:pt idx="88">
                  <c:v>11568</c:v>
                </c:pt>
                <c:pt idx="89">
                  <c:v>11573</c:v>
                </c:pt>
                <c:pt idx="90">
                  <c:v>11643</c:v>
                </c:pt>
                <c:pt idx="91">
                  <c:v>11643</c:v>
                </c:pt>
                <c:pt idx="92">
                  <c:v>11666</c:v>
                </c:pt>
                <c:pt idx="93">
                  <c:v>11666</c:v>
                </c:pt>
                <c:pt idx="94">
                  <c:v>12004.5</c:v>
                </c:pt>
                <c:pt idx="95">
                  <c:v>12004.5</c:v>
                </c:pt>
                <c:pt idx="96">
                  <c:v>12016</c:v>
                </c:pt>
                <c:pt idx="97">
                  <c:v>12037.5</c:v>
                </c:pt>
                <c:pt idx="98">
                  <c:v>12039</c:v>
                </c:pt>
                <c:pt idx="99">
                  <c:v>12039</c:v>
                </c:pt>
                <c:pt idx="100">
                  <c:v>12054</c:v>
                </c:pt>
                <c:pt idx="101">
                  <c:v>12483</c:v>
                </c:pt>
                <c:pt idx="102">
                  <c:v>12483</c:v>
                </c:pt>
                <c:pt idx="103">
                  <c:v>12483</c:v>
                </c:pt>
                <c:pt idx="104">
                  <c:v>12485.5</c:v>
                </c:pt>
                <c:pt idx="105">
                  <c:v>12485.5</c:v>
                </c:pt>
                <c:pt idx="106">
                  <c:v>12490.5</c:v>
                </c:pt>
                <c:pt idx="107">
                  <c:v>12492</c:v>
                </c:pt>
                <c:pt idx="108">
                  <c:v>12511</c:v>
                </c:pt>
                <c:pt idx="109">
                  <c:v>12546.5</c:v>
                </c:pt>
                <c:pt idx="110">
                  <c:v>12581</c:v>
                </c:pt>
                <c:pt idx="111">
                  <c:v>12581</c:v>
                </c:pt>
                <c:pt idx="112">
                  <c:v>12630.5</c:v>
                </c:pt>
                <c:pt idx="113">
                  <c:v>12917</c:v>
                </c:pt>
                <c:pt idx="114">
                  <c:v>12969</c:v>
                </c:pt>
                <c:pt idx="115">
                  <c:v>12970.5</c:v>
                </c:pt>
                <c:pt idx="116">
                  <c:v>13442.5</c:v>
                </c:pt>
                <c:pt idx="117">
                  <c:v>15251</c:v>
                </c:pt>
                <c:pt idx="118">
                  <c:v>15647</c:v>
                </c:pt>
                <c:pt idx="119">
                  <c:v>15687</c:v>
                </c:pt>
                <c:pt idx="120">
                  <c:v>15689</c:v>
                </c:pt>
                <c:pt idx="121">
                  <c:v>17125</c:v>
                </c:pt>
                <c:pt idx="122">
                  <c:v>17143</c:v>
                </c:pt>
                <c:pt idx="123">
                  <c:v>17178.5</c:v>
                </c:pt>
                <c:pt idx="124">
                  <c:v>17684</c:v>
                </c:pt>
                <c:pt idx="125">
                  <c:v>19613</c:v>
                </c:pt>
                <c:pt idx="126">
                  <c:v>19613</c:v>
                </c:pt>
                <c:pt idx="127">
                  <c:v>19908</c:v>
                </c:pt>
                <c:pt idx="128">
                  <c:v>20290</c:v>
                </c:pt>
                <c:pt idx="129">
                  <c:v>20391.5</c:v>
                </c:pt>
                <c:pt idx="130">
                  <c:v>20393</c:v>
                </c:pt>
                <c:pt idx="131">
                  <c:v>20421</c:v>
                </c:pt>
                <c:pt idx="132">
                  <c:v>20890.5</c:v>
                </c:pt>
                <c:pt idx="133">
                  <c:v>21346</c:v>
                </c:pt>
                <c:pt idx="134">
                  <c:v>21794</c:v>
                </c:pt>
                <c:pt idx="135">
                  <c:v>21888</c:v>
                </c:pt>
              </c:numCache>
            </c:numRef>
          </c:xVal>
          <c:yVal>
            <c:numRef>
              <c:f>'A (old)'!$K$21:$K$990</c:f>
              <c:numCache>
                <c:formatCode>General</c:formatCode>
                <c:ptCount val="970"/>
                <c:pt idx="118">
                  <c:v>-7.1825899998657405E-2</c:v>
                </c:pt>
                <c:pt idx="120">
                  <c:v>-7.1733299999323208E-2</c:v>
                </c:pt>
                <c:pt idx="124">
                  <c:v>-9.2834800001583062E-2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01-45F5-9AD3-09FDEEC8FE72}"/>
            </c:ext>
          </c:extLst>
        </c:ser>
        <c:ser>
          <c:idx val="5"/>
          <c:order val="3"/>
          <c:tx>
            <c:strRef>
              <c:f>'A (old)'!$R$1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(old)'!$Q$2:$Q$19</c:f>
              <c:numCache>
                <c:formatCode>General</c:formatCode>
                <c:ptCount val="18"/>
                <c:pt idx="0">
                  <c:v>5000</c:v>
                </c:pt>
                <c:pt idx="1">
                  <c:v>6000</c:v>
                </c:pt>
                <c:pt idx="2">
                  <c:v>7000</c:v>
                </c:pt>
                <c:pt idx="3">
                  <c:v>8000</c:v>
                </c:pt>
                <c:pt idx="4">
                  <c:v>9000</c:v>
                </c:pt>
                <c:pt idx="5">
                  <c:v>10000</c:v>
                </c:pt>
                <c:pt idx="6">
                  <c:v>11000</c:v>
                </c:pt>
                <c:pt idx="7">
                  <c:v>12000</c:v>
                </c:pt>
                <c:pt idx="8">
                  <c:v>13000</c:v>
                </c:pt>
                <c:pt idx="9">
                  <c:v>14000</c:v>
                </c:pt>
                <c:pt idx="10">
                  <c:v>15000</c:v>
                </c:pt>
                <c:pt idx="11">
                  <c:v>16000</c:v>
                </c:pt>
                <c:pt idx="12">
                  <c:v>17000</c:v>
                </c:pt>
                <c:pt idx="13">
                  <c:v>18000</c:v>
                </c:pt>
                <c:pt idx="14">
                  <c:v>19000</c:v>
                </c:pt>
                <c:pt idx="15">
                  <c:v>20000</c:v>
                </c:pt>
                <c:pt idx="16">
                  <c:v>21000</c:v>
                </c:pt>
                <c:pt idx="17">
                  <c:v>22000</c:v>
                </c:pt>
              </c:numCache>
            </c:numRef>
          </c:xVal>
          <c:yVal>
            <c:numRef>
              <c:f>'A (old)'!$R$2:$R$19</c:f>
              <c:numCache>
                <c:formatCode>0.00E+00</c:formatCode>
                <c:ptCount val="18"/>
                <c:pt idx="0">
                  <c:v>2.1741497695801958E-3</c:v>
                </c:pt>
                <c:pt idx="1">
                  <c:v>-2.0302463616193242E-3</c:v>
                </c:pt>
                <c:pt idx="2">
                  <c:v>-6.766953453396762E-3</c:v>
                </c:pt>
                <c:pt idx="3">
                  <c:v>-1.2035971505752118E-2</c:v>
                </c:pt>
                <c:pt idx="4">
                  <c:v>-1.7837300518685387E-2</c:v>
                </c:pt>
                <c:pt idx="5">
                  <c:v>-2.4170940492196577E-2</c:v>
                </c:pt>
                <c:pt idx="6">
                  <c:v>-3.1036891426285681E-2</c:v>
                </c:pt>
                <c:pt idx="7">
                  <c:v>-3.8435153320952695E-2</c:v>
                </c:pt>
                <c:pt idx="8">
                  <c:v>-4.6365726176197636E-2</c:v>
                </c:pt>
                <c:pt idx="9">
                  <c:v>-5.4828609992020494E-2</c:v>
                </c:pt>
                <c:pt idx="10">
                  <c:v>-6.3823804768421255E-2</c:v>
                </c:pt>
                <c:pt idx="11">
                  <c:v>-7.3351310505399947E-2</c:v>
                </c:pt>
                <c:pt idx="12">
                  <c:v>-8.3411127202956556E-2</c:v>
                </c:pt>
                <c:pt idx="13">
                  <c:v>-9.4003254861091068E-2</c:v>
                </c:pt>
                <c:pt idx="14">
                  <c:v>-0.10512769347980351</c:v>
                </c:pt>
                <c:pt idx="15">
                  <c:v>-0.11678444305909386</c:v>
                </c:pt>
                <c:pt idx="16">
                  <c:v>-0.12897350359896215</c:v>
                </c:pt>
                <c:pt idx="17">
                  <c:v>-0.14169487509940831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101-45F5-9AD3-09FDEEC8F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43920"/>
        <c:axId val="1"/>
      </c:scatterChart>
      <c:valAx>
        <c:axId val="613243920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69252728385485"/>
              <c:y val="0.865061252885557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1400000000000000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78247261345854E-2"/>
              <c:y val="0.40000050596085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43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3959311424100158"/>
          <c:y val="0.9373493975903614"/>
          <c:w val="0.74491392801251965"/>
          <c:h val="0.985542168674698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V1073 Cyg -- [38672.5816,  0.7858597]</a:t>
            </a:r>
          </a:p>
        </c:rich>
      </c:tx>
      <c:layout>
        <c:manualLayout>
          <c:xMode val="edge"/>
          <c:yMode val="edge"/>
          <c:x val="0.19098734975724599"/>
          <c:y val="1.838235294117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712549784307296E-2"/>
          <c:y val="0.13602941176470587"/>
          <c:w val="0.85193222313847816"/>
          <c:h val="0.73529411764705888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Q_fit!$A$21:$A$176</c:f>
              <c:numCache>
                <c:formatCode>General</c:formatCode>
                <c:ptCount val="156"/>
                <c:pt idx="0">
                  <c:v>5018.5</c:v>
                </c:pt>
                <c:pt idx="1">
                  <c:v>5074.5</c:v>
                </c:pt>
                <c:pt idx="2">
                  <c:v>5077</c:v>
                </c:pt>
                <c:pt idx="3">
                  <c:v>5088.5</c:v>
                </c:pt>
                <c:pt idx="4">
                  <c:v>5513.5</c:v>
                </c:pt>
                <c:pt idx="5">
                  <c:v>5522.5</c:v>
                </c:pt>
                <c:pt idx="6">
                  <c:v>5525</c:v>
                </c:pt>
                <c:pt idx="7">
                  <c:v>5527.5</c:v>
                </c:pt>
                <c:pt idx="8">
                  <c:v>6417</c:v>
                </c:pt>
                <c:pt idx="9">
                  <c:v>6426</c:v>
                </c:pt>
                <c:pt idx="10">
                  <c:v>6437.5</c:v>
                </c:pt>
                <c:pt idx="11">
                  <c:v>6454</c:v>
                </c:pt>
                <c:pt idx="12">
                  <c:v>7419</c:v>
                </c:pt>
                <c:pt idx="13">
                  <c:v>7424</c:v>
                </c:pt>
                <c:pt idx="14">
                  <c:v>7776</c:v>
                </c:pt>
                <c:pt idx="15">
                  <c:v>7785</c:v>
                </c:pt>
                <c:pt idx="16">
                  <c:v>7818</c:v>
                </c:pt>
                <c:pt idx="17">
                  <c:v>8327</c:v>
                </c:pt>
                <c:pt idx="18">
                  <c:v>8402</c:v>
                </c:pt>
                <c:pt idx="19">
                  <c:v>8775.5</c:v>
                </c:pt>
                <c:pt idx="20">
                  <c:v>9695</c:v>
                </c:pt>
                <c:pt idx="21">
                  <c:v>10106</c:v>
                </c:pt>
                <c:pt idx="22">
                  <c:v>11012</c:v>
                </c:pt>
                <c:pt idx="23">
                  <c:v>11040</c:v>
                </c:pt>
                <c:pt idx="24">
                  <c:v>11042.5</c:v>
                </c:pt>
                <c:pt idx="25">
                  <c:v>11051.5</c:v>
                </c:pt>
                <c:pt idx="26">
                  <c:v>11077</c:v>
                </c:pt>
                <c:pt idx="27">
                  <c:v>11546.5</c:v>
                </c:pt>
                <c:pt idx="28">
                  <c:v>11549</c:v>
                </c:pt>
                <c:pt idx="29">
                  <c:v>11565.5</c:v>
                </c:pt>
                <c:pt idx="30">
                  <c:v>11568</c:v>
                </c:pt>
                <c:pt idx="31">
                  <c:v>11584.5</c:v>
                </c:pt>
                <c:pt idx="32">
                  <c:v>11643</c:v>
                </c:pt>
                <c:pt idx="33">
                  <c:v>11643</c:v>
                </c:pt>
                <c:pt idx="34">
                  <c:v>11643</c:v>
                </c:pt>
                <c:pt idx="35">
                  <c:v>11666</c:v>
                </c:pt>
                <c:pt idx="36">
                  <c:v>11666</c:v>
                </c:pt>
                <c:pt idx="37">
                  <c:v>11666</c:v>
                </c:pt>
                <c:pt idx="38">
                  <c:v>12004.5</c:v>
                </c:pt>
                <c:pt idx="39">
                  <c:v>12004.5</c:v>
                </c:pt>
                <c:pt idx="40">
                  <c:v>12016</c:v>
                </c:pt>
                <c:pt idx="41">
                  <c:v>12037.5</c:v>
                </c:pt>
                <c:pt idx="42">
                  <c:v>12039</c:v>
                </c:pt>
                <c:pt idx="43">
                  <c:v>12039</c:v>
                </c:pt>
                <c:pt idx="44">
                  <c:v>12039</c:v>
                </c:pt>
                <c:pt idx="45">
                  <c:v>12054</c:v>
                </c:pt>
                <c:pt idx="46">
                  <c:v>12483</c:v>
                </c:pt>
                <c:pt idx="47">
                  <c:v>12483</c:v>
                </c:pt>
                <c:pt idx="48">
                  <c:v>12483</c:v>
                </c:pt>
                <c:pt idx="49">
                  <c:v>12485.5</c:v>
                </c:pt>
                <c:pt idx="50">
                  <c:v>12485.5</c:v>
                </c:pt>
                <c:pt idx="51">
                  <c:v>12490.5</c:v>
                </c:pt>
                <c:pt idx="52">
                  <c:v>12492</c:v>
                </c:pt>
                <c:pt idx="53">
                  <c:v>12506</c:v>
                </c:pt>
                <c:pt idx="54">
                  <c:v>12511</c:v>
                </c:pt>
                <c:pt idx="55">
                  <c:v>12546.5</c:v>
                </c:pt>
                <c:pt idx="56">
                  <c:v>12546.5</c:v>
                </c:pt>
                <c:pt idx="57">
                  <c:v>12581</c:v>
                </c:pt>
                <c:pt idx="58">
                  <c:v>12581</c:v>
                </c:pt>
                <c:pt idx="59">
                  <c:v>12630.5</c:v>
                </c:pt>
                <c:pt idx="60">
                  <c:v>12917</c:v>
                </c:pt>
                <c:pt idx="61">
                  <c:v>12969</c:v>
                </c:pt>
                <c:pt idx="62">
                  <c:v>12970.5</c:v>
                </c:pt>
                <c:pt idx="63">
                  <c:v>13442.5</c:v>
                </c:pt>
                <c:pt idx="64">
                  <c:v>15647</c:v>
                </c:pt>
                <c:pt idx="65">
                  <c:v>15647</c:v>
                </c:pt>
                <c:pt idx="66">
                  <c:v>15687</c:v>
                </c:pt>
                <c:pt idx="67">
                  <c:v>15689</c:v>
                </c:pt>
                <c:pt idx="68">
                  <c:v>16102</c:v>
                </c:pt>
                <c:pt idx="69">
                  <c:v>17125</c:v>
                </c:pt>
                <c:pt idx="70">
                  <c:v>17143</c:v>
                </c:pt>
                <c:pt idx="71">
                  <c:v>17178.5</c:v>
                </c:pt>
                <c:pt idx="72">
                  <c:v>17684</c:v>
                </c:pt>
                <c:pt idx="73">
                  <c:v>18071.5</c:v>
                </c:pt>
                <c:pt idx="74">
                  <c:v>19613</c:v>
                </c:pt>
                <c:pt idx="75">
                  <c:v>19613</c:v>
                </c:pt>
                <c:pt idx="76">
                  <c:v>19908</c:v>
                </c:pt>
                <c:pt idx="77">
                  <c:v>19908</c:v>
                </c:pt>
                <c:pt idx="78">
                  <c:v>20290</c:v>
                </c:pt>
                <c:pt idx="79">
                  <c:v>20290</c:v>
                </c:pt>
                <c:pt idx="80">
                  <c:v>20391.5</c:v>
                </c:pt>
                <c:pt idx="81">
                  <c:v>20393</c:v>
                </c:pt>
                <c:pt idx="82">
                  <c:v>20421</c:v>
                </c:pt>
                <c:pt idx="83">
                  <c:v>20883</c:v>
                </c:pt>
                <c:pt idx="84">
                  <c:v>20890.5</c:v>
                </c:pt>
                <c:pt idx="85">
                  <c:v>21346</c:v>
                </c:pt>
                <c:pt idx="86">
                  <c:v>21762</c:v>
                </c:pt>
                <c:pt idx="87">
                  <c:v>21766</c:v>
                </c:pt>
                <c:pt idx="88">
                  <c:v>21768.5</c:v>
                </c:pt>
                <c:pt idx="89">
                  <c:v>21786.5</c:v>
                </c:pt>
                <c:pt idx="90">
                  <c:v>21794</c:v>
                </c:pt>
                <c:pt idx="91">
                  <c:v>21794</c:v>
                </c:pt>
                <c:pt idx="92">
                  <c:v>21888</c:v>
                </c:pt>
                <c:pt idx="93">
                  <c:v>21888</c:v>
                </c:pt>
              </c:numCache>
            </c:numRef>
          </c:xVal>
          <c:yVal>
            <c:numRef>
              <c:f>Q_fit!$B$21:$B$176</c:f>
              <c:numCache>
                <c:formatCode>General</c:formatCode>
                <c:ptCount val="156"/>
                <c:pt idx="0">
                  <c:v>-2.1504450000065845E-2</c:v>
                </c:pt>
                <c:pt idx="1">
                  <c:v>9.5235000480897725E-4</c:v>
                </c:pt>
                <c:pt idx="2">
                  <c:v>-3.2969000021694228E-3</c:v>
                </c:pt>
                <c:pt idx="3">
                  <c:v>2.1655000455211848E-4</c:v>
                </c:pt>
                <c:pt idx="4">
                  <c:v>-4.0559499975643121E-3</c:v>
                </c:pt>
                <c:pt idx="5">
                  <c:v>1.4206750005541835E-2</c:v>
                </c:pt>
                <c:pt idx="6">
                  <c:v>-2.4425000010523945E-3</c:v>
                </c:pt>
                <c:pt idx="7">
                  <c:v>-2.0917499932693318E-3</c:v>
                </c:pt>
                <c:pt idx="8">
                  <c:v>4.7051000001374632E-3</c:v>
                </c:pt>
                <c:pt idx="9">
                  <c:v>4.9677999995765276E-3</c:v>
                </c:pt>
                <c:pt idx="10">
                  <c:v>-1.141875000030268E-2</c:v>
                </c:pt>
                <c:pt idx="11">
                  <c:v>-3.1037999942782335E-3</c:v>
                </c:pt>
                <c:pt idx="12">
                  <c:v>-9.914299997035414E-3</c:v>
                </c:pt>
                <c:pt idx="13">
                  <c:v>-9.0128000010736287E-3</c:v>
                </c:pt>
                <c:pt idx="14">
                  <c:v>-1.2727199995424598E-2</c:v>
                </c:pt>
                <c:pt idx="15">
                  <c:v>-9.4644999990123324E-3</c:v>
                </c:pt>
                <c:pt idx="16">
                  <c:v>2.6539999817032367E-4</c:v>
                </c:pt>
                <c:pt idx="17">
                  <c:v>4.678100005548913E-3</c:v>
                </c:pt>
                <c:pt idx="18">
                  <c:v>2.0059999951627105E-4</c:v>
                </c:pt>
                <c:pt idx="19">
                  <c:v>-8.8973499950952828E-3</c:v>
                </c:pt>
                <c:pt idx="20">
                  <c:v>-1.9991499997559004E-2</c:v>
                </c:pt>
                <c:pt idx="21">
                  <c:v>-1.9728200000827201E-2</c:v>
                </c:pt>
                <c:pt idx="22">
                  <c:v>-3.0116400004772004E-2</c:v>
                </c:pt>
                <c:pt idx="23">
                  <c:v>-3.1387999995786231E-2</c:v>
                </c:pt>
                <c:pt idx="24">
                  <c:v>-3.0637249998108018E-2</c:v>
                </c:pt>
                <c:pt idx="25">
                  <c:v>-2.8074549991288222E-2</c:v>
                </c:pt>
                <c:pt idx="26">
                  <c:v>-3.1996899997466244E-2</c:v>
                </c:pt>
                <c:pt idx="27">
                  <c:v>-3.4026049994281493E-2</c:v>
                </c:pt>
                <c:pt idx="28">
                  <c:v>-3.3975300000747666E-2</c:v>
                </c:pt>
                <c:pt idx="29">
                  <c:v>-3.5960349996457808E-2</c:v>
                </c:pt>
                <c:pt idx="30">
                  <c:v>-3.020960000139894E-2</c:v>
                </c:pt>
                <c:pt idx="31">
                  <c:v>-2.7994649994070642E-2</c:v>
                </c:pt>
                <c:pt idx="32">
                  <c:v>-3.4387100000458304E-2</c:v>
                </c:pt>
                <c:pt idx="33">
                  <c:v>-3.0687099999340717E-2</c:v>
                </c:pt>
                <c:pt idx="34">
                  <c:v>-2.698709999822313E-2</c:v>
                </c:pt>
                <c:pt idx="35">
                  <c:v>-3.7460200001078192E-2</c:v>
                </c:pt>
                <c:pt idx="36">
                  <c:v>-3.7160200001380872E-2</c:v>
                </c:pt>
                <c:pt idx="37">
                  <c:v>-3.6860200001683552E-2</c:v>
                </c:pt>
                <c:pt idx="38">
                  <c:v>-3.9068650003173389E-2</c:v>
                </c:pt>
                <c:pt idx="39">
                  <c:v>-3.3368650001648348E-2</c:v>
                </c:pt>
                <c:pt idx="40">
                  <c:v>-4.0155199996661395E-2</c:v>
                </c:pt>
                <c:pt idx="41">
                  <c:v>-3.8438750001660082E-2</c:v>
                </c:pt>
                <c:pt idx="42">
                  <c:v>-4.2028299991216045E-2</c:v>
                </c:pt>
                <c:pt idx="43">
                  <c:v>-4.0328299990505911E-2</c:v>
                </c:pt>
                <c:pt idx="44">
                  <c:v>-3.8628299997071736E-2</c:v>
                </c:pt>
                <c:pt idx="45">
                  <c:v>-3.9323799996054731E-2</c:v>
                </c:pt>
                <c:pt idx="46">
                  <c:v>-4.6835100001771934E-2</c:v>
                </c:pt>
                <c:pt idx="47">
                  <c:v>-4.1435099999944214E-2</c:v>
                </c:pt>
                <c:pt idx="48">
                  <c:v>-4.1035100002773106E-2</c:v>
                </c:pt>
                <c:pt idx="49">
                  <c:v>-4.438434999610763E-2</c:v>
                </c:pt>
                <c:pt idx="50">
                  <c:v>-3.6284349997004028E-2</c:v>
                </c:pt>
                <c:pt idx="51">
                  <c:v>-4.5282849998329766E-2</c:v>
                </c:pt>
                <c:pt idx="52">
                  <c:v>-4.747240000142483E-2</c:v>
                </c:pt>
                <c:pt idx="53">
                  <c:v>-4.0008199997828342E-2</c:v>
                </c:pt>
                <c:pt idx="54">
                  <c:v>-4.2406699998537078E-2</c:v>
                </c:pt>
                <c:pt idx="55">
                  <c:v>-4.3926049998844974E-2</c:v>
                </c:pt>
                <c:pt idx="56">
                  <c:v>-4.3826049994095229E-2</c:v>
                </c:pt>
                <c:pt idx="57">
                  <c:v>-4.4285700001637451E-2</c:v>
                </c:pt>
                <c:pt idx="58">
                  <c:v>-4.3785699999716599E-2</c:v>
                </c:pt>
                <c:pt idx="59">
                  <c:v>-4.6540849994926248E-2</c:v>
                </c:pt>
                <c:pt idx="60">
                  <c:v>-4.6044899994740263E-2</c:v>
                </c:pt>
                <c:pt idx="61">
                  <c:v>-4.7349299995403271E-2</c:v>
                </c:pt>
                <c:pt idx="62">
                  <c:v>-5.0138849997892976E-2</c:v>
                </c:pt>
                <c:pt idx="63">
                  <c:v>-5.1417249997030012E-2</c:v>
                </c:pt>
                <c:pt idx="64">
                  <c:v>-7.1825899998657405E-2</c:v>
                </c:pt>
                <c:pt idx="65">
                  <c:v>-7.1525899998960085E-2</c:v>
                </c:pt>
                <c:pt idx="66">
                  <c:v>-7.1513900002173614E-2</c:v>
                </c:pt>
                <c:pt idx="67">
                  <c:v>-7.1733299999323208E-2</c:v>
                </c:pt>
                <c:pt idx="68">
                  <c:v>-7.9489399999147281E-2</c:v>
                </c:pt>
                <c:pt idx="69">
                  <c:v>-8.436249999795109E-2</c:v>
                </c:pt>
                <c:pt idx="70">
                  <c:v>-8.7737099995138124E-2</c:v>
                </c:pt>
                <c:pt idx="71">
                  <c:v>-8.5356449999380857E-2</c:v>
                </c:pt>
                <c:pt idx="72">
                  <c:v>-9.2834800001583062E-2</c:v>
                </c:pt>
                <c:pt idx="73">
                  <c:v>-9.4268549997650553E-2</c:v>
                </c:pt>
                <c:pt idx="74">
                  <c:v>-0.11319609999918612</c:v>
                </c:pt>
                <c:pt idx="75">
                  <c:v>-0.11319609999918612</c:v>
                </c:pt>
                <c:pt idx="76">
                  <c:v>-0.11491759999626083</c:v>
                </c:pt>
                <c:pt idx="77">
                  <c:v>-0.11490760000015143</c:v>
                </c:pt>
                <c:pt idx="78">
                  <c:v>-0.12161299999570474</c:v>
                </c:pt>
                <c:pt idx="79">
                  <c:v>-0.12160299999231938</c:v>
                </c:pt>
                <c:pt idx="80">
                  <c:v>-0.12317254999652505</c:v>
                </c:pt>
                <c:pt idx="81">
                  <c:v>-0.12416210000083083</c:v>
                </c:pt>
                <c:pt idx="82">
                  <c:v>-0.12153370000305586</c:v>
                </c:pt>
                <c:pt idx="83">
                  <c:v>-0.12621510000462877</c:v>
                </c:pt>
                <c:pt idx="84">
                  <c:v>-0.12646284999937052</c:v>
                </c:pt>
                <c:pt idx="85">
                  <c:v>-0.13135619999957271</c:v>
                </c:pt>
                <c:pt idx="86">
                  <c:v>-0.132891400004155</c:v>
                </c:pt>
                <c:pt idx="87">
                  <c:v>-0.13543019999633543</c:v>
                </c:pt>
                <c:pt idx="88">
                  <c:v>-0.13577944999997271</c:v>
                </c:pt>
                <c:pt idx="89">
                  <c:v>-0.13515404999634484</c:v>
                </c:pt>
                <c:pt idx="90">
                  <c:v>-0.13510179999866523</c:v>
                </c:pt>
                <c:pt idx="91">
                  <c:v>-0.13506179999967571</c:v>
                </c:pt>
                <c:pt idx="92">
                  <c:v>-0.13755359999049688</c:v>
                </c:pt>
                <c:pt idx="93">
                  <c:v>-0.13751359999150736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5A-48CC-875D-C014E8DE1D28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(old)'!$Q$2:$Q$19</c:f>
              <c:numCache>
                <c:formatCode>General</c:formatCode>
                <c:ptCount val="18"/>
                <c:pt idx="0">
                  <c:v>5000</c:v>
                </c:pt>
                <c:pt idx="1">
                  <c:v>6000</c:v>
                </c:pt>
                <c:pt idx="2">
                  <c:v>7000</c:v>
                </c:pt>
                <c:pt idx="3">
                  <c:v>8000</c:v>
                </c:pt>
                <c:pt idx="4">
                  <c:v>9000</c:v>
                </c:pt>
                <c:pt idx="5">
                  <c:v>10000</c:v>
                </c:pt>
                <c:pt idx="6">
                  <c:v>11000</c:v>
                </c:pt>
                <c:pt idx="7">
                  <c:v>12000</c:v>
                </c:pt>
                <c:pt idx="8">
                  <c:v>13000</c:v>
                </c:pt>
                <c:pt idx="9">
                  <c:v>14000</c:v>
                </c:pt>
                <c:pt idx="10">
                  <c:v>15000</c:v>
                </c:pt>
                <c:pt idx="11">
                  <c:v>16000</c:v>
                </c:pt>
                <c:pt idx="12">
                  <c:v>17000</c:v>
                </c:pt>
                <c:pt idx="13">
                  <c:v>18000</c:v>
                </c:pt>
                <c:pt idx="14">
                  <c:v>19000</c:v>
                </c:pt>
                <c:pt idx="15">
                  <c:v>20000</c:v>
                </c:pt>
                <c:pt idx="16">
                  <c:v>21000</c:v>
                </c:pt>
                <c:pt idx="17">
                  <c:v>22000</c:v>
                </c:pt>
              </c:numCache>
            </c:numRef>
          </c:xVal>
          <c:yVal>
            <c:numRef>
              <c:f>'A (old)'!$R$2:$R$19</c:f>
              <c:numCache>
                <c:formatCode>0.00E+00</c:formatCode>
                <c:ptCount val="18"/>
                <c:pt idx="0">
                  <c:v>2.1741497695801958E-3</c:v>
                </c:pt>
                <c:pt idx="1">
                  <c:v>-2.0302463616193242E-3</c:v>
                </c:pt>
                <c:pt idx="2">
                  <c:v>-6.766953453396762E-3</c:v>
                </c:pt>
                <c:pt idx="3">
                  <c:v>-1.2035971505752118E-2</c:v>
                </c:pt>
                <c:pt idx="4">
                  <c:v>-1.7837300518685387E-2</c:v>
                </c:pt>
                <c:pt idx="5">
                  <c:v>-2.4170940492196577E-2</c:v>
                </c:pt>
                <c:pt idx="6">
                  <c:v>-3.1036891426285681E-2</c:v>
                </c:pt>
                <c:pt idx="7">
                  <c:v>-3.8435153320952695E-2</c:v>
                </c:pt>
                <c:pt idx="8">
                  <c:v>-4.6365726176197636E-2</c:v>
                </c:pt>
                <c:pt idx="9">
                  <c:v>-5.4828609992020494E-2</c:v>
                </c:pt>
                <c:pt idx="10">
                  <c:v>-6.3823804768421255E-2</c:v>
                </c:pt>
                <c:pt idx="11">
                  <c:v>-7.3351310505399947E-2</c:v>
                </c:pt>
                <c:pt idx="12">
                  <c:v>-8.3411127202956556E-2</c:v>
                </c:pt>
                <c:pt idx="13">
                  <c:v>-9.4003254861091068E-2</c:v>
                </c:pt>
                <c:pt idx="14">
                  <c:v>-0.10512769347980351</c:v>
                </c:pt>
                <c:pt idx="15">
                  <c:v>-0.11678444305909386</c:v>
                </c:pt>
                <c:pt idx="16">
                  <c:v>-0.12897350359896215</c:v>
                </c:pt>
                <c:pt idx="17">
                  <c:v>-0.14169487509940831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5A-48CC-875D-C014E8DE1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39656"/>
        <c:axId val="1"/>
      </c:scatterChart>
      <c:valAx>
        <c:axId val="613239656"/>
        <c:scaling>
          <c:orientation val="minMax"/>
          <c:max val="22500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500"/>
      </c:valAx>
      <c:valAx>
        <c:axId val="1"/>
        <c:scaling>
          <c:orientation val="minMax"/>
          <c:max val="0.05"/>
          <c:min val="-0.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39656"/>
        <c:crosses val="autoZero"/>
        <c:crossBetween val="midCat"/>
        <c:majorUnit val="0.05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V1073 Cyg -- [38672.5816,  0.7858597]</a:t>
            </a:r>
          </a:p>
        </c:rich>
      </c:tx>
      <c:layout>
        <c:manualLayout>
          <c:xMode val="edge"/>
          <c:yMode val="edge"/>
          <c:x val="0.19139830101882424"/>
          <c:y val="1.85185185185185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82819184348085"/>
          <c:y val="0.15555611818619136"/>
          <c:w val="0.82795872807192561"/>
          <c:h val="0.6888913805388474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(old)'!$F$21:$F$990</c:f>
              <c:numCache>
                <c:formatCode>General</c:formatCode>
                <c:ptCount val="970"/>
                <c:pt idx="0">
                  <c:v>-16088</c:v>
                </c:pt>
                <c:pt idx="1">
                  <c:v>-15963.5</c:v>
                </c:pt>
                <c:pt idx="2">
                  <c:v>-15677.5</c:v>
                </c:pt>
                <c:pt idx="3">
                  <c:v>-15560</c:v>
                </c:pt>
                <c:pt idx="4">
                  <c:v>-15429</c:v>
                </c:pt>
                <c:pt idx="5">
                  <c:v>-15337.5</c:v>
                </c:pt>
                <c:pt idx="6">
                  <c:v>-15332.5</c:v>
                </c:pt>
                <c:pt idx="7">
                  <c:v>-15331</c:v>
                </c:pt>
                <c:pt idx="8">
                  <c:v>-15266.5</c:v>
                </c:pt>
                <c:pt idx="9">
                  <c:v>-15029.5</c:v>
                </c:pt>
                <c:pt idx="10">
                  <c:v>-14961</c:v>
                </c:pt>
                <c:pt idx="11">
                  <c:v>-14943</c:v>
                </c:pt>
                <c:pt idx="12">
                  <c:v>-14879.5</c:v>
                </c:pt>
                <c:pt idx="13">
                  <c:v>-14853</c:v>
                </c:pt>
                <c:pt idx="14">
                  <c:v>-14807</c:v>
                </c:pt>
                <c:pt idx="15">
                  <c:v>-14506.5</c:v>
                </c:pt>
                <c:pt idx="16">
                  <c:v>-14454.5</c:v>
                </c:pt>
                <c:pt idx="17">
                  <c:v>-14429</c:v>
                </c:pt>
                <c:pt idx="18">
                  <c:v>-13420</c:v>
                </c:pt>
                <c:pt idx="19">
                  <c:v>-12730</c:v>
                </c:pt>
                <c:pt idx="20">
                  <c:v>-12697</c:v>
                </c:pt>
                <c:pt idx="21">
                  <c:v>-12652.5</c:v>
                </c:pt>
                <c:pt idx="22">
                  <c:v>-12622</c:v>
                </c:pt>
                <c:pt idx="23">
                  <c:v>-12166.5</c:v>
                </c:pt>
                <c:pt idx="24">
                  <c:v>-12162.5</c:v>
                </c:pt>
                <c:pt idx="25">
                  <c:v>-12105.5</c:v>
                </c:pt>
                <c:pt idx="26">
                  <c:v>-11997.5</c:v>
                </c:pt>
                <c:pt idx="27">
                  <c:v>-11716</c:v>
                </c:pt>
                <c:pt idx="28">
                  <c:v>-11683</c:v>
                </c:pt>
                <c:pt idx="29">
                  <c:v>-11651</c:v>
                </c:pt>
                <c:pt idx="30">
                  <c:v>-5136</c:v>
                </c:pt>
                <c:pt idx="31">
                  <c:v>-5117</c:v>
                </c:pt>
                <c:pt idx="32">
                  <c:v>-5114.5</c:v>
                </c:pt>
                <c:pt idx="33">
                  <c:v>-2397.5</c:v>
                </c:pt>
                <c:pt idx="34">
                  <c:v>-2395</c:v>
                </c:pt>
                <c:pt idx="35">
                  <c:v>-2364.5</c:v>
                </c:pt>
                <c:pt idx="36">
                  <c:v>-2331.5</c:v>
                </c:pt>
                <c:pt idx="37">
                  <c:v>-2296</c:v>
                </c:pt>
                <c:pt idx="38">
                  <c:v>-1010.5</c:v>
                </c:pt>
                <c:pt idx="39">
                  <c:v>-947</c:v>
                </c:pt>
                <c:pt idx="40">
                  <c:v>-938</c:v>
                </c:pt>
                <c:pt idx="41">
                  <c:v>-933</c:v>
                </c:pt>
                <c:pt idx="42">
                  <c:v>-930.5</c:v>
                </c:pt>
                <c:pt idx="43">
                  <c:v>-439</c:v>
                </c:pt>
                <c:pt idx="44">
                  <c:v>-406</c:v>
                </c:pt>
                <c:pt idx="45">
                  <c:v>-13</c:v>
                </c:pt>
                <c:pt idx="46">
                  <c:v>-4</c:v>
                </c:pt>
                <c:pt idx="47">
                  <c:v>0</c:v>
                </c:pt>
                <c:pt idx="48">
                  <c:v>0</c:v>
                </c:pt>
                <c:pt idx="49">
                  <c:v>25.5</c:v>
                </c:pt>
                <c:pt idx="50">
                  <c:v>44.5</c:v>
                </c:pt>
                <c:pt idx="51">
                  <c:v>75</c:v>
                </c:pt>
                <c:pt idx="52">
                  <c:v>468</c:v>
                </c:pt>
                <c:pt idx="53">
                  <c:v>515</c:v>
                </c:pt>
                <c:pt idx="54">
                  <c:v>847.5</c:v>
                </c:pt>
                <c:pt idx="55">
                  <c:v>850</c:v>
                </c:pt>
                <c:pt idx="56">
                  <c:v>852.5</c:v>
                </c:pt>
                <c:pt idx="57">
                  <c:v>869</c:v>
                </c:pt>
                <c:pt idx="58">
                  <c:v>5018.5</c:v>
                </c:pt>
                <c:pt idx="59">
                  <c:v>5074.5</c:v>
                </c:pt>
                <c:pt idx="60">
                  <c:v>5077</c:v>
                </c:pt>
                <c:pt idx="61">
                  <c:v>5088.5</c:v>
                </c:pt>
                <c:pt idx="62">
                  <c:v>5513.5</c:v>
                </c:pt>
                <c:pt idx="63">
                  <c:v>5522.5</c:v>
                </c:pt>
                <c:pt idx="64">
                  <c:v>5525</c:v>
                </c:pt>
                <c:pt idx="65">
                  <c:v>5527.5</c:v>
                </c:pt>
                <c:pt idx="66">
                  <c:v>6417</c:v>
                </c:pt>
                <c:pt idx="67">
                  <c:v>6426</c:v>
                </c:pt>
                <c:pt idx="68">
                  <c:v>6437.5</c:v>
                </c:pt>
                <c:pt idx="69">
                  <c:v>6454</c:v>
                </c:pt>
                <c:pt idx="70">
                  <c:v>7417.5</c:v>
                </c:pt>
                <c:pt idx="71">
                  <c:v>7424</c:v>
                </c:pt>
                <c:pt idx="72">
                  <c:v>7776</c:v>
                </c:pt>
                <c:pt idx="73">
                  <c:v>7785</c:v>
                </c:pt>
                <c:pt idx="74">
                  <c:v>7818</c:v>
                </c:pt>
                <c:pt idx="75">
                  <c:v>8327</c:v>
                </c:pt>
                <c:pt idx="76">
                  <c:v>8402</c:v>
                </c:pt>
                <c:pt idx="77">
                  <c:v>8775.5</c:v>
                </c:pt>
                <c:pt idx="78">
                  <c:v>9695</c:v>
                </c:pt>
                <c:pt idx="79">
                  <c:v>10106</c:v>
                </c:pt>
                <c:pt idx="80">
                  <c:v>11012</c:v>
                </c:pt>
                <c:pt idx="81">
                  <c:v>11040</c:v>
                </c:pt>
                <c:pt idx="82">
                  <c:v>11042.5</c:v>
                </c:pt>
                <c:pt idx="83">
                  <c:v>11051.5</c:v>
                </c:pt>
                <c:pt idx="84">
                  <c:v>11077</c:v>
                </c:pt>
                <c:pt idx="85">
                  <c:v>11546.5</c:v>
                </c:pt>
                <c:pt idx="86">
                  <c:v>11549</c:v>
                </c:pt>
                <c:pt idx="87">
                  <c:v>11565.5</c:v>
                </c:pt>
                <c:pt idx="88">
                  <c:v>11568</c:v>
                </c:pt>
                <c:pt idx="89">
                  <c:v>11573</c:v>
                </c:pt>
                <c:pt idx="90">
                  <c:v>11643</c:v>
                </c:pt>
                <c:pt idx="91">
                  <c:v>11643</c:v>
                </c:pt>
                <c:pt idx="92">
                  <c:v>11666</c:v>
                </c:pt>
                <c:pt idx="93">
                  <c:v>11666</c:v>
                </c:pt>
                <c:pt idx="94">
                  <c:v>12004.5</c:v>
                </c:pt>
                <c:pt idx="95">
                  <c:v>12004.5</c:v>
                </c:pt>
                <c:pt idx="96">
                  <c:v>12016</c:v>
                </c:pt>
                <c:pt idx="97">
                  <c:v>12037.5</c:v>
                </c:pt>
                <c:pt idx="98">
                  <c:v>12039</c:v>
                </c:pt>
                <c:pt idx="99">
                  <c:v>12039</c:v>
                </c:pt>
                <c:pt idx="100">
                  <c:v>12054</c:v>
                </c:pt>
                <c:pt idx="101">
                  <c:v>12483</c:v>
                </c:pt>
                <c:pt idx="102">
                  <c:v>12483</c:v>
                </c:pt>
                <c:pt idx="103">
                  <c:v>12483</c:v>
                </c:pt>
                <c:pt idx="104">
                  <c:v>12485.5</c:v>
                </c:pt>
                <c:pt idx="105">
                  <c:v>12485.5</c:v>
                </c:pt>
                <c:pt idx="106">
                  <c:v>12490.5</c:v>
                </c:pt>
                <c:pt idx="107">
                  <c:v>12492</c:v>
                </c:pt>
                <c:pt idx="108">
                  <c:v>12511</c:v>
                </c:pt>
                <c:pt idx="109">
                  <c:v>12546.5</c:v>
                </c:pt>
                <c:pt idx="110">
                  <c:v>12581</c:v>
                </c:pt>
                <c:pt idx="111">
                  <c:v>12581</c:v>
                </c:pt>
                <c:pt idx="112">
                  <c:v>12630.5</c:v>
                </c:pt>
                <c:pt idx="113">
                  <c:v>12917</c:v>
                </c:pt>
                <c:pt idx="114">
                  <c:v>12969</c:v>
                </c:pt>
                <c:pt idx="115">
                  <c:v>12970.5</c:v>
                </c:pt>
                <c:pt idx="116">
                  <c:v>13442.5</c:v>
                </c:pt>
                <c:pt idx="117">
                  <c:v>15251</c:v>
                </c:pt>
                <c:pt idx="118">
                  <c:v>15647</c:v>
                </c:pt>
                <c:pt idx="119">
                  <c:v>15687</c:v>
                </c:pt>
                <c:pt idx="120">
                  <c:v>15689</c:v>
                </c:pt>
                <c:pt idx="121">
                  <c:v>17125</c:v>
                </c:pt>
                <c:pt idx="122">
                  <c:v>17143</c:v>
                </c:pt>
                <c:pt idx="123">
                  <c:v>17178.5</c:v>
                </c:pt>
                <c:pt idx="124">
                  <c:v>17684</c:v>
                </c:pt>
                <c:pt idx="125">
                  <c:v>19613</c:v>
                </c:pt>
                <c:pt idx="126">
                  <c:v>19613</c:v>
                </c:pt>
                <c:pt idx="127">
                  <c:v>19908</c:v>
                </c:pt>
                <c:pt idx="128">
                  <c:v>20290</c:v>
                </c:pt>
                <c:pt idx="129">
                  <c:v>20391.5</c:v>
                </c:pt>
                <c:pt idx="130">
                  <c:v>20393</c:v>
                </c:pt>
                <c:pt idx="131">
                  <c:v>20421</c:v>
                </c:pt>
                <c:pt idx="132">
                  <c:v>20890.5</c:v>
                </c:pt>
                <c:pt idx="133">
                  <c:v>21346</c:v>
                </c:pt>
                <c:pt idx="134">
                  <c:v>21794</c:v>
                </c:pt>
                <c:pt idx="135">
                  <c:v>21888</c:v>
                </c:pt>
              </c:numCache>
            </c:numRef>
          </c:xVal>
          <c:yVal>
            <c:numRef>
              <c:f>'A (old)'!$H$21:$H$990</c:f>
              <c:numCache>
                <c:formatCode>General</c:formatCode>
                <c:ptCount val="970"/>
                <c:pt idx="4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FC-4610-932E-38F095F04C2F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(old)'!$D$22:$D$47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(old)'!$F$21:$F$990</c:f>
              <c:numCache>
                <c:formatCode>General</c:formatCode>
                <c:ptCount val="970"/>
                <c:pt idx="0">
                  <c:v>-16088</c:v>
                </c:pt>
                <c:pt idx="1">
                  <c:v>-15963.5</c:v>
                </c:pt>
                <c:pt idx="2">
                  <c:v>-15677.5</c:v>
                </c:pt>
                <c:pt idx="3">
                  <c:v>-15560</c:v>
                </c:pt>
                <c:pt idx="4">
                  <c:v>-15429</c:v>
                </c:pt>
                <c:pt idx="5">
                  <c:v>-15337.5</c:v>
                </c:pt>
                <c:pt idx="6">
                  <c:v>-15332.5</c:v>
                </c:pt>
                <c:pt idx="7">
                  <c:v>-15331</c:v>
                </c:pt>
                <c:pt idx="8">
                  <c:v>-15266.5</c:v>
                </c:pt>
                <c:pt idx="9">
                  <c:v>-15029.5</c:v>
                </c:pt>
                <c:pt idx="10">
                  <c:v>-14961</c:v>
                </c:pt>
                <c:pt idx="11">
                  <c:v>-14943</c:v>
                </c:pt>
                <c:pt idx="12">
                  <c:v>-14879.5</c:v>
                </c:pt>
                <c:pt idx="13">
                  <c:v>-14853</c:v>
                </c:pt>
                <c:pt idx="14">
                  <c:v>-14807</c:v>
                </c:pt>
                <c:pt idx="15">
                  <c:v>-14506.5</c:v>
                </c:pt>
                <c:pt idx="16">
                  <c:v>-14454.5</c:v>
                </c:pt>
                <c:pt idx="17">
                  <c:v>-14429</c:v>
                </c:pt>
                <c:pt idx="18">
                  <c:v>-13420</c:v>
                </c:pt>
                <c:pt idx="19">
                  <c:v>-12730</c:v>
                </c:pt>
                <c:pt idx="20">
                  <c:v>-12697</c:v>
                </c:pt>
                <c:pt idx="21">
                  <c:v>-12652.5</c:v>
                </c:pt>
                <c:pt idx="22">
                  <c:v>-12622</c:v>
                </c:pt>
                <c:pt idx="23">
                  <c:v>-12166.5</c:v>
                </c:pt>
                <c:pt idx="24">
                  <c:v>-12162.5</c:v>
                </c:pt>
                <c:pt idx="25">
                  <c:v>-12105.5</c:v>
                </c:pt>
                <c:pt idx="26">
                  <c:v>-11997.5</c:v>
                </c:pt>
                <c:pt idx="27">
                  <c:v>-11716</c:v>
                </c:pt>
                <c:pt idx="28">
                  <c:v>-11683</c:v>
                </c:pt>
                <c:pt idx="29">
                  <c:v>-11651</c:v>
                </c:pt>
                <c:pt idx="30">
                  <c:v>-5136</c:v>
                </c:pt>
                <c:pt idx="31">
                  <c:v>-5117</c:v>
                </c:pt>
                <c:pt idx="32">
                  <c:v>-5114.5</c:v>
                </c:pt>
                <c:pt idx="33">
                  <c:v>-2397.5</c:v>
                </c:pt>
                <c:pt idx="34">
                  <c:v>-2395</c:v>
                </c:pt>
                <c:pt idx="35">
                  <c:v>-2364.5</c:v>
                </c:pt>
                <c:pt idx="36">
                  <c:v>-2331.5</c:v>
                </c:pt>
                <c:pt idx="37">
                  <c:v>-2296</c:v>
                </c:pt>
                <c:pt idx="38">
                  <c:v>-1010.5</c:v>
                </c:pt>
                <c:pt idx="39">
                  <c:v>-947</c:v>
                </c:pt>
                <c:pt idx="40">
                  <c:v>-938</c:v>
                </c:pt>
                <c:pt idx="41">
                  <c:v>-933</c:v>
                </c:pt>
                <c:pt idx="42">
                  <c:v>-930.5</c:v>
                </c:pt>
                <c:pt idx="43">
                  <c:v>-439</c:v>
                </c:pt>
                <c:pt idx="44">
                  <c:v>-406</c:v>
                </c:pt>
                <c:pt idx="45">
                  <c:v>-13</c:v>
                </c:pt>
                <c:pt idx="46">
                  <c:v>-4</c:v>
                </c:pt>
                <c:pt idx="47">
                  <c:v>0</c:v>
                </c:pt>
                <c:pt idx="48">
                  <c:v>0</c:v>
                </c:pt>
                <c:pt idx="49">
                  <c:v>25.5</c:v>
                </c:pt>
                <c:pt idx="50">
                  <c:v>44.5</c:v>
                </c:pt>
                <c:pt idx="51">
                  <c:v>75</c:v>
                </c:pt>
                <c:pt idx="52">
                  <c:v>468</c:v>
                </c:pt>
                <c:pt idx="53">
                  <c:v>515</c:v>
                </c:pt>
                <c:pt idx="54">
                  <c:v>847.5</c:v>
                </c:pt>
                <c:pt idx="55">
                  <c:v>850</c:v>
                </c:pt>
                <c:pt idx="56">
                  <c:v>852.5</c:v>
                </c:pt>
                <c:pt idx="57">
                  <c:v>869</c:v>
                </c:pt>
                <c:pt idx="58">
                  <c:v>5018.5</c:v>
                </c:pt>
                <c:pt idx="59">
                  <c:v>5074.5</c:v>
                </c:pt>
                <c:pt idx="60">
                  <c:v>5077</c:v>
                </c:pt>
                <c:pt idx="61">
                  <c:v>5088.5</c:v>
                </c:pt>
                <c:pt idx="62">
                  <c:v>5513.5</c:v>
                </c:pt>
                <c:pt idx="63">
                  <c:v>5522.5</c:v>
                </c:pt>
                <c:pt idx="64">
                  <c:v>5525</c:v>
                </c:pt>
                <c:pt idx="65">
                  <c:v>5527.5</c:v>
                </c:pt>
                <c:pt idx="66">
                  <c:v>6417</c:v>
                </c:pt>
                <c:pt idx="67">
                  <c:v>6426</c:v>
                </c:pt>
                <c:pt idx="68">
                  <c:v>6437.5</c:v>
                </c:pt>
                <c:pt idx="69">
                  <c:v>6454</c:v>
                </c:pt>
                <c:pt idx="70">
                  <c:v>7417.5</c:v>
                </c:pt>
                <c:pt idx="71">
                  <c:v>7424</c:v>
                </c:pt>
                <c:pt idx="72">
                  <c:v>7776</c:v>
                </c:pt>
                <c:pt idx="73">
                  <c:v>7785</c:v>
                </c:pt>
                <c:pt idx="74">
                  <c:v>7818</c:v>
                </c:pt>
                <c:pt idx="75">
                  <c:v>8327</c:v>
                </c:pt>
                <c:pt idx="76">
                  <c:v>8402</c:v>
                </c:pt>
                <c:pt idx="77">
                  <c:v>8775.5</c:v>
                </c:pt>
                <c:pt idx="78">
                  <c:v>9695</c:v>
                </c:pt>
                <c:pt idx="79">
                  <c:v>10106</c:v>
                </c:pt>
                <c:pt idx="80">
                  <c:v>11012</c:v>
                </c:pt>
                <c:pt idx="81">
                  <c:v>11040</c:v>
                </c:pt>
                <c:pt idx="82">
                  <c:v>11042.5</c:v>
                </c:pt>
                <c:pt idx="83">
                  <c:v>11051.5</c:v>
                </c:pt>
                <c:pt idx="84">
                  <c:v>11077</c:v>
                </c:pt>
                <c:pt idx="85">
                  <c:v>11546.5</c:v>
                </c:pt>
                <c:pt idx="86">
                  <c:v>11549</c:v>
                </c:pt>
                <c:pt idx="87">
                  <c:v>11565.5</c:v>
                </c:pt>
                <c:pt idx="88">
                  <c:v>11568</c:v>
                </c:pt>
                <c:pt idx="89">
                  <c:v>11573</c:v>
                </c:pt>
                <c:pt idx="90">
                  <c:v>11643</c:v>
                </c:pt>
                <c:pt idx="91">
                  <c:v>11643</c:v>
                </c:pt>
                <c:pt idx="92">
                  <c:v>11666</c:v>
                </c:pt>
                <c:pt idx="93">
                  <c:v>11666</c:v>
                </c:pt>
                <c:pt idx="94">
                  <c:v>12004.5</c:v>
                </c:pt>
                <c:pt idx="95">
                  <c:v>12004.5</c:v>
                </c:pt>
                <c:pt idx="96">
                  <c:v>12016</c:v>
                </c:pt>
                <c:pt idx="97">
                  <c:v>12037.5</c:v>
                </c:pt>
                <c:pt idx="98">
                  <c:v>12039</c:v>
                </c:pt>
                <c:pt idx="99">
                  <c:v>12039</c:v>
                </c:pt>
                <c:pt idx="100">
                  <c:v>12054</c:v>
                </c:pt>
                <c:pt idx="101">
                  <c:v>12483</c:v>
                </c:pt>
                <c:pt idx="102">
                  <c:v>12483</c:v>
                </c:pt>
                <c:pt idx="103">
                  <c:v>12483</c:v>
                </c:pt>
                <c:pt idx="104">
                  <c:v>12485.5</c:v>
                </c:pt>
                <c:pt idx="105">
                  <c:v>12485.5</c:v>
                </c:pt>
                <c:pt idx="106">
                  <c:v>12490.5</c:v>
                </c:pt>
                <c:pt idx="107">
                  <c:v>12492</c:v>
                </c:pt>
                <c:pt idx="108">
                  <c:v>12511</c:v>
                </c:pt>
                <c:pt idx="109">
                  <c:v>12546.5</c:v>
                </c:pt>
                <c:pt idx="110">
                  <c:v>12581</c:v>
                </c:pt>
                <c:pt idx="111">
                  <c:v>12581</c:v>
                </c:pt>
                <c:pt idx="112">
                  <c:v>12630.5</c:v>
                </c:pt>
                <c:pt idx="113">
                  <c:v>12917</c:v>
                </c:pt>
                <c:pt idx="114">
                  <c:v>12969</c:v>
                </c:pt>
                <c:pt idx="115">
                  <c:v>12970.5</c:v>
                </c:pt>
                <c:pt idx="116">
                  <c:v>13442.5</c:v>
                </c:pt>
                <c:pt idx="117">
                  <c:v>15251</c:v>
                </c:pt>
                <c:pt idx="118">
                  <c:v>15647</c:v>
                </c:pt>
                <c:pt idx="119">
                  <c:v>15687</c:v>
                </c:pt>
                <c:pt idx="120">
                  <c:v>15689</c:v>
                </c:pt>
                <c:pt idx="121">
                  <c:v>17125</c:v>
                </c:pt>
                <c:pt idx="122">
                  <c:v>17143</c:v>
                </c:pt>
                <c:pt idx="123">
                  <c:v>17178.5</c:v>
                </c:pt>
                <c:pt idx="124">
                  <c:v>17684</c:v>
                </c:pt>
                <c:pt idx="125">
                  <c:v>19613</c:v>
                </c:pt>
                <c:pt idx="126">
                  <c:v>19613</c:v>
                </c:pt>
                <c:pt idx="127">
                  <c:v>19908</c:v>
                </c:pt>
                <c:pt idx="128">
                  <c:v>20290</c:v>
                </c:pt>
                <c:pt idx="129">
                  <c:v>20391.5</c:v>
                </c:pt>
                <c:pt idx="130">
                  <c:v>20393</c:v>
                </c:pt>
                <c:pt idx="131">
                  <c:v>20421</c:v>
                </c:pt>
                <c:pt idx="132">
                  <c:v>20890.5</c:v>
                </c:pt>
                <c:pt idx="133">
                  <c:v>21346</c:v>
                </c:pt>
                <c:pt idx="134">
                  <c:v>21794</c:v>
                </c:pt>
                <c:pt idx="135">
                  <c:v>21888</c:v>
                </c:pt>
              </c:numCache>
            </c:numRef>
          </c:xVal>
          <c:yVal>
            <c:numRef>
              <c:f>'A (old)'!$I$21:$I$990</c:f>
              <c:numCache>
                <c:formatCode>General</c:formatCode>
                <c:ptCount val="970"/>
                <c:pt idx="0">
                  <c:v>-3.7463999979081564E-3</c:v>
                </c:pt>
                <c:pt idx="1">
                  <c:v>-3.2790499935799744E-3</c:v>
                </c:pt>
                <c:pt idx="2">
                  <c:v>2.8467500014812686E-3</c:v>
                </c:pt>
                <c:pt idx="3">
                  <c:v>5.3320000042731408E-3</c:v>
                </c:pt>
                <c:pt idx="4">
                  <c:v>-7.2886999987531453E-3</c:v>
                </c:pt>
                <c:pt idx="5">
                  <c:v>-2.9451249996782281E-2</c:v>
                </c:pt>
                <c:pt idx="6">
                  <c:v>-1.4749749996553874E-2</c:v>
                </c:pt>
                <c:pt idx="7">
                  <c:v>-8.5392999935720582E-3</c:v>
                </c:pt>
                <c:pt idx="8">
                  <c:v>-3.6489949998212978E-2</c:v>
                </c:pt>
                <c:pt idx="9">
                  <c:v>-1.2388499962980859E-3</c:v>
                </c:pt>
                <c:pt idx="10">
                  <c:v>-2.6628299998264993E-2</c:v>
                </c:pt>
                <c:pt idx="11">
                  <c:v>2.2897100003319792E-2</c:v>
                </c:pt>
                <c:pt idx="12">
                  <c:v>-6.1938499966345262E-3</c:v>
                </c:pt>
                <c:pt idx="13">
                  <c:v>3.4524100003181957E-2</c:v>
                </c:pt>
                <c:pt idx="14">
                  <c:v>-1.602209999691695E-2</c:v>
                </c:pt>
                <c:pt idx="15">
                  <c:v>-8.861949998390628E-3</c:v>
                </c:pt>
                <c:pt idx="16">
                  <c:v>-1.0566349996224744E-2</c:v>
                </c:pt>
                <c:pt idx="17">
                  <c:v>-1.198869999643648E-2</c:v>
                </c:pt>
                <c:pt idx="18">
                  <c:v>-2.5425999996514292E-2</c:v>
                </c:pt>
                <c:pt idx="19">
                  <c:v>-2.7618999996775528E-2</c:v>
                </c:pt>
                <c:pt idx="20">
                  <c:v>-1.3989099996251753E-2</c:v>
                </c:pt>
                <c:pt idx="21">
                  <c:v>1.2254250003024936E-2</c:v>
                </c:pt>
                <c:pt idx="22">
                  <c:v>2.6533400003245333E-2</c:v>
                </c:pt>
                <c:pt idx="23">
                  <c:v>3.1440050006494857E-2</c:v>
                </c:pt>
                <c:pt idx="24">
                  <c:v>-2.2998749998805579E-2</c:v>
                </c:pt>
                <c:pt idx="25">
                  <c:v>3.0998350001027575E-2</c:v>
                </c:pt>
                <c:pt idx="26">
                  <c:v>3.1507500025327317E-3</c:v>
                </c:pt>
                <c:pt idx="27">
                  <c:v>2.9645200003869832E-2</c:v>
                </c:pt>
                <c:pt idx="28">
                  <c:v>4.0275100003782427E-2</c:v>
                </c:pt>
                <c:pt idx="29">
                  <c:v>9.7647000038705301E-3</c:v>
                </c:pt>
                <c:pt idx="30">
                  <c:v>8.8192000039271079E-3</c:v>
                </c:pt>
                <c:pt idx="31">
                  <c:v>-1.5150999970501289E-3</c:v>
                </c:pt>
                <c:pt idx="32">
                  <c:v>-6.164349993923679E-3</c:v>
                </c:pt>
                <c:pt idx="33">
                  <c:v>5.0307499986956827E-3</c:v>
                </c:pt>
                <c:pt idx="34">
                  <c:v>1.2381500004266854E-2</c:v>
                </c:pt>
                <c:pt idx="35">
                  <c:v>1.6606499993940815E-3</c:v>
                </c:pt>
                <c:pt idx="36">
                  <c:v>-5.7094500007224269E-3</c:v>
                </c:pt>
                <c:pt idx="37">
                  <c:v>1.3271199997689109E-2</c:v>
                </c:pt>
                <c:pt idx="38">
                  <c:v>3.2685000041965395E-4</c:v>
                </c:pt>
                <c:pt idx="39">
                  <c:v>2.5358999992022291E-3</c:v>
                </c:pt>
                <c:pt idx="40">
                  <c:v>2.7985999986412935E-3</c:v>
                </c:pt>
                <c:pt idx="41">
                  <c:v>1.6601000024820678E-3</c:v>
                </c:pt>
                <c:pt idx="42">
                  <c:v>9.2084999778307974E-4</c:v>
                </c:pt>
                <c:pt idx="43">
                  <c:v>-1.9169999723089859E-4</c:v>
                </c:pt>
                <c:pt idx="44">
                  <c:v>-6.6179999703308567E-4</c:v>
                </c:pt>
                <c:pt idx="45">
                  <c:v>1.9761000075959601E-3</c:v>
                </c:pt>
                <c:pt idx="46">
                  <c:v>1.538800002890639E-3</c:v>
                </c:pt>
                <c:pt idx="48">
                  <c:v>4.0000000444706529E-4</c:v>
                </c:pt>
                <c:pt idx="49">
                  <c:v>-2.2234999778447673E-4</c:v>
                </c:pt>
                <c:pt idx="50">
                  <c:v>-3.5664999450091273E-4</c:v>
                </c:pt>
                <c:pt idx="51">
                  <c:v>-6.7749999288935214E-4</c:v>
                </c:pt>
                <c:pt idx="52">
                  <c:v>1.160400002845563E-3</c:v>
                </c:pt>
                <c:pt idx="53">
                  <c:v>8.5450000187847763E-4</c:v>
                </c:pt>
                <c:pt idx="54">
                  <c:v>-3.1357499974546954E-3</c:v>
                </c:pt>
                <c:pt idx="55">
                  <c:v>-1.0649999967426993E-3</c:v>
                </c:pt>
                <c:pt idx="56">
                  <c:v>-3.7642499955836684E-3</c:v>
                </c:pt>
                <c:pt idx="57">
                  <c:v>-4.8929999320534989E-4</c:v>
                </c:pt>
                <c:pt idx="59">
                  <c:v>9.5235000480897725E-4</c:v>
                </c:pt>
                <c:pt idx="60">
                  <c:v>-3.2969000021694228E-3</c:v>
                </c:pt>
                <c:pt idx="61">
                  <c:v>2.1655000455211848E-4</c:v>
                </c:pt>
                <c:pt idx="71">
                  <c:v>-9.0128000010736287E-3</c:v>
                </c:pt>
                <c:pt idx="72">
                  <c:v>-1.2727199995424598E-2</c:v>
                </c:pt>
                <c:pt idx="73">
                  <c:v>-9.4644999990123324E-3</c:v>
                </c:pt>
                <c:pt idx="77">
                  <c:v>-8.8973499950952828E-3</c:v>
                </c:pt>
                <c:pt idx="78">
                  <c:v>-1.9991499997559004E-2</c:v>
                </c:pt>
                <c:pt idx="80">
                  <c:v>-3.0116400004772004E-2</c:v>
                </c:pt>
                <c:pt idx="81">
                  <c:v>-3.1387999995786231E-2</c:v>
                </c:pt>
                <c:pt idx="82">
                  <c:v>-3.0637249998108018E-2</c:v>
                </c:pt>
                <c:pt idx="83">
                  <c:v>-2.8074549991288222E-2</c:v>
                </c:pt>
                <c:pt idx="84">
                  <c:v>-3.1996899997466244E-2</c:v>
                </c:pt>
                <c:pt idx="86">
                  <c:v>-3.3975300000747666E-2</c:v>
                </c:pt>
                <c:pt idx="87">
                  <c:v>-3.5960349996457808E-2</c:v>
                </c:pt>
                <c:pt idx="88">
                  <c:v>-3.020960000139894E-2</c:v>
                </c:pt>
                <c:pt idx="94">
                  <c:v>-3.9068650003173389E-2</c:v>
                </c:pt>
                <c:pt idx="96">
                  <c:v>-4.0155199996661395E-2</c:v>
                </c:pt>
                <c:pt idx="97">
                  <c:v>-3.8438750001660082E-2</c:v>
                </c:pt>
                <c:pt idx="100">
                  <c:v>-3.9323799996054731E-2</c:v>
                </c:pt>
                <c:pt idx="102">
                  <c:v>-4.1435099999944214E-2</c:v>
                </c:pt>
                <c:pt idx="103">
                  <c:v>-4.1035100002773106E-2</c:v>
                </c:pt>
                <c:pt idx="105">
                  <c:v>-3.6284349997004028E-2</c:v>
                </c:pt>
                <c:pt idx="106">
                  <c:v>-4.5282849998329766E-2</c:v>
                </c:pt>
                <c:pt idx="107">
                  <c:v>-4.747240000142483E-2</c:v>
                </c:pt>
                <c:pt idx="114">
                  <c:v>-4.7349299995403271E-2</c:v>
                </c:pt>
                <c:pt idx="115">
                  <c:v>-5.0138849997892976E-2</c:v>
                </c:pt>
                <c:pt idx="116">
                  <c:v>-5.1417249997030012E-2</c:v>
                </c:pt>
                <c:pt idx="119">
                  <c:v>-7.1513900002173614E-2</c:v>
                </c:pt>
                <c:pt idx="121">
                  <c:v>-8.436249999795109E-2</c:v>
                </c:pt>
                <c:pt idx="122">
                  <c:v>-8.7737099995138124E-2</c:v>
                </c:pt>
                <c:pt idx="123">
                  <c:v>-8.5356449999380857E-2</c:v>
                </c:pt>
                <c:pt idx="129">
                  <c:v>-0.12317254999652505</c:v>
                </c:pt>
                <c:pt idx="130">
                  <c:v>-0.12416210000083083</c:v>
                </c:pt>
                <c:pt idx="131">
                  <c:v>-0.12153370000305586</c:v>
                </c:pt>
                <c:pt idx="132">
                  <c:v>-0.12646284999937052</c:v>
                </c:pt>
                <c:pt idx="133">
                  <c:v>-0.13135619999957271</c:v>
                </c:pt>
                <c:pt idx="134">
                  <c:v>-0.13506179999967571</c:v>
                </c:pt>
                <c:pt idx="135">
                  <c:v>-0.13755359999049688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FC-4610-932E-38F095F04C2F}"/>
            </c:ext>
          </c:extLst>
        </c:ser>
        <c:ser>
          <c:idx val="3"/>
          <c:order val="2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plus>
            <c:minus>
              <c:numRef>
                <c:f>'A (old)'!$D$21:$D$47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(old)'!$F$21:$F$990</c:f>
              <c:numCache>
                <c:formatCode>General</c:formatCode>
                <c:ptCount val="970"/>
                <c:pt idx="0">
                  <c:v>-16088</c:v>
                </c:pt>
                <c:pt idx="1">
                  <c:v>-15963.5</c:v>
                </c:pt>
                <c:pt idx="2">
                  <c:v>-15677.5</c:v>
                </c:pt>
                <c:pt idx="3">
                  <c:v>-15560</c:v>
                </c:pt>
                <c:pt idx="4">
                  <c:v>-15429</c:v>
                </c:pt>
                <c:pt idx="5">
                  <c:v>-15337.5</c:v>
                </c:pt>
                <c:pt idx="6">
                  <c:v>-15332.5</c:v>
                </c:pt>
                <c:pt idx="7">
                  <c:v>-15331</c:v>
                </c:pt>
                <c:pt idx="8">
                  <c:v>-15266.5</c:v>
                </c:pt>
                <c:pt idx="9">
                  <c:v>-15029.5</c:v>
                </c:pt>
                <c:pt idx="10">
                  <c:v>-14961</c:v>
                </c:pt>
                <c:pt idx="11">
                  <c:v>-14943</c:v>
                </c:pt>
                <c:pt idx="12">
                  <c:v>-14879.5</c:v>
                </c:pt>
                <c:pt idx="13">
                  <c:v>-14853</c:v>
                </c:pt>
                <c:pt idx="14">
                  <c:v>-14807</c:v>
                </c:pt>
                <c:pt idx="15">
                  <c:v>-14506.5</c:v>
                </c:pt>
                <c:pt idx="16">
                  <c:v>-14454.5</c:v>
                </c:pt>
                <c:pt idx="17">
                  <c:v>-14429</c:v>
                </c:pt>
                <c:pt idx="18">
                  <c:v>-13420</c:v>
                </c:pt>
                <c:pt idx="19">
                  <c:v>-12730</c:v>
                </c:pt>
                <c:pt idx="20">
                  <c:v>-12697</c:v>
                </c:pt>
                <c:pt idx="21">
                  <c:v>-12652.5</c:v>
                </c:pt>
                <c:pt idx="22">
                  <c:v>-12622</c:v>
                </c:pt>
                <c:pt idx="23">
                  <c:v>-12166.5</c:v>
                </c:pt>
                <c:pt idx="24">
                  <c:v>-12162.5</c:v>
                </c:pt>
                <c:pt idx="25">
                  <c:v>-12105.5</c:v>
                </c:pt>
                <c:pt idx="26">
                  <c:v>-11997.5</c:v>
                </c:pt>
                <c:pt idx="27">
                  <c:v>-11716</c:v>
                </c:pt>
                <c:pt idx="28">
                  <c:v>-11683</c:v>
                </c:pt>
                <c:pt idx="29">
                  <c:v>-11651</c:v>
                </c:pt>
                <c:pt idx="30">
                  <c:v>-5136</c:v>
                </c:pt>
                <c:pt idx="31">
                  <c:v>-5117</c:v>
                </c:pt>
                <c:pt idx="32">
                  <c:v>-5114.5</c:v>
                </c:pt>
                <c:pt idx="33">
                  <c:v>-2397.5</c:v>
                </c:pt>
                <c:pt idx="34">
                  <c:v>-2395</c:v>
                </c:pt>
                <c:pt idx="35">
                  <c:v>-2364.5</c:v>
                </c:pt>
                <c:pt idx="36">
                  <c:v>-2331.5</c:v>
                </c:pt>
                <c:pt idx="37">
                  <c:v>-2296</c:v>
                </c:pt>
                <c:pt idx="38">
                  <c:v>-1010.5</c:v>
                </c:pt>
                <c:pt idx="39">
                  <c:v>-947</c:v>
                </c:pt>
                <c:pt idx="40">
                  <c:v>-938</c:v>
                </c:pt>
                <c:pt idx="41">
                  <c:v>-933</c:v>
                </c:pt>
                <c:pt idx="42">
                  <c:v>-930.5</c:v>
                </c:pt>
                <c:pt idx="43">
                  <c:v>-439</c:v>
                </c:pt>
                <c:pt idx="44">
                  <c:v>-406</c:v>
                </c:pt>
                <c:pt idx="45">
                  <c:v>-13</c:v>
                </c:pt>
                <c:pt idx="46">
                  <c:v>-4</c:v>
                </c:pt>
                <c:pt idx="47">
                  <c:v>0</c:v>
                </c:pt>
                <c:pt idx="48">
                  <c:v>0</c:v>
                </c:pt>
                <c:pt idx="49">
                  <c:v>25.5</c:v>
                </c:pt>
                <c:pt idx="50">
                  <c:v>44.5</c:v>
                </c:pt>
                <c:pt idx="51">
                  <c:v>75</c:v>
                </c:pt>
                <c:pt idx="52">
                  <c:v>468</c:v>
                </c:pt>
                <c:pt idx="53">
                  <c:v>515</c:v>
                </c:pt>
                <c:pt idx="54">
                  <c:v>847.5</c:v>
                </c:pt>
                <c:pt idx="55">
                  <c:v>850</c:v>
                </c:pt>
                <c:pt idx="56">
                  <c:v>852.5</c:v>
                </c:pt>
                <c:pt idx="57">
                  <c:v>869</c:v>
                </c:pt>
                <c:pt idx="58">
                  <c:v>5018.5</c:v>
                </c:pt>
                <c:pt idx="59">
                  <c:v>5074.5</c:v>
                </c:pt>
                <c:pt idx="60">
                  <c:v>5077</c:v>
                </c:pt>
                <c:pt idx="61">
                  <c:v>5088.5</c:v>
                </c:pt>
                <c:pt idx="62">
                  <c:v>5513.5</c:v>
                </c:pt>
                <c:pt idx="63">
                  <c:v>5522.5</c:v>
                </c:pt>
                <c:pt idx="64">
                  <c:v>5525</c:v>
                </c:pt>
                <c:pt idx="65">
                  <c:v>5527.5</c:v>
                </c:pt>
                <c:pt idx="66">
                  <c:v>6417</c:v>
                </c:pt>
                <c:pt idx="67">
                  <c:v>6426</c:v>
                </c:pt>
                <c:pt idx="68">
                  <c:v>6437.5</c:v>
                </c:pt>
                <c:pt idx="69">
                  <c:v>6454</c:v>
                </c:pt>
                <c:pt idx="70">
                  <c:v>7417.5</c:v>
                </c:pt>
                <c:pt idx="71">
                  <c:v>7424</c:v>
                </c:pt>
                <c:pt idx="72">
                  <c:v>7776</c:v>
                </c:pt>
                <c:pt idx="73">
                  <c:v>7785</c:v>
                </c:pt>
                <c:pt idx="74">
                  <c:v>7818</c:v>
                </c:pt>
                <c:pt idx="75">
                  <c:v>8327</c:v>
                </c:pt>
                <c:pt idx="76">
                  <c:v>8402</c:v>
                </c:pt>
                <c:pt idx="77">
                  <c:v>8775.5</c:v>
                </c:pt>
                <c:pt idx="78">
                  <c:v>9695</c:v>
                </c:pt>
                <c:pt idx="79">
                  <c:v>10106</c:v>
                </c:pt>
                <c:pt idx="80">
                  <c:v>11012</c:v>
                </c:pt>
                <c:pt idx="81">
                  <c:v>11040</c:v>
                </c:pt>
                <c:pt idx="82">
                  <c:v>11042.5</c:v>
                </c:pt>
                <c:pt idx="83">
                  <c:v>11051.5</c:v>
                </c:pt>
                <c:pt idx="84">
                  <c:v>11077</c:v>
                </c:pt>
                <c:pt idx="85">
                  <c:v>11546.5</c:v>
                </c:pt>
                <c:pt idx="86">
                  <c:v>11549</c:v>
                </c:pt>
                <c:pt idx="87">
                  <c:v>11565.5</c:v>
                </c:pt>
                <c:pt idx="88">
                  <c:v>11568</c:v>
                </c:pt>
                <c:pt idx="89">
                  <c:v>11573</c:v>
                </c:pt>
                <c:pt idx="90">
                  <c:v>11643</c:v>
                </c:pt>
                <c:pt idx="91">
                  <c:v>11643</c:v>
                </c:pt>
                <c:pt idx="92">
                  <c:v>11666</c:v>
                </c:pt>
                <c:pt idx="93">
                  <c:v>11666</c:v>
                </c:pt>
                <c:pt idx="94">
                  <c:v>12004.5</c:v>
                </c:pt>
                <c:pt idx="95">
                  <c:v>12004.5</c:v>
                </c:pt>
                <c:pt idx="96">
                  <c:v>12016</c:v>
                </c:pt>
                <c:pt idx="97">
                  <c:v>12037.5</c:v>
                </c:pt>
                <c:pt idx="98">
                  <c:v>12039</c:v>
                </c:pt>
                <c:pt idx="99">
                  <c:v>12039</c:v>
                </c:pt>
                <c:pt idx="100">
                  <c:v>12054</c:v>
                </c:pt>
                <c:pt idx="101">
                  <c:v>12483</c:v>
                </c:pt>
                <c:pt idx="102">
                  <c:v>12483</c:v>
                </c:pt>
                <c:pt idx="103">
                  <c:v>12483</c:v>
                </c:pt>
                <c:pt idx="104">
                  <c:v>12485.5</c:v>
                </c:pt>
                <c:pt idx="105">
                  <c:v>12485.5</c:v>
                </c:pt>
                <c:pt idx="106">
                  <c:v>12490.5</c:v>
                </c:pt>
                <c:pt idx="107">
                  <c:v>12492</c:v>
                </c:pt>
                <c:pt idx="108">
                  <c:v>12511</c:v>
                </c:pt>
                <c:pt idx="109">
                  <c:v>12546.5</c:v>
                </c:pt>
                <c:pt idx="110">
                  <c:v>12581</c:v>
                </c:pt>
                <c:pt idx="111">
                  <c:v>12581</c:v>
                </c:pt>
                <c:pt idx="112">
                  <c:v>12630.5</c:v>
                </c:pt>
                <c:pt idx="113">
                  <c:v>12917</c:v>
                </c:pt>
                <c:pt idx="114">
                  <c:v>12969</c:v>
                </c:pt>
                <c:pt idx="115">
                  <c:v>12970.5</c:v>
                </c:pt>
                <c:pt idx="116">
                  <c:v>13442.5</c:v>
                </c:pt>
                <c:pt idx="117">
                  <c:v>15251</c:v>
                </c:pt>
                <c:pt idx="118">
                  <c:v>15647</c:v>
                </c:pt>
                <c:pt idx="119">
                  <c:v>15687</c:v>
                </c:pt>
                <c:pt idx="120">
                  <c:v>15689</c:v>
                </c:pt>
                <c:pt idx="121">
                  <c:v>17125</c:v>
                </c:pt>
                <c:pt idx="122">
                  <c:v>17143</c:v>
                </c:pt>
                <c:pt idx="123">
                  <c:v>17178.5</c:v>
                </c:pt>
                <c:pt idx="124">
                  <c:v>17684</c:v>
                </c:pt>
                <c:pt idx="125">
                  <c:v>19613</c:v>
                </c:pt>
                <c:pt idx="126">
                  <c:v>19613</c:v>
                </c:pt>
                <c:pt idx="127">
                  <c:v>19908</c:v>
                </c:pt>
                <c:pt idx="128">
                  <c:v>20290</c:v>
                </c:pt>
                <c:pt idx="129">
                  <c:v>20391.5</c:v>
                </c:pt>
                <c:pt idx="130">
                  <c:v>20393</c:v>
                </c:pt>
                <c:pt idx="131">
                  <c:v>20421</c:v>
                </c:pt>
                <c:pt idx="132">
                  <c:v>20890.5</c:v>
                </c:pt>
                <c:pt idx="133">
                  <c:v>21346</c:v>
                </c:pt>
                <c:pt idx="134">
                  <c:v>21794</c:v>
                </c:pt>
                <c:pt idx="135">
                  <c:v>21888</c:v>
                </c:pt>
              </c:numCache>
            </c:numRef>
          </c:xVal>
          <c:yVal>
            <c:numRef>
              <c:f>'A (old)'!$K$21:$K$990</c:f>
              <c:numCache>
                <c:formatCode>General</c:formatCode>
                <c:ptCount val="970"/>
                <c:pt idx="118">
                  <c:v>-7.1825899998657405E-2</c:v>
                </c:pt>
                <c:pt idx="120">
                  <c:v>-7.1733299999323208E-2</c:v>
                </c:pt>
                <c:pt idx="124">
                  <c:v>-9.2834800001583062E-2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FC-4610-932E-38F095F04C2F}"/>
            </c:ext>
          </c:extLst>
        </c:ser>
        <c:ser>
          <c:idx val="5"/>
          <c:order val="3"/>
          <c:tx>
            <c:strRef>
              <c:f>'A (old)'!$R$1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'A (old)'!$Q$2:$Q$19</c:f>
              <c:numCache>
                <c:formatCode>General</c:formatCode>
                <c:ptCount val="18"/>
                <c:pt idx="0">
                  <c:v>5000</c:v>
                </c:pt>
                <c:pt idx="1">
                  <c:v>6000</c:v>
                </c:pt>
                <c:pt idx="2">
                  <c:v>7000</c:v>
                </c:pt>
                <c:pt idx="3">
                  <c:v>8000</c:v>
                </c:pt>
                <c:pt idx="4">
                  <c:v>9000</c:v>
                </c:pt>
                <c:pt idx="5">
                  <c:v>10000</c:v>
                </c:pt>
                <c:pt idx="6">
                  <c:v>11000</c:v>
                </c:pt>
                <c:pt idx="7">
                  <c:v>12000</c:v>
                </c:pt>
                <c:pt idx="8">
                  <c:v>13000</c:v>
                </c:pt>
                <c:pt idx="9">
                  <c:v>14000</c:v>
                </c:pt>
                <c:pt idx="10">
                  <c:v>15000</c:v>
                </c:pt>
                <c:pt idx="11">
                  <c:v>16000</c:v>
                </c:pt>
                <c:pt idx="12">
                  <c:v>17000</c:v>
                </c:pt>
                <c:pt idx="13">
                  <c:v>18000</c:v>
                </c:pt>
                <c:pt idx="14">
                  <c:v>19000</c:v>
                </c:pt>
                <c:pt idx="15">
                  <c:v>20000</c:v>
                </c:pt>
                <c:pt idx="16">
                  <c:v>21000</c:v>
                </c:pt>
                <c:pt idx="17">
                  <c:v>22000</c:v>
                </c:pt>
              </c:numCache>
            </c:numRef>
          </c:xVal>
          <c:yVal>
            <c:numRef>
              <c:f>'A (old)'!$R$2:$R$19</c:f>
              <c:numCache>
                <c:formatCode>0.00E+00</c:formatCode>
                <c:ptCount val="18"/>
                <c:pt idx="0">
                  <c:v>2.1741497695801958E-3</c:v>
                </c:pt>
                <c:pt idx="1">
                  <c:v>-2.0302463616193242E-3</c:v>
                </c:pt>
                <c:pt idx="2">
                  <c:v>-6.766953453396762E-3</c:v>
                </c:pt>
                <c:pt idx="3">
                  <c:v>-1.2035971505752118E-2</c:v>
                </c:pt>
                <c:pt idx="4">
                  <c:v>-1.7837300518685387E-2</c:v>
                </c:pt>
                <c:pt idx="5">
                  <c:v>-2.4170940492196577E-2</c:v>
                </c:pt>
                <c:pt idx="6">
                  <c:v>-3.1036891426285681E-2</c:v>
                </c:pt>
                <c:pt idx="7">
                  <c:v>-3.8435153320952695E-2</c:v>
                </c:pt>
                <c:pt idx="8">
                  <c:v>-4.6365726176197636E-2</c:v>
                </c:pt>
                <c:pt idx="9">
                  <c:v>-5.4828609992020494E-2</c:v>
                </c:pt>
                <c:pt idx="10">
                  <c:v>-6.3823804768421255E-2</c:v>
                </c:pt>
                <c:pt idx="11">
                  <c:v>-7.3351310505399947E-2</c:v>
                </c:pt>
                <c:pt idx="12">
                  <c:v>-8.3411127202956556E-2</c:v>
                </c:pt>
                <c:pt idx="13">
                  <c:v>-9.4003254861091068E-2</c:v>
                </c:pt>
                <c:pt idx="14">
                  <c:v>-0.10512769347980351</c:v>
                </c:pt>
                <c:pt idx="15">
                  <c:v>-0.11678444305909386</c:v>
                </c:pt>
                <c:pt idx="16">
                  <c:v>-0.12897350359896215</c:v>
                </c:pt>
                <c:pt idx="17">
                  <c:v>-0.14169487509940831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FC-4610-932E-38F095F04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41296"/>
        <c:axId val="1"/>
      </c:scatterChart>
      <c:valAx>
        <c:axId val="613241296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1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4129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V1073 Cyg -- O-C Diagram</a:t>
            </a:r>
          </a:p>
        </c:rich>
      </c:tx>
      <c:layout>
        <c:manualLayout>
          <c:xMode val="edge"/>
          <c:yMode val="edge"/>
          <c:x val="0.37431737016479494"/>
          <c:y val="3.34261838440111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967322467504572E-2"/>
          <c:y val="0.11977715877437325"/>
          <c:w val="0.88388096060792432"/>
          <c:h val="0.68802228412256272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(old)'!$E$20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(old)'!$D$21:$D$89</c:f>
              <c:numCache>
                <c:formatCode>General</c:formatCode>
                <c:ptCount val="69"/>
                <c:pt idx="0">
                  <c:v>0.50185000000000002</c:v>
                </c:pt>
                <c:pt idx="1">
                  <c:v>0.50744999999999996</c:v>
                </c:pt>
                <c:pt idx="2">
                  <c:v>0.50770000000000004</c:v>
                </c:pt>
                <c:pt idx="3">
                  <c:v>0.50885000000000002</c:v>
                </c:pt>
                <c:pt idx="4">
                  <c:v>0.55135000000000001</c:v>
                </c:pt>
                <c:pt idx="5">
                  <c:v>0.55225000000000002</c:v>
                </c:pt>
                <c:pt idx="6">
                  <c:v>0.55249999999999999</c:v>
                </c:pt>
                <c:pt idx="7">
                  <c:v>0.55274999999999996</c:v>
                </c:pt>
                <c:pt idx="8">
                  <c:v>0.64170000000000005</c:v>
                </c:pt>
                <c:pt idx="9">
                  <c:v>0.64259999999999995</c:v>
                </c:pt>
                <c:pt idx="10">
                  <c:v>0.64375000000000004</c:v>
                </c:pt>
                <c:pt idx="11">
                  <c:v>0.64539999999999997</c:v>
                </c:pt>
                <c:pt idx="12">
                  <c:v>0.74239999999999995</c:v>
                </c:pt>
                <c:pt idx="13">
                  <c:v>0.77759999999999996</c:v>
                </c:pt>
                <c:pt idx="14">
                  <c:v>0.77849999999999997</c:v>
                </c:pt>
                <c:pt idx="15">
                  <c:v>0.78180000000000005</c:v>
                </c:pt>
                <c:pt idx="16">
                  <c:v>0.8327</c:v>
                </c:pt>
                <c:pt idx="17">
                  <c:v>0.84019999999999995</c:v>
                </c:pt>
                <c:pt idx="18">
                  <c:v>0.87755000000000005</c:v>
                </c:pt>
                <c:pt idx="19">
                  <c:v>0.96950000000000003</c:v>
                </c:pt>
                <c:pt idx="20">
                  <c:v>1.0105999999999999</c:v>
                </c:pt>
                <c:pt idx="21">
                  <c:v>1.1012</c:v>
                </c:pt>
                <c:pt idx="22">
                  <c:v>1.1040000000000001</c:v>
                </c:pt>
                <c:pt idx="23">
                  <c:v>1.10425</c:v>
                </c:pt>
                <c:pt idx="24">
                  <c:v>1.1051500000000001</c:v>
                </c:pt>
                <c:pt idx="25">
                  <c:v>1.1076999999999999</c:v>
                </c:pt>
                <c:pt idx="26">
                  <c:v>1.15465</c:v>
                </c:pt>
                <c:pt idx="27">
                  <c:v>1.1549</c:v>
                </c:pt>
                <c:pt idx="28">
                  <c:v>1.15655</c:v>
                </c:pt>
                <c:pt idx="29">
                  <c:v>1.1568000000000001</c:v>
                </c:pt>
                <c:pt idx="30">
                  <c:v>1.15845</c:v>
                </c:pt>
                <c:pt idx="31">
                  <c:v>1.1642999999999999</c:v>
                </c:pt>
                <c:pt idx="32">
                  <c:v>1.1642999999999999</c:v>
                </c:pt>
                <c:pt idx="33">
                  <c:v>1.1666000000000001</c:v>
                </c:pt>
                <c:pt idx="34">
                  <c:v>1.1666000000000001</c:v>
                </c:pt>
                <c:pt idx="35">
                  <c:v>1.20045</c:v>
                </c:pt>
                <c:pt idx="36">
                  <c:v>1.20045</c:v>
                </c:pt>
                <c:pt idx="37">
                  <c:v>1.2016</c:v>
                </c:pt>
                <c:pt idx="38">
                  <c:v>1.2037500000000001</c:v>
                </c:pt>
                <c:pt idx="39">
                  <c:v>1.2039</c:v>
                </c:pt>
                <c:pt idx="40">
                  <c:v>1.2039</c:v>
                </c:pt>
                <c:pt idx="41">
                  <c:v>1.2054</c:v>
                </c:pt>
                <c:pt idx="42">
                  <c:v>1.2483</c:v>
                </c:pt>
                <c:pt idx="43">
                  <c:v>1.2483</c:v>
                </c:pt>
                <c:pt idx="44">
                  <c:v>1.2483</c:v>
                </c:pt>
                <c:pt idx="45">
                  <c:v>1.24855</c:v>
                </c:pt>
                <c:pt idx="46">
                  <c:v>1.24855</c:v>
                </c:pt>
                <c:pt idx="47">
                  <c:v>1.24905</c:v>
                </c:pt>
                <c:pt idx="48">
                  <c:v>1.2492000000000001</c:v>
                </c:pt>
                <c:pt idx="49">
                  <c:v>1.2505999999999999</c:v>
                </c:pt>
                <c:pt idx="50">
                  <c:v>1.2511000000000001</c:v>
                </c:pt>
                <c:pt idx="51">
                  <c:v>1.25465</c:v>
                </c:pt>
                <c:pt idx="52">
                  <c:v>1.25465</c:v>
                </c:pt>
                <c:pt idx="53">
                  <c:v>1.2581</c:v>
                </c:pt>
                <c:pt idx="54">
                  <c:v>1.2581</c:v>
                </c:pt>
                <c:pt idx="55">
                  <c:v>1.26305</c:v>
                </c:pt>
                <c:pt idx="56">
                  <c:v>1.2917000000000001</c:v>
                </c:pt>
                <c:pt idx="57">
                  <c:v>1.2968999999999999</c:v>
                </c:pt>
                <c:pt idx="58">
                  <c:v>1.29705</c:v>
                </c:pt>
                <c:pt idx="59">
                  <c:v>1.3442499999999999</c:v>
                </c:pt>
                <c:pt idx="60">
                  <c:v>1.5647</c:v>
                </c:pt>
                <c:pt idx="61">
                  <c:v>1.5647</c:v>
                </c:pt>
                <c:pt idx="62">
                  <c:v>1.5687</c:v>
                </c:pt>
                <c:pt idx="63">
                  <c:v>1.5689</c:v>
                </c:pt>
                <c:pt idx="64">
                  <c:v>1.6102000000000001</c:v>
                </c:pt>
                <c:pt idx="65">
                  <c:v>1.7124999999999999</c:v>
                </c:pt>
                <c:pt idx="66">
                  <c:v>1.7142999999999999</c:v>
                </c:pt>
                <c:pt idx="67">
                  <c:v>1.7178500000000001</c:v>
                </c:pt>
                <c:pt idx="68">
                  <c:v>1.7684</c:v>
                </c:pt>
              </c:numCache>
            </c:numRef>
          </c:xVal>
          <c:yVal>
            <c:numRef>
              <c:f>'Q_fit (old)'!$E$21:$E$89</c:f>
              <c:numCache>
                <c:formatCode>General</c:formatCode>
                <c:ptCount val="69"/>
                <c:pt idx="0">
                  <c:v>-2.1504450000065845E-2</c:v>
                </c:pt>
                <c:pt idx="1">
                  <c:v>9.5235000480897725E-4</c:v>
                </c:pt>
                <c:pt idx="2">
                  <c:v>-3.2969000021694228E-3</c:v>
                </c:pt>
                <c:pt idx="3">
                  <c:v>2.1655000455211848E-4</c:v>
                </c:pt>
                <c:pt idx="4">
                  <c:v>-4.0559499975643121E-3</c:v>
                </c:pt>
                <c:pt idx="5">
                  <c:v>1.4206750005541835E-2</c:v>
                </c:pt>
                <c:pt idx="6">
                  <c:v>-2.4425000010523945E-3</c:v>
                </c:pt>
                <c:pt idx="7">
                  <c:v>-2.0917499932693318E-3</c:v>
                </c:pt>
                <c:pt idx="8">
                  <c:v>4.7051000001374632E-3</c:v>
                </c:pt>
                <c:pt idx="9">
                  <c:v>4.9677999995765276E-3</c:v>
                </c:pt>
                <c:pt idx="10">
                  <c:v>-1.141875000030268E-2</c:v>
                </c:pt>
                <c:pt idx="11">
                  <c:v>-3.1037999942782335E-3</c:v>
                </c:pt>
                <c:pt idx="12">
                  <c:v>-9.0128000010736287E-3</c:v>
                </c:pt>
                <c:pt idx="13">
                  <c:v>-1.2727199995424598E-2</c:v>
                </c:pt>
                <c:pt idx="14">
                  <c:v>-9.4644999990123324E-3</c:v>
                </c:pt>
                <c:pt idx="15">
                  <c:v>2.6539999817032367E-4</c:v>
                </c:pt>
                <c:pt idx="16">
                  <c:v>4.678100005548913E-3</c:v>
                </c:pt>
                <c:pt idx="17">
                  <c:v>2.0059999951627105E-4</c:v>
                </c:pt>
                <c:pt idx="18">
                  <c:v>-8.8973499950952828E-3</c:v>
                </c:pt>
                <c:pt idx="19">
                  <c:v>-1.9991499997559004E-2</c:v>
                </c:pt>
                <c:pt idx="20">
                  <c:v>-1.9728200000827201E-2</c:v>
                </c:pt>
                <c:pt idx="21">
                  <c:v>-3.0116400004772004E-2</c:v>
                </c:pt>
                <c:pt idx="22">
                  <c:v>-3.1387999995786231E-2</c:v>
                </c:pt>
                <c:pt idx="23">
                  <c:v>-3.0637249998108018E-2</c:v>
                </c:pt>
                <c:pt idx="24">
                  <c:v>-2.8074549991288222E-2</c:v>
                </c:pt>
                <c:pt idx="25">
                  <c:v>-3.1996899997466244E-2</c:v>
                </c:pt>
                <c:pt idx="26">
                  <c:v>-3.4026049994281493E-2</c:v>
                </c:pt>
                <c:pt idx="27">
                  <c:v>-3.3975300000747666E-2</c:v>
                </c:pt>
                <c:pt idx="28">
                  <c:v>-3.5960349996457808E-2</c:v>
                </c:pt>
                <c:pt idx="29">
                  <c:v>-3.020960000139894E-2</c:v>
                </c:pt>
                <c:pt idx="30">
                  <c:v>-2.7994649994070642E-2</c:v>
                </c:pt>
                <c:pt idx="31">
                  <c:v>-3.4387100000458304E-2</c:v>
                </c:pt>
                <c:pt idx="32">
                  <c:v>-2.698709999822313E-2</c:v>
                </c:pt>
                <c:pt idx="33">
                  <c:v>-3.7460200001078192E-2</c:v>
                </c:pt>
                <c:pt idx="34">
                  <c:v>-3.6860200001683552E-2</c:v>
                </c:pt>
                <c:pt idx="35">
                  <c:v>-3.9068650003173389E-2</c:v>
                </c:pt>
                <c:pt idx="36">
                  <c:v>-3.3368650001648348E-2</c:v>
                </c:pt>
                <c:pt idx="37">
                  <c:v>-4.0155199996661395E-2</c:v>
                </c:pt>
                <c:pt idx="38">
                  <c:v>-3.8438750001660082E-2</c:v>
                </c:pt>
                <c:pt idx="39">
                  <c:v>-4.2028299991216045E-2</c:v>
                </c:pt>
                <c:pt idx="40">
                  <c:v>-3.8628299997071736E-2</c:v>
                </c:pt>
                <c:pt idx="41">
                  <c:v>-3.9323799996054731E-2</c:v>
                </c:pt>
                <c:pt idx="42">
                  <c:v>-4.6835100001771934E-2</c:v>
                </c:pt>
                <c:pt idx="43">
                  <c:v>-4.1435099999944214E-2</c:v>
                </c:pt>
                <c:pt idx="44">
                  <c:v>-4.1035100002773106E-2</c:v>
                </c:pt>
                <c:pt idx="45">
                  <c:v>-4.438434999610763E-2</c:v>
                </c:pt>
                <c:pt idx="46">
                  <c:v>-3.6284349997004028E-2</c:v>
                </c:pt>
                <c:pt idx="47">
                  <c:v>-4.5282849998329766E-2</c:v>
                </c:pt>
                <c:pt idx="48">
                  <c:v>-4.747240000142483E-2</c:v>
                </c:pt>
                <c:pt idx="49">
                  <c:v>-4.0008199997828342E-2</c:v>
                </c:pt>
                <c:pt idx="50">
                  <c:v>-4.2406699998537078E-2</c:v>
                </c:pt>
                <c:pt idx="51">
                  <c:v>-4.3926049998844974E-2</c:v>
                </c:pt>
                <c:pt idx="52">
                  <c:v>-4.3826049994095229E-2</c:v>
                </c:pt>
                <c:pt idx="53">
                  <c:v>-4.4285700001637451E-2</c:v>
                </c:pt>
                <c:pt idx="54">
                  <c:v>-4.3785699999716599E-2</c:v>
                </c:pt>
                <c:pt idx="55">
                  <c:v>-4.6540849994926248E-2</c:v>
                </c:pt>
                <c:pt idx="56">
                  <c:v>-4.6044899994740263E-2</c:v>
                </c:pt>
                <c:pt idx="57">
                  <c:v>-4.7349299995403271E-2</c:v>
                </c:pt>
                <c:pt idx="58">
                  <c:v>-5.0138849997892976E-2</c:v>
                </c:pt>
                <c:pt idx="59">
                  <c:v>-5.1417249997030012E-2</c:v>
                </c:pt>
                <c:pt idx="60">
                  <c:v>-7.1825899998657405E-2</c:v>
                </c:pt>
                <c:pt idx="61">
                  <c:v>-7.1525899998960085E-2</c:v>
                </c:pt>
                <c:pt idx="62">
                  <c:v>-7.1513900002173614E-2</c:v>
                </c:pt>
                <c:pt idx="63">
                  <c:v>-7.1733299999323208E-2</c:v>
                </c:pt>
                <c:pt idx="64">
                  <c:v>-7.9489399999147281E-2</c:v>
                </c:pt>
                <c:pt idx="65">
                  <c:v>-8.436249999795109E-2</c:v>
                </c:pt>
                <c:pt idx="66">
                  <c:v>-8.7737099995138124E-2</c:v>
                </c:pt>
                <c:pt idx="67">
                  <c:v>-8.5356449999380857E-2</c:v>
                </c:pt>
                <c:pt idx="68">
                  <c:v>-9.2834800001583062E-2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04-4803-A8C7-A5CF2395102F}"/>
            </c:ext>
          </c:extLst>
        </c:ser>
        <c:ser>
          <c:idx val="1"/>
          <c:order val="1"/>
          <c:tx>
            <c:strRef>
              <c:f>'Q_fit (old)'!$V$1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(old)'!$U$2:$U$18</c:f>
              <c:numCache>
                <c:formatCode>General</c:formatCode>
                <c:ptCount val="17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  <c:pt idx="9">
                  <c:v>1.4</c:v>
                </c:pt>
                <c:pt idx="10">
                  <c:v>1.5</c:v>
                </c:pt>
                <c:pt idx="11">
                  <c:v>1.6</c:v>
                </c:pt>
                <c:pt idx="12">
                  <c:v>1.7</c:v>
                </c:pt>
                <c:pt idx="13">
                  <c:v>1.8</c:v>
                </c:pt>
                <c:pt idx="14">
                  <c:v>1.9</c:v>
                </c:pt>
                <c:pt idx="15">
                  <c:v>2</c:v>
                </c:pt>
                <c:pt idx="16">
                  <c:v>2.1</c:v>
                </c:pt>
              </c:numCache>
            </c:numRef>
          </c:xVal>
          <c:yVal>
            <c:numRef>
              <c:f>'Q_fit (old)'!$V$2:$V$18</c:f>
              <c:numCache>
                <c:formatCode>General</c:formatCode>
                <c:ptCount val="17"/>
                <c:pt idx="0">
                  <c:v>3.8864818166140392E-3</c:v>
                </c:pt>
                <c:pt idx="1">
                  <c:v>-7.389725747117392E-4</c:v>
                </c:pt>
                <c:pt idx="2">
                  <c:v>-5.844780736761002E-3</c:v>
                </c:pt>
                <c:pt idx="3">
                  <c:v>-1.143094266953376E-2</c:v>
                </c:pt>
                <c:pt idx="4">
                  <c:v>-1.7497458373029996E-2</c:v>
                </c:pt>
                <c:pt idx="5">
                  <c:v>-2.4044327847249723E-2</c:v>
                </c:pt>
                <c:pt idx="6">
                  <c:v>-3.107155109219294E-2</c:v>
                </c:pt>
                <c:pt idx="7">
                  <c:v>-3.8579128107859628E-2</c:v>
                </c:pt>
                <c:pt idx="8">
                  <c:v>-4.6567058894249821E-2</c:v>
                </c:pt>
                <c:pt idx="9">
                  <c:v>-5.5035343451363482E-2</c:v>
                </c:pt>
                <c:pt idx="10">
                  <c:v>-6.3983981779200644E-2</c:v>
                </c:pt>
                <c:pt idx="11">
                  <c:v>-7.3412973877761301E-2</c:v>
                </c:pt>
                <c:pt idx="12">
                  <c:v>-8.3322319747045417E-2</c:v>
                </c:pt>
                <c:pt idx="13">
                  <c:v>-9.371201938705305E-2</c:v>
                </c:pt>
                <c:pt idx="14">
                  <c:v>-0.10458207279778416</c:v>
                </c:pt>
                <c:pt idx="15">
                  <c:v>-0.11593247997923875</c:v>
                </c:pt>
                <c:pt idx="16">
                  <c:v>-0.12776324093141683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04-4803-A8C7-A5CF23951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28392"/>
        <c:axId val="1"/>
      </c:scatterChart>
      <c:valAx>
        <c:axId val="749428392"/>
        <c:scaling>
          <c:orientation val="minMax"/>
          <c:max val="2.2999999999999998"/>
          <c:min val="0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 / 10^nn</a:t>
                </a:r>
              </a:p>
            </c:rich>
          </c:tx>
          <c:layout>
            <c:manualLayout>
              <c:xMode val="edge"/>
              <c:yMode val="edge"/>
              <c:x val="0.76912668703297338"/>
              <c:y val="0.883008356545960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(O-C)/10^nn</a:t>
                </a:r>
              </a:p>
            </c:rich>
          </c:tx>
          <c:layout>
            <c:manualLayout>
              <c:xMode val="edge"/>
              <c:yMode val="edge"/>
              <c:x val="6.8306010928961746E-3"/>
              <c:y val="0.356545961002785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2839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6174863387978143"/>
          <c:y val="0.92757660167130918"/>
          <c:w val="0.61612021857923494"/>
          <c:h val="0.98885793871866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0</xdr:row>
      <xdr:rowOff>47624</xdr:rowOff>
    </xdr:from>
    <xdr:to>
      <xdr:col>16</xdr:col>
      <xdr:colOff>47625</xdr:colOff>
      <xdr:row>18</xdr:row>
      <xdr:rowOff>133349</xdr:rowOff>
    </xdr:to>
    <xdr:graphicFrame macro="">
      <xdr:nvGraphicFramePr>
        <xdr:cNvPr id="1040" name="Chart 2">
          <a:extLst>
            <a:ext uri="{FF2B5EF4-FFF2-40B4-BE49-F238E27FC236}">
              <a16:creationId xmlns:a16="http://schemas.microsoft.com/office/drawing/2014/main" id="{08CCA352-9A98-F5FF-731E-CAE15CE3F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219075</xdr:colOff>
      <xdr:row>0</xdr:row>
      <xdr:rowOff>0</xdr:rowOff>
    </xdr:from>
    <xdr:to>
      <xdr:col>25</xdr:col>
      <xdr:colOff>533400</xdr:colOff>
      <xdr:row>18</xdr:row>
      <xdr:rowOff>85725</xdr:rowOff>
    </xdr:to>
    <xdr:graphicFrame macro="">
      <xdr:nvGraphicFramePr>
        <xdr:cNvPr id="1041" name="Chart 3">
          <a:extLst>
            <a:ext uri="{FF2B5EF4-FFF2-40B4-BE49-F238E27FC236}">
              <a16:creationId xmlns:a16="http://schemas.microsoft.com/office/drawing/2014/main" id="{37657CF7-4AE5-43A6-CF1C-259F348F6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9525</xdr:rowOff>
    </xdr:from>
    <xdr:to>
      <xdr:col>8</xdr:col>
      <xdr:colOff>276225</xdr:colOff>
      <xdr:row>19</xdr:row>
      <xdr:rowOff>85724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D93733A7-D342-284C-539F-780E005B3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542925</xdr:colOff>
      <xdr:row>208</xdr:row>
      <xdr:rowOff>142875</xdr:rowOff>
    </xdr:from>
    <xdr:to>
      <xdr:col>31</xdr:col>
      <xdr:colOff>409575</xdr:colOff>
      <xdr:row>228</xdr:row>
      <xdr:rowOff>76200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A9F64DFD-4534-CE64-516E-80ADB3137D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0</xdr:row>
      <xdr:rowOff>0</xdr:rowOff>
    </xdr:from>
    <xdr:to>
      <xdr:col>15</xdr:col>
      <xdr:colOff>542925</xdr:colOff>
      <xdr:row>18</xdr:row>
      <xdr:rowOff>57150</xdr:rowOff>
    </xdr:to>
    <xdr:graphicFrame macro="">
      <xdr:nvGraphicFramePr>
        <xdr:cNvPr id="54292" name="Chart 1">
          <a:extLst>
            <a:ext uri="{FF2B5EF4-FFF2-40B4-BE49-F238E27FC236}">
              <a16:creationId xmlns:a16="http://schemas.microsoft.com/office/drawing/2014/main" id="{286ADAF3-0D5A-DBE1-3A7A-1FD21C414D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581025</xdr:colOff>
      <xdr:row>22</xdr:row>
      <xdr:rowOff>95250</xdr:rowOff>
    </xdr:from>
    <xdr:to>
      <xdr:col>28</xdr:col>
      <xdr:colOff>495300</xdr:colOff>
      <xdr:row>47</xdr:row>
      <xdr:rowOff>0</xdr:rowOff>
    </xdr:to>
    <xdr:graphicFrame macro="">
      <xdr:nvGraphicFramePr>
        <xdr:cNvPr id="54293" name="Chart 2">
          <a:extLst>
            <a:ext uri="{FF2B5EF4-FFF2-40B4-BE49-F238E27FC236}">
              <a16:creationId xmlns:a16="http://schemas.microsoft.com/office/drawing/2014/main" id="{738F62C6-B081-A282-F56D-24CCC9B0E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514350</xdr:colOff>
      <xdr:row>23</xdr:row>
      <xdr:rowOff>95250</xdr:rowOff>
    </xdr:from>
    <xdr:to>
      <xdr:col>20</xdr:col>
      <xdr:colOff>171450</xdr:colOff>
      <xdr:row>38</xdr:row>
      <xdr:rowOff>104775</xdr:rowOff>
    </xdr:to>
    <xdr:graphicFrame macro="">
      <xdr:nvGraphicFramePr>
        <xdr:cNvPr id="54294" name="Chart 4">
          <a:extLst>
            <a:ext uri="{FF2B5EF4-FFF2-40B4-BE49-F238E27FC236}">
              <a16:creationId xmlns:a16="http://schemas.microsoft.com/office/drawing/2014/main" id="{26EBCFC3-E501-7AD5-D5EC-E1109B5B8D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76200</xdr:colOff>
      <xdr:row>0</xdr:row>
      <xdr:rowOff>0</xdr:rowOff>
    </xdr:from>
    <xdr:to>
      <xdr:col>23</xdr:col>
      <xdr:colOff>400050</xdr:colOff>
      <xdr:row>14</xdr:row>
      <xdr:rowOff>152400</xdr:rowOff>
    </xdr:to>
    <xdr:graphicFrame macro="">
      <xdr:nvGraphicFramePr>
        <xdr:cNvPr id="54295" name="Chart 5">
          <a:extLst>
            <a:ext uri="{FF2B5EF4-FFF2-40B4-BE49-F238E27FC236}">
              <a16:creationId xmlns:a16="http://schemas.microsoft.com/office/drawing/2014/main" id="{239AD1CB-5D60-2266-18C4-B8BAA3E1A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285750</xdr:colOff>
      <xdr:row>0</xdr:row>
      <xdr:rowOff>0</xdr:rowOff>
    </xdr:from>
    <xdr:to>
      <xdr:col>30</xdr:col>
      <xdr:colOff>619125</xdr:colOff>
      <xdr:row>15</xdr:row>
      <xdr:rowOff>0</xdr:rowOff>
    </xdr:to>
    <xdr:graphicFrame macro="">
      <xdr:nvGraphicFramePr>
        <xdr:cNvPr id="54296" name="Chart 6">
          <a:extLst>
            <a:ext uri="{FF2B5EF4-FFF2-40B4-BE49-F238E27FC236}">
              <a16:creationId xmlns:a16="http://schemas.microsoft.com/office/drawing/2014/main" id="{FAA9D2E0-4B1E-828D-66F1-2DCBA5DB12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523875</xdr:colOff>
      <xdr:row>24</xdr:row>
      <xdr:rowOff>28575</xdr:rowOff>
    </xdr:from>
    <xdr:to>
      <xdr:col>13</xdr:col>
      <xdr:colOff>390525</xdr:colOff>
      <xdr:row>39</xdr:row>
      <xdr:rowOff>28575</xdr:rowOff>
    </xdr:to>
    <xdr:graphicFrame macro="">
      <xdr:nvGraphicFramePr>
        <xdr:cNvPr id="54297" name="Chart 7">
          <a:extLst>
            <a:ext uri="{FF2B5EF4-FFF2-40B4-BE49-F238E27FC236}">
              <a16:creationId xmlns:a16="http://schemas.microsoft.com/office/drawing/2014/main" id="{86E8F9D7-6CAE-04D3-DB6B-E17F223979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0</xdr:row>
      <xdr:rowOff>0</xdr:rowOff>
    </xdr:from>
    <xdr:to>
      <xdr:col>15</xdr:col>
      <xdr:colOff>190500</xdr:colOff>
      <xdr:row>18</xdr:row>
      <xdr:rowOff>66675</xdr:rowOff>
    </xdr:to>
    <xdr:graphicFrame macro="">
      <xdr:nvGraphicFramePr>
        <xdr:cNvPr id="51205" name="Chart 2">
          <a:extLst>
            <a:ext uri="{FF2B5EF4-FFF2-40B4-BE49-F238E27FC236}">
              <a16:creationId xmlns:a16="http://schemas.microsoft.com/office/drawing/2014/main" id="{639E8CA3-A9B0-9F96-3672-0C1B09B4C4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3</xdr:row>
      <xdr:rowOff>85725</xdr:rowOff>
    </xdr:from>
    <xdr:to>
      <xdr:col>20</xdr:col>
      <xdr:colOff>104775</xdr:colOff>
      <xdr:row>24</xdr:row>
      <xdr:rowOff>66675</xdr:rowOff>
    </xdr:to>
    <xdr:graphicFrame macro="">
      <xdr:nvGraphicFramePr>
        <xdr:cNvPr id="50184" name="Chart 1025">
          <a:extLst>
            <a:ext uri="{FF2B5EF4-FFF2-40B4-BE49-F238E27FC236}">
              <a16:creationId xmlns:a16="http://schemas.microsoft.com/office/drawing/2014/main" id="{67370213-F773-9757-91FC-46BB0060B0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3</xdr:row>
      <xdr:rowOff>85725</xdr:rowOff>
    </xdr:from>
    <xdr:to>
      <xdr:col>20</xdr:col>
      <xdr:colOff>104775</xdr:colOff>
      <xdr:row>23</xdr:row>
      <xdr:rowOff>66675</xdr:rowOff>
    </xdr:to>
    <xdr:graphicFrame macro="">
      <xdr:nvGraphicFramePr>
        <xdr:cNvPr id="57348" name="Chart 1">
          <a:extLst>
            <a:ext uri="{FF2B5EF4-FFF2-40B4-BE49-F238E27FC236}">
              <a16:creationId xmlns:a16="http://schemas.microsoft.com/office/drawing/2014/main" id="{D203E508-72B0-7554-7FC5-ACD73C3E61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10</xdr:row>
      <xdr:rowOff>19050</xdr:rowOff>
    </xdr:from>
    <xdr:to>
      <xdr:col>19</xdr:col>
      <xdr:colOff>9525</xdr:colOff>
      <xdr:row>31</xdr:row>
      <xdr:rowOff>9525</xdr:rowOff>
    </xdr:to>
    <xdr:graphicFrame macro="">
      <xdr:nvGraphicFramePr>
        <xdr:cNvPr id="52229" name="Chart 1">
          <a:extLst>
            <a:ext uri="{FF2B5EF4-FFF2-40B4-BE49-F238E27FC236}">
              <a16:creationId xmlns:a16="http://schemas.microsoft.com/office/drawing/2014/main" id="{DB0035CA-CD91-1F56-1A65-D26E7A37B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0</xdr:row>
      <xdr:rowOff>0</xdr:rowOff>
    </xdr:from>
    <xdr:to>
      <xdr:col>15</xdr:col>
      <xdr:colOff>542925</xdr:colOff>
      <xdr:row>18</xdr:row>
      <xdr:rowOff>57150</xdr:rowOff>
    </xdr:to>
    <xdr:graphicFrame macro="">
      <xdr:nvGraphicFramePr>
        <xdr:cNvPr id="55309" name="Chart 1">
          <a:extLst>
            <a:ext uri="{FF2B5EF4-FFF2-40B4-BE49-F238E27FC236}">
              <a16:creationId xmlns:a16="http://schemas.microsoft.com/office/drawing/2014/main" id="{F6BE0BB2-582E-41A8-A1F3-DB7CDB7D8C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638175</xdr:colOff>
      <xdr:row>62</xdr:row>
      <xdr:rowOff>142875</xdr:rowOff>
    </xdr:from>
    <xdr:to>
      <xdr:col>29</xdr:col>
      <xdr:colOff>552450</xdr:colOff>
      <xdr:row>87</xdr:row>
      <xdr:rowOff>38100</xdr:rowOff>
    </xdr:to>
    <xdr:graphicFrame macro="">
      <xdr:nvGraphicFramePr>
        <xdr:cNvPr id="55310" name="Chart 2">
          <a:extLst>
            <a:ext uri="{FF2B5EF4-FFF2-40B4-BE49-F238E27FC236}">
              <a16:creationId xmlns:a16="http://schemas.microsoft.com/office/drawing/2014/main" id="{FF50B5F9-3196-C959-0592-CF2EF0959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314325</xdr:colOff>
      <xdr:row>19</xdr:row>
      <xdr:rowOff>171450</xdr:rowOff>
    </xdr:from>
    <xdr:to>
      <xdr:col>11</xdr:col>
      <xdr:colOff>361950</xdr:colOff>
      <xdr:row>35</xdr:row>
      <xdr:rowOff>142875</xdr:rowOff>
    </xdr:to>
    <xdr:graphicFrame macro="">
      <xdr:nvGraphicFramePr>
        <xdr:cNvPr id="55311" name="Chart 3">
          <a:extLst>
            <a:ext uri="{FF2B5EF4-FFF2-40B4-BE49-F238E27FC236}">
              <a16:creationId xmlns:a16="http://schemas.microsoft.com/office/drawing/2014/main" id="{B8558D5C-D74D-0FB4-2AC5-6735F1E10E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476250</xdr:colOff>
      <xdr:row>2</xdr:row>
      <xdr:rowOff>9525</xdr:rowOff>
    </xdr:from>
    <xdr:to>
      <xdr:col>22</xdr:col>
      <xdr:colOff>133350</xdr:colOff>
      <xdr:row>17</xdr:row>
      <xdr:rowOff>85725</xdr:rowOff>
    </xdr:to>
    <xdr:graphicFrame macro="">
      <xdr:nvGraphicFramePr>
        <xdr:cNvPr id="55312" name="Chart 4">
          <a:extLst>
            <a:ext uri="{FF2B5EF4-FFF2-40B4-BE49-F238E27FC236}">
              <a16:creationId xmlns:a16="http://schemas.microsoft.com/office/drawing/2014/main" id="{8374DF15-BDA7-0B69-C310-5DF0736008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3</xdr:row>
      <xdr:rowOff>85725</xdr:rowOff>
    </xdr:from>
    <xdr:to>
      <xdr:col>20</xdr:col>
      <xdr:colOff>104775</xdr:colOff>
      <xdr:row>24</xdr:row>
      <xdr:rowOff>66675</xdr:rowOff>
    </xdr:to>
    <xdr:graphicFrame macro="">
      <xdr:nvGraphicFramePr>
        <xdr:cNvPr id="56324" name="Chart 1">
          <a:extLst>
            <a:ext uri="{FF2B5EF4-FFF2-40B4-BE49-F238E27FC236}">
              <a16:creationId xmlns:a16="http://schemas.microsoft.com/office/drawing/2014/main" id="{162FEBD9-B54E-EC4F-E67B-C0EF7E562D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2159" TargetMode="External"/><Relationship Id="rId18" Type="http://schemas.openxmlformats.org/officeDocument/2006/relationships/hyperlink" Target="http://www.konkoly.hu/cgi-bin/IBVS?3078" TargetMode="External"/><Relationship Id="rId26" Type="http://schemas.openxmlformats.org/officeDocument/2006/relationships/hyperlink" Target="http://www.konkoly.hu/cgi-bin/IBVS?4380" TargetMode="External"/><Relationship Id="rId39" Type="http://schemas.openxmlformats.org/officeDocument/2006/relationships/hyperlink" Target="http://www.konkoly.hu/cgi-bin/IBVS?4380" TargetMode="External"/><Relationship Id="rId21" Type="http://schemas.openxmlformats.org/officeDocument/2006/relationships/hyperlink" Target="http://www.konkoly.hu/cgi-bin/IBVS?3355" TargetMode="External"/><Relationship Id="rId34" Type="http://schemas.openxmlformats.org/officeDocument/2006/relationships/hyperlink" Target="http://www.konkoly.hu/cgi-bin/IBVS?4380" TargetMode="External"/><Relationship Id="rId42" Type="http://schemas.openxmlformats.org/officeDocument/2006/relationships/hyperlink" Target="http://www.konkoly.hu/cgi-bin/IBVS?4380" TargetMode="External"/><Relationship Id="rId47" Type="http://schemas.openxmlformats.org/officeDocument/2006/relationships/hyperlink" Target="http://www.konkoly.hu/cgi-bin/IBVS?5439" TargetMode="External"/><Relationship Id="rId50" Type="http://schemas.openxmlformats.org/officeDocument/2006/relationships/hyperlink" Target="http://www.konkoly.hu/cgi-bin/IBVS?5371" TargetMode="External"/><Relationship Id="rId55" Type="http://schemas.openxmlformats.org/officeDocument/2006/relationships/hyperlink" Target="http://www.konkoly.hu/cgi-bin/IBVS?5887" TargetMode="External"/><Relationship Id="rId63" Type="http://schemas.openxmlformats.org/officeDocument/2006/relationships/hyperlink" Target="http://www.konkoly.hu/cgi-bin/IBVS?6005" TargetMode="External"/><Relationship Id="rId7" Type="http://schemas.openxmlformats.org/officeDocument/2006/relationships/hyperlink" Target="http://www.bav-astro.de/sfs/BAVM_link.php?BAVMnr=29" TargetMode="External"/><Relationship Id="rId2" Type="http://schemas.openxmlformats.org/officeDocument/2006/relationships/hyperlink" Target="http://www.konkoly.hu/cgi-bin/IBVS?1116" TargetMode="External"/><Relationship Id="rId16" Type="http://schemas.openxmlformats.org/officeDocument/2006/relationships/hyperlink" Target="http://www.bav-astro.de/sfs/BAVM_link.php?BAVMnr=36" TargetMode="External"/><Relationship Id="rId20" Type="http://schemas.openxmlformats.org/officeDocument/2006/relationships/hyperlink" Target="http://www.konkoly.hu/cgi-bin/IBVS?3355" TargetMode="External"/><Relationship Id="rId29" Type="http://schemas.openxmlformats.org/officeDocument/2006/relationships/hyperlink" Target="http://www.bav-astro.de/sfs/BAVM_link.php?BAVMnr=56" TargetMode="External"/><Relationship Id="rId41" Type="http://schemas.openxmlformats.org/officeDocument/2006/relationships/hyperlink" Target="http://www.bav-astro.de/sfs/BAVM_link.php?BAVMnr=60" TargetMode="External"/><Relationship Id="rId54" Type="http://schemas.openxmlformats.org/officeDocument/2006/relationships/hyperlink" Target="http://www.konkoly.hu/cgi-bin/IBVS?5887" TargetMode="External"/><Relationship Id="rId62" Type="http://schemas.openxmlformats.org/officeDocument/2006/relationships/hyperlink" Target="http://www.konkoly.hu/cgi-bin/IBVS?6005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9" TargetMode="External"/><Relationship Id="rId11" Type="http://schemas.openxmlformats.org/officeDocument/2006/relationships/hyperlink" Target="http://www.konkoly.hu/cgi-bin/IBVS?2478" TargetMode="External"/><Relationship Id="rId24" Type="http://schemas.openxmlformats.org/officeDocument/2006/relationships/hyperlink" Target="http://www.konkoly.hu/cgi-bin/IBVS?3760" TargetMode="External"/><Relationship Id="rId32" Type="http://schemas.openxmlformats.org/officeDocument/2006/relationships/hyperlink" Target="http://www.konkoly.hu/cgi-bin/IBVS?4380" TargetMode="External"/><Relationship Id="rId37" Type="http://schemas.openxmlformats.org/officeDocument/2006/relationships/hyperlink" Target="http://www.konkoly.hu/cgi-bin/IBVS?4380" TargetMode="External"/><Relationship Id="rId40" Type="http://schemas.openxmlformats.org/officeDocument/2006/relationships/hyperlink" Target="http://www.bav-astro.de/sfs/BAVM_link.php?BAVMnr=60" TargetMode="External"/><Relationship Id="rId45" Type="http://schemas.openxmlformats.org/officeDocument/2006/relationships/hyperlink" Target="http://www.konkoly.hu/cgi-bin/IBVS?4621" TargetMode="External"/><Relationship Id="rId53" Type="http://schemas.openxmlformats.org/officeDocument/2006/relationships/hyperlink" Target="http://var.astro.cz/oejv/issues/oejv0094.pdf" TargetMode="External"/><Relationship Id="rId58" Type="http://schemas.openxmlformats.org/officeDocument/2006/relationships/hyperlink" Target="http://www.konkoly.hu/cgi-bin/IBVS?5922" TargetMode="External"/><Relationship Id="rId5" Type="http://schemas.openxmlformats.org/officeDocument/2006/relationships/hyperlink" Target="http://www.bav-astro.de/sfs/BAVM_link.php?BAVMnr=29" TargetMode="External"/><Relationship Id="rId15" Type="http://schemas.openxmlformats.org/officeDocument/2006/relationships/hyperlink" Target="http://www.bav-astro.de/sfs/BAVM_link.php?BAVMnr=34" TargetMode="External"/><Relationship Id="rId23" Type="http://schemas.openxmlformats.org/officeDocument/2006/relationships/hyperlink" Target="http://www.konkoly.hu/cgi-bin/IBVS?3355" TargetMode="External"/><Relationship Id="rId28" Type="http://schemas.openxmlformats.org/officeDocument/2006/relationships/hyperlink" Target="http://www.bav-astro.de/sfs/BAVM_link.php?BAVMnr=56" TargetMode="External"/><Relationship Id="rId36" Type="http://schemas.openxmlformats.org/officeDocument/2006/relationships/hyperlink" Target="http://www.konkoly.hu/cgi-bin/IBVS?4380" TargetMode="External"/><Relationship Id="rId49" Type="http://schemas.openxmlformats.org/officeDocument/2006/relationships/hyperlink" Target="http://www.konkoly.hu/cgi-bin/IBVS?5439" TargetMode="External"/><Relationship Id="rId57" Type="http://schemas.openxmlformats.org/officeDocument/2006/relationships/hyperlink" Target="http://www.bav-astro.de/sfs/BAVM_link.php?BAVMnr=212" TargetMode="External"/><Relationship Id="rId61" Type="http://schemas.openxmlformats.org/officeDocument/2006/relationships/hyperlink" Target="http://www.konkoly.hu/cgi-bin/IBVS?6005" TargetMode="External"/><Relationship Id="rId10" Type="http://schemas.openxmlformats.org/officeDocument/2006/relationships/hyperlink" Target="http://www.bav-astro.de/sfs/BAVM_link.php?BAVMnr=31" TargetMode="External"/><Relationship Id="rId19" Type="http://schemas.openxmlformats.org/officeDocument/2006/relationships/hyperlink" Target="http://www.konkoly.hu/cgi-bin/IBVS?3355" TargetMode="External"/><Relationship Id="rId31" Type="http://schemas.openxmlformats.org/officeDocument/2006/relationships/hyperlink" Target="http://www.konkoly.hu/cgi-bin/IBVS?3760" TargetMode="External"/><Relationship Id="rId44" Type="http://schemas.openxmlformats.org/officeDocument/2006/relationships/hyperlink" Target="http://www.konkoly.hu/cgi-bin/IBVS?4380" TargetMode="External"/><Relationship Id="rId52" Type="http://schemas.openxmlformats.org/officeDocument/2006/relationships/hyperlink" Target="http://var.astro.cz/oejv/issues/oejv0074.pdf" TargetMode="External"/><Relationship Id="rId60" Type="http://schemas.openxmlformats.org/officeDocument/2006/relationships/hyperlink" Target="http://www.konkoly.hu/cgi-bin/IBVS?6005" TargetMode="External"/><Relationship Id="rId65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1116" TargetMode="External"/><Relationship Id="rId9" Type="http://schemas.openxmlformats.org/officeDocument/2006/relationships/hyperlink" Target="http://www.bav-astro.de/sfs/BAVM_link.php?BAVMnr=31" TargetMode="External"/><Relationship Id="rId14" Type="http://schemas.openxmlformats.org/officeDocument/2006/relationships/hyperlink" Target="http://www.konkoly.hu/cgi-bin/IBVS?2159" TargetMode="External"/><Relationship Id="rId22" Type="http://schemas.openxmlformats.org/officeDocument/2006/relationships/hyperlink" Target="http://www.konkoly.hu/cgi-bin/IBVS?3355" TargetMode="External"/><Relationship Id="rId27" Type="http://schemas.openxmlformats.org/officeDocument/2006/relationships/hyperlink" Target="http://www.konkoly.hu/cgi-bin/IBVS?4380" TargetMode="External"/><Relationship Id="rId30" Type="http://schemas.openxmlformats.org/officeDocument/2006/relationships/hyperlink" Target="http://www.konkoly.hu/cgi-bin/IBVS?4380" TargetMode="External"/><Relationship Id="rId35" Type="http://schemas.openxmlformats.org/officeDocument/2006/relationships/hyperlink" Target="http://www.konkoly.hu/cgi-bin/IBVS?3760" TargetMode="External"/><Relationship Id="rId43" Type="http://schemas.openxmlformats.org/officeDocument/2006/relationships/hyperlink" Target="http://www.konkoly.hu/cgi-bin/IBVS?4380" TargetMode="External"/><Relationship Id="rId48" Type="http://schemas.openxmlformats.org/officeDocument/2006/relationships/hyperlink" Target="http://www.konkoly.hu/cgi-bin/IBVS?5439" TargetMode="External"/><Relationship Id="rId56" Type="http://schemas.openxmlformats.org/officeDocument/2006/relationships/hyperlink" Target="http://www.konkoly.hu/cgi-bin/IBVS?5887" TargetMode="External"/><Relationship Id="rId64" Type="http://schemas.openxmlformats.org/officeDocument/2006/relationships/hyperlink" Target="http://var.astro.cz/oejv/issues/oejv0160.pdf" TargetMode="External"/><Relationship Id="rId8" Type="http://schemas.openxmlformats.org/officeDocument/2006/relationships/hyperlink" Target="http://www.bav-astro.de/sfs/BAVM_link.php?BAVMnr=29" TargetMode="External"/><Relationship Id="rId51" Type="http://schemas.openxmlformats.org/officeDocument/2006/relationships/hyperlink" Target="http://vsolj.cetus-net.org/no42.pdf" TargetMode="External"/><Relationship Id="rId3" Type="http://schemas.openxmlformats.org/officeDocument/2006/relationships/hyperlink" Target="http://www.konkoly.hu/cgi-bin/IBVS?1116" TargetMode="External"/><Relationship Id="rId12" Type="http://schemas.openxmlformats.org/officeDocument/2006/relationships/hyperlink" Target="http://www.konkoly.hu/cgi-bin/IBVS?2478" TargetMode="External"/><Relationship Id="rId17" Type="http://schemas.openxmlformats.org/officeDocument/2006/relationships/hyperlink" Target="http://www.konkoly.hu/cgi-bin/IBVS?2545" TargetMode="External"/><Relationship Id="rId25" Type="http://schemas.openxmlformats.org/officeDocument/2006/relationships/hyperlink" Target="http://www.konkoly.hu/cgi-bin/IBVS?4380" TargetMode="External"/><Relationship Id="rId33" Type="http://schemas.openxmlformats.org/officeDocument/2006/relationships/hyperlink" Target="http://www.bav-astro.de/sfs/BAVM_link.php?BAVMnr=59" TargetMode="External"/><Relationship Id="rId38" Type="http://schemas.openxmlformats.org/officeDocument/2006/relationships/hyperlink" Target="http://www.konkoly.hu/cgi-bin/IBVS?4380" TargetMode="External"/><Relationship Id="rId46" Type="http://schemas.openxmlformats.org/officeDocument/2006/relationships/hyperlink" Target="http://www.konkoly.hu/cgi-bin/IBVS?4621" TargetMode="External"/><Relationship Id="rId59" Type="http://schemas.openxmlformats.org/officeDocument/2006/relationships/hyperlink" Target="http://www.konkoly.hu/cgi-bin/IBVS?6039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T4073"/>
  <sheetViews>
    <sheetView tabSelected="1" workbookViewId="0">
      <pane xSplit="13" ySplit="21" topLeftCell="N306" activePane="bottomRight" state="frozen"/>
      <selection pane="topRight" activeCell="N1" sqref="N1"/>
      <selection pane="bottomLeft" activeCell="A22" sqref="A22"/>
      <selection pane="bottomRight" activeCell="F7" sqref="F7"/>
    </sheetView>
  </sheetViews>
  <sheetFormatPr defaultColWidth="10.28515625" defaultRowHeight="12.75"/>
  <cols>
    <col min="1" max="1" width="14.42578125" customWidth="1"/>
    <col min="2" max="2" width="5.140625" customWidth="1"/>
    <col min="3" max="3" width="13.7109375" customWidth="1"/>
    <col min="4" max="4" width="12.7109375" style="15" customWidth="1"/>
    <col min="5" max="5" width="14.28515625" customWidth="1"/>
    <col min="6" max="6" width="9.140625" customWidth="1"/>
    <col min="7" max="7" width="15.85546875" customWidth="1"/>
    <col min="8" max="13" width="8.5703125" customWidth="1"/>
    <col min="14" max="14" width="8" customWidth="1"/>
    <col min="15" max="15" width="12.7109375" customWidth="1"/>
    <col min="16" max="16" width="11" customWidth="1"/>
  </cols>
  <sheetData>
    <row r="1" spans="1:18" ht="21" thickBot="1">
      <c r="A1" s="1" t="s">
        <v>76</v>
      </c>
      <c r="Q1" s="8" t="s">
        <v>12</v>
      </c>
      <c r="R1" s="8" t="s">
        <v>165</v>
      </c>
    </row>
    <row r="2" spans="1:18">
      <c r="A2" t="s">
        <v>27</v>
      </c>
      <c r="B2" t="s">
        <v>28</v>
      </c>
      <c r="C2">
        <f>COUNT(C21:C562)</f>
        <v>304</v>
      </c>
      <c r="E2" t="s">
        <v>29</v>
      </c>
      <c r="Q2">
        <v>5000</v>
      </c>
      <c r="R2" s="11">
        <f t="shared" ref="R2:R19" si="0">+D$11+D$12*Q2+D$13*Q2^2</f>
        <v>4.2700804804935147E-3</v>
      </c>
    </row>
    <row r="3" spans="1:18" ht="13.5" thickBot="1">
      <c r="Q3">
        <v>6000</v>
      </c>
      <c r="R3" s="11">
        <f t="shared" si="0"/>
        <v>-3.9267415281637845E-4</v>
      </c>
    </row>
    <row r="4" spans="1:18" ht="14.25" thickTop="1" thickBot="1">
      <c r="A4" s="7" t="s">
        <v>2</v>
      </c>
      <c r="C4" s="3">
        <v>38672.581599999998</v>
      </c>
      <c r="D4" s="16">
        <v>0.78585970000000005</v>
      </c>
      <c r="Q4">
        <v>7000</v>
      </c>
      <c r="R4" s="11">
        <f t="shared" si="0"/>
        <v>-5.5347959549470784E-3</v>
      </c>
    </row>
    <row r="5" spans="1:18" ht="13.5" thickTop="1">
      <c r="A5" s="165" t="s">
        <v>1124</v>
      </c>
      <c r="C5" s="166">
        <v>-9.5</v>
      </c>
      <c r="Q5">
        <v>8000</v>
      </c>
      <c r="R5" s="11">
        <f t="shared" si="0"/>
        <v>-1.1156284925898584E-2</v>
      </c>
    </row>
    <row r="6" spans="1:18">
      <c r="A6" s="7" t="s">
        <v>3</v>
      </c>
      <c r="Q6">
        <v>9000</v>
      </c>
      <c r="R6" s="11">
        <f t="shared" si="0"/>
        <v>-1.7257141065670899E-2</v>
      </c>
    </row>
    <row r="7" spans="1:18">
      <c r="A7" t="s">
        <v>4</v>
      </c>
      <c r="C7">
        <f>+C4</f>
        <v>38672.581599999998</v>
      </c>
      <c r="Q7">
        <v>10000</v>
      </c>
      <c r="R7" s="11">
        <f t="shared" si="0"/>
        <v>-2.3837364374264022E-2</v>
      </c>
    </row>
    <row r="8" spans="1:18">
      <c r="A8" t="s">
        <v>5</v>
      </c>
      <c r="C8">
        <f>+D4</f>
        <v>0.78585970000000005</v>
      </c>
      <c r="Q8">
        <v>11000</v>
      </c>
      <c r="R8" s="11">
        <f t="shared" si="0"/>
        <v>-3.0896954851677948E-2</v>
      </c>
    </row>
    <row r="9" spans="1:18">
      <c r="A9" s="25" t="s">
        <v>77</v>
      </c>
      <c r="B9" s="143">
        <v>278</v>
      </c>
      <c r="C9" s="25" t="str">
        <f>"F"&amp;B9</f>
        <v>F278</v>
      </c>
      <c r="D9" s="25" t="str">
        <f>"G"&amp;B9</f>
        <v>G278</v>
      </c>
      <c r="Q9">
        <v>12000</v>
      </c>
      <c r="R9" s="11">
        <f t="shared" si="0"/>
        <v>-3.8435912497912686E-2</v>
      </c>
    </row>
    <row r="10" spans="1:18" ht="13.5" thickBot="1">
      <c r="C10" s="6" t="s">
        <v>22</v>
      </c>
      <c r="D10" s="17" t="s">
        <v>23</v>
      </c>
      <c r="Q10">
        <v>13000</v>
      </c>
      <c r="R10" s="11">
        <f t="shared" si="0"/>
        <v>-4.645423731296823E-2</v>
      </c>
    </row>
    <row r="11" spans="1:18">
      <c r="A11" t="s">
        <v>18</v>
      </c>
      <c r="C11" s="28">
        <f ca="1">INTERCEPT(INDIRECT(D9):G1003,INDIRECT(C9):$F1003)</f>
        <v>8.3011442948005582E-2</v>
      </c>
      <c r="D11" s="18">
        <f>+E11*F11</f>
        <v>2.0393346114730877E-2</v>
      </c>
      <c r="E11" s="12">
        <v>0.20393346114730876</v>
      </c>
      <c r="F11" s="11">
        <v>0.1</v>
      </c>
      <c r="Q11">
        <v>14000</v>
      </c>
      <c r="R11" s="11">
        <f t="shared" si="0"/>
        <v>-5.4951929296844573E-2</v>
      </c>
    </row>
    <row r="12" spans="1:18">
      <c r="A12" t="s">
        <v>19</v>
      </c>
      <c r="C12" s="28">
        <f ca="1">SLOPE(INDIRECT(D9):G1003,INDIRECT(C9):$F1003)</f>
        <v>-1.0002155285662669E-5</v>
      </c>
      <c r="D12" s="18">
        <f>+E12*F12</f>
        <v>-2.026235204795455E-6</v>
      </c>
      <c r="E12" s="13">
        <v>-2.0262352047954548E-3</v>
      </c>
      <c r="F12" s="11">
        <v>1E-3</v>
      </c>
      <c r="Q12">
        <v>15000</v>
      </c>
      <c r="R12" s="11">
        <f t="shared" si="0"/>
        <v>-6.3928988449541729E-2</v>
      </c>
    </row>
    <row r="13" spans="1:18" ht="13.5" thickBot="1">
      <c r="A13" t="s">
        <v>21</v>
      </c>
      <c r="C13" s="5" t="s">
        <v>16</v>
      </c>
      <c r="D13" s="18">
        <f>+E13*F13</f>
        <v>-2.3968358441040348E-10</v>
      </c>
      <c r="E13" s="14">
        <v>-2.3968358441040349E-3</v>
      </c>
      <c r="F13" s="11">
        <v>9.9999999999999995E-8</v>
      </c>
      <c r="Q13">
        <v>16000</v>
      </c>
      <c r="R13" s="11">
        <f t="shared" si="0"/>
        <v>-7.3385414771059698E-2</v>
      </c>
    </row>
    <row r="14" spans="1:18">
      <c r="A14" t="s">
        <v>26</v>
      </c>
      <c r="E14">
        <f>SUM(S21:S989)</f>
        <v>3.7340719709267702E-2</v>
      </c>
      <c r="F14" s="159" t="s">
        <v>1118</v>
      </c>
      <c r="G14" s="160">
        <v>1</v>
      </c>
      <c r="Q14">
        <v>17000</v>
      </c>
      <c r="R14" s="11">
        <f t="shared" si="0"/>
        <v>-8.3321208261398466E-2</v>
      </c>
    </row>
    <row r="15" spans="1:18">
      <c r="A15" s="4" t="s">
        <v>20</v>
      </c>
      <c r="C15" s="22">
        <f ca="1">(C7+C11)+(C8+C12)*INT(MAX(F21:F3526))</f>
        <v>59834.025275005413</v>
      </c>
      <c r="D15" s="24">
        <f>+C7+INT(MAX(F21:F1581))*C8+D11+D12*INT(MAX(F21:F4016))+D13*INT(MAX(F21:F4043)^2)</f>
        <v>59834.003627344544</v>
      </c>
      <c r="F15" s="159" t="s">
        <v>1119</v>
      </c>
      <c r="G15" s="161">
        <f ca="1">NOW()+15018.5+$C$5/24</f>
        <v>60344.70780092592</v>
      </c>
      <c r="Q15">
        <v>18000</v>
      </c>
      <c r="R15" s="11">
        <f t="shared" si="0"/>
        <v>-9.3736368920558033E-2</v>
      </c>
    </row>
    <row r="16" spans="1:18">
      <c r="A16" s="7" t="s">
        <v>6</v>
      </c>
      <c r="C16" s="23">
        <f ca="1">+C8+C12</f>
        <v>0.78584969784471437</v>
      </c>
      <c r="D16" s="72">
        <f>+C8+D12+2*D13*MAX(F21:F120)</f>
        <v>0.78586483694839893</v>
      </c>
      <c r="F16" s="159" t="s">
        <v>1120</v>
      </c>
      <c r="G16" s="162">
        <f ca="1">ROUND(2*(G15-$C$7)/$C$8,0)/2+G14</f>
        <v>27578.5</v>
      </c>
      <c r="Q16">
        <v>19000</v>
      </c>
      <c r="R16" s="11">
        <f t="shared" si="0"/>
        <v>-0.10463089674853843</v>
      </c>
    </row>
    <row r="17" spans="1:20" ht="13.5" thickBot="1">
      <c r="A17" s="28" t="s">
        <v>75</v>
      </c>
      <c r="C17">
        <f>COUNT(C21:C2184)</f>
        <v>304</v>
      </c>
      <c r="D17"/>
      <c r="F17" s="159" t="s">
        <v>1121</v>
      </c>
      <c r="G17" s="10">
        <f ca="1">ROUND(2*(G15-$C$15)/$C$16,0)/2+G14</f>
        <v>651</v>
      </c>
      <c r="Q17">
        <v>20000</v>
      </c>
      <c r="R17" s="11">
        <f t="shared" si="0"/>
        <v>-0.11600479174533962</v>
      </c>
    </row>
    <row r="18" spans="1:20" ht="14.25" thickTop="1" thickBot="1">
      <c r="A18" s="7" t="s">
        <v>7</v>
      </c>
      <c r="C18" s="32">
        <f ca="1">+C15</f>
        <v>59834.025275005413</v>
      </c>
      <c r="D18" s="33">
        <f ca="1">C16</f>
        <v>0.78584969784471437</v>
      </c>
      <c r="E18" s="25" t="s">
        <v>22</v>
      </c>
      <c r="F18" s="159" t="s">
        <v>1122</v>
      </c>
      <c r="G18" s="163">
        <f ca="1">+$C$15+$C$16*G17-15018.5-$C$5/24</f>
        <v>45327.509261635656</v>
      </c>
      <c r="Q18">
        <v>21000</v>
      </c>
      <c r="R18" s="11">
        <f t="shared" si="0"/>
        <v>-0.12785805391096161</v>
      </c>
    </row>
    <row r="19" spans="1:20" ht="13.5" thickBot="1">
      <c r="A19" s="7" t="s">
        <v>73</v>
      </c>
      <c r="C19" s="26">
        <f>+D15</f>
        <v>59834.003627344544</v>
      </c>
      <c r="D19" s="27">
        <f>+D16</f>
        <v>0.78586483694839893</v>
      </c>
      <c r="E19" s="34" t="s">
        <v>74</v>
      </c>
      <c r="G19" s="164" t="s">
        <v>1123</v>
      </c>
      <c r="Q19">
        <v>22000</v>
      </c>
      <c r="R19" s="11">
        <f t="shared" si="0"/>
        <v>-0.1401906832454044</v>
      </c>
    </row>
    <row r="20" spans="1:20" ht="15" thickBot="1">
      <c r="A20" s="6" t="s">
        <v>8</v>
      </c>
      <c r="B20" s="6" t="s">
        <v>9</v>
      </c>
      <c r="C20" s="6" t="s">
        <v>10</v>
      </c>
      <c r="D20" s="17" t="s">
        <v>15</v>
      </c>
      <c r="E20" s="6" t="s">
        <v>11</v>
      </c>
      <c r="F20" s="6" t="s">
        <v>12</v>
      </c>
      <c r="G20" s="6" t="s">
        <v>13</v>
      </c>
      <c r="H20" s="9" t="s">
        <v>52</v>
      </c>
      <c r="I20" s="9" t="s">
        <v>215</v>
      </c>
      <c r="J20" s="9" t="s">
        <v>306</v>
      </c>
      <c r="K20" s="9" t="s">
        <v>307</v>
      </c>
      <c r="L20" s="9" t="s">
        <v>308</v>
      </c>
      <c r="M20" s="9" t="s">
        <v>309</v>
      </c>
      <c r="N20" s="9" t="s">
        <v>25</v>
      </c>
      <c r="O20" s="8" t="s">
        <v>24</v>
      </c>
      <c r="P20" s="6" t="s">
        <v>17</v>
      </c>
      <c r="Q20" s="8" t="s">
        <v>166</v>
      </c>
      <c r="R20" s="8" t="s">
        <v>168</v>
      </c>
      <c r="S20" s="8" t="s">
        <v>167</v>
      </c>
      <c r="T20" s="121" t="s">
        <v>169</v>
      </c>
    </row>
    <row r="21" spans="1:20" ht="12.75" customHeight="1">
      <c r="A21" s="24" t="s">
        <v>201</v>
      </c>
      <c r="B21" s="24" t="s">
        <v>72</v>
      </c>
      <c r="C21" s="172">
        <v>14801.807000000001</v>
      </c>
      <c r="D21" s="72" t="s">
        <v>52</v>
      </c>
      <c r="E21">
        <f t="shared" ref="E21:E84" si="1">+(C21-C$7)/C$8</f>
        <v>-30375.364203050489</v>
      </c>
      <c r="F21">
        <f t="shared" ref="F21:F84" si="2">ROUND(2*E21,0)/2</f>
        <v>-30375.5</v>
      </c>
      <c r="G21">
        <f t="shared" ref="G21:G84" si="3">+C21-(C$7+F21*C$8)</f>
        <v>0.10671735000505578</v>
      </c>
      <c r="H21" s="19">
        <f t="shared" ref="H21:H52" si="4">G21</f>
        <v>0.10671735000505578</v>
      </c>
      <c r="N21">
        <f ca="1">+C$11+C$12*F21</f>
        <v>0.386831910827652</v>
      </c>
      <c r="P21" s="188" t="s">
        <v>1128</v>
      </c>
      <c r="Q21">
        <f t="shared" ref="Q21:Q84" si="5">+(O21-G21)^2</f>
        <v>1.1388592792101578E-2</v>
      </c>
      <c r="R21" s="5">
        <v>0.05</v>
      </c>
      <c r="S21">
        <f t="shared" ref="S21:S84" si="6">R21*Q21</f>
        <v>5.6942963960507896E-4</v>
      </c>
    </row>
    <row r="22" spans="1:20">
      <c r="A22" s="24" t="s">
        <v>201</v>
      </c>
      <c r="B22" s="24" t="s">
        <v>72</v>
      </c>
      <c r="C22" s="172">
        <v>15601.776</v>
      </c>
      <c r="D22" s="72" t="s">
        <v>52</v>
      </c>
      <c r="E22">
        <f t="shared" si="1"/>
        <v>-29357.410234931245</v>
      </c>
      <c r="F22">
        <f t="shared" si="2"/>
        <v>-29357.5</v>
      </c>
      <c r="G22">
        <f t="shared" si="3"/>
        <v>7.0542750005188282E-2</v>
      </c>
      <c r="H22" s="19">
        <f t="shared" si="4"/>
        <v>7.0542750005188282E-2</v>
      </c>
      <c r="N22">
        <f t="shared" ref="N22:N85" ca="1" si="7">+C$11+C$12*F22</f>
        <v>0.37664971674684733</v>
      </c>
      <c r="P22" s="2">
        <f t="shared" ref="P22:P84" si="8">+C22-15018.5</f>
        <v>583.27599999999984</v>
      </c>
      <c r="Q22">
        <f t="shared" si="5"/>
        <v>4.9762795782944914E-3</v>
      </c>
      <c r="R22" s="5">
        <v>0.05</v>
      </c>
      <c r="S22">
        <f t="shared" si="6"/>
        <v>2.4881397891472458E-4</v>
      </c>
    </row>
    <row r="23" spans="1:20">
      <c r="A23" s="24" t="s">
        <v>201</v>
      </c>
      <c r="B23" s="24" t="s">
        <v>72</v>
      </c>
      <c r="C23" s="172">
        <v>15694.557000000001</v>
      </c>
      <c r="D23" s="72" t="s">
        <v>52</v>
      </c>
      <c r="E23">
        <f t="shared" si="1"/>
        <v>-29239.347176092622</v>
      </c>
      <c r="F23">
        <f t="shared" si="2"/>
        <v>-29239.5</v>
      </c>
      <c r="G23">
        <f t="shared" si="3"/>
        <v>0.12009815000419621</v>
      </c>
      <c r="H23" s="19">
        <f t="shared" si="4"/>
        <v>0.12009815000419621</v>
      </c>
      <c r="N23">
        <f t="shared" ca="1" si="7"/>
        <v>0.37546946242313917</v>
      </c>
      <c r="P23" s="2">
        <f t="shared" si="8"/>
        <v>676.0570000000007</v>
      </c>
      <c r="Q23">
        <f t="shared" si="5"/>
        <v>1.4423565634430415E-2</v>
      </c>
      <c r="R23" s="5">
        <v>0.05</v>
      </c>
      <c r="S23">
        <f t="shared" si="6"/>
        <v>7.2117828172152084E-4</v>
      </c>
    </row>
    <row r="24" spans="1:20">
      <c r="A24" s="24" t="s">
        <v>201</v>
      </c>
      <c r="B24" s="24" t="s">
        <v>71</v>
      </c>
      <c r="C24" s="172">
        <v>16029.663</v>
      </c>
      <c r="D24" s="72" t="s">
        <v>52</v>
      </c>
      <c r="E24">
        <f t="shared" si="1"/>
        <v>-28812.927549281376</v>
      </c>
      <c r="F24">
        <f t="shared" si="2"/>
        <v>-28813</v>
      </c>
      <c r="G24">
        <f t="shared" si="3"/>
        <v>5.6936100005259505E-2</v>
      </c>
      <c r="H24" s="19">
        <f t="shared" si="4"/>
        <v>5.6936100005259505E-2</v>
      </c>
      <c r="N24">
        <f t="shared" ca="1" si="7"/>
        <v>0.371203543193804</v>
      </c>
      <c r="P24" s="2">
        <f t="shared" si="8"/>
        <v>1011.1630000000005</v>
      </c>
      <c r="Q24">
        <f t="shared" si="5"/>
        <v>3.2417194838089114E-3</v>
      </c>
      <c r="R24" s="5">
        <v>0.05</v>
      </c>
      <c r="S24">
        <f t="shared" si="6"/>
        <v>1.6208597419044559E-4</v>
      </c>
    </row>
    <row r="25" spans="1:20">
      <c r="A25" s="24" t="s">
        <v>201</v>
      </c>
      <c r="B25" s="24" t="s">
        <v>71</v>
      </c>
      <c r="C25" s="172">
        <v>16033.629000000001</v>
      </c>
      <c r="D25" s="72" t="s">
        <v>52</v>
      </c>
      <c r="E25">
        <f t="shared" si="1"/>
        <v>-28807.880846924705</v>
      </c>
      <c r="F25">
        <f t="shared" si="2"/>
        <v>-28808</v>
      </c>
      <c r="G25">
        <f t="shared" si="3"/>
        <v>9.3637600006331922E-2</v>
      </c>
      <c r="H25" s="19">
        <f t="shared" si="4"/>
        <v>9.3637600006331922E-2</v>
      </c>
      <c r="N25">
        <f t="shared" ca="1" si="7"/>
        <v>0.3711535324173757</v>
      </c>
      <c r="P25" s="2">
        <f t="shared" si="8"/>
        <v>1015.1290000000008</v>
      </c>
      <c r="Q25">
        <f t="shared" si="5"/>
        <v>8.7680001349458112E-3</v>
      </c>
      <c r="R25" s="5">
        <v>0.05</v>
      </c>
      <c r="S25">
        <f t="shared" si="6"/>
        <v>4.3840000674729058E-4</v>
      </c>
    </row>
    <row r="26" spans="1:20">
      <c r="A26" s="24" t="s">
        <v>201</v>
      </c>
      <c r="B26" s="24" t="s">
        <v>71</v>
      </c>
      <c r="C26" s="172">
        <v>16330.677</v>
      </c>
      <c r="D26" s="72" t="s">
        <v>52</v>
      </c>
      <c r="E26">
        <f t="shared" si="1"/>
        <v>-28429.889711865868</v>
      </c>
      <c r="F26">
        <f t="shared" si="2"/>
        <v>-28430</v>
      </c>
      <c r="G26">
        <f t="shared" si="3"/>
        <v>8.6671000004571397E-2</v>
      </c>
      <c r="H26" s="19">
        <f t="shared" si="4"/>
        <v>8.6671000004571397E-2</v>
      </c>
      <c r="N26">
        <f t="shared" ca="1" si="7"/>
        <v>0.36737271771939528</v>
      </c>
      <c r="P26" s="2">
        <f t="shared" si="8"/>
        <v>1312.1769999999997</v>
      </c>
      <c r="Q26">
        <f t="shared" si="5"/>
        <v>7.5118622417924153E-3</v>
      </c>
      <c r="R26" s="5">
        <v>0.05</v>
      </c>
      <c r="S26">
        <f t="shared" si="6"/>
        <v>3.7559311208962081E-4</v>
      </c>
    </row>
    <row r="27" spans="1:20">
      <c r="A27" s="24" t="s">
        <v>201</v>
      </c>
      <c r="B27" s="24" t="s">
        <v>72</v>
      </c>
      <c r="C27" s="172">
        <v>16413.598999999998</v>
      </c>
      <c r="D27" s="72" t="s">
        <v>52</v>
      </c>
      <c r="E27">
        <f t="shared" si="1"/>
        <v>-28324.372149379844</v>
      </c>
      <c r="F27">
        <f t="shared" si="2"/>
        <v>-28324.5</v>
      </c>
      <c r="G27">
        <f t="shared" si="3"/>
        <v>0.10047265000321204</v>
      </c>
      <c r="H27" s="19">
        <f t="shared" si="4"/>
        <v>0.10047265000321204</v>
      </c>
      <c r="N27">
        <f t="shared" ca="1" si="7"/>
        <v>0.36631749033675787</v>
      </c>
      <c r="P27" s="2">
        <f t="shared" si="8"/>
        <v>1395.0989999999983</v>
      </c>
      <c r="Q27">
        <f t="shared" si="5"/>
        <v>1.0094753398667944E-2</v>
      </c>
      <c r="R27" s="5">
        <v>0.05</v>
      </c>
      <c r="S27">
        <f t="shared" si="6"/>
        <v>5.0473766993339717E-4</v>
      </c>
    </row>
    <row r="28" spans="1:20">
      <c r="A28" s="116" t="s">
        <v>319</v>
      </c>
      <c r="B28" s="116" t="s">
        <v>72</v>
      </c>
      <c r="C28" s="173">
        <v>16431.562000000002</v>
      </c>
      <c r="D28" s="140" t="s">
        <v>215</v>
      </c>
      <c r="E28">
        <f t="shared" si="1"/>
        <v>-28301.514379729608</v>
      </c>
      <c r="F28">
        <f t="shared" si="2"/>
        <v>-28301.5</v>
      </c>
      <c r="G28">
        <f t="shared" si="3"/>
        <v>-1.1300449994450901E-2</v>
      </c>
      <c r="H28" s="19">
        <f t="shared" si="4"/>
        <v>-1.1300449994450901E-2</v>
      </c>
      <c r="N28">
        <f t="shared" ca="1" si="7"/>
        <v>0.36608744076518762</v>
      </c>
      <c r="O28">
        <f>+D$11+D$12*F28+D$13*F28^2</f>
        <v>-0.11424169383080313</v>
      </c>
      <c r="P28" s="2">
        <f t="shared" si="8"/>
        <v>1413.0620000000017</v>
      </c>
      <c r="Q28">
        <f t="shared" si="5"/>
        <v>1.0596899682575324E-2</v>
      </c>
      <c r="R28" s="5">
        <v>0.05</v>
      </c>
      <c r="S28">
        <f t="shared" si="6"/>
        <v>5.2984498412876624E-4</v>
      </c>
    </row>
    <row r="29" spans="1:20">
      <c r="A29" s="116" t="s">
        <v>319</v>
      </c>
      <c r="B29" s="116" t="s">
        <v>71</v>
      </c>
      <c r="C29" s="173">
        <v>16455.519</v>
      </c>
      <c r="D29" s="140" t="s">
        <v>215</v>
      </c>
      <c r="E29">
        <f t="shared" si="1"/>
        <v>-28271.029294414762</v>
      </c>
      <c r="F29">
        <f t="shared" si="2"/>
        <v>-28271</v>
      </c>
      <c r="G29">
        <f t="shared" si="3"/>
        <v>-2.3021299995889422E-2</v>
      </c>
      <c r="H29" s="19">
        <f t="shared" si="4"/>
        <v>-2.3021299995889422E-2</v>
      </c>
      <c r="I29" s="19"/>
      <c r="N29">
        <f t="shared" ca="1" si="7"/>
        <v>0.36578237502897493</v>
      </c>
      <c r="O29">
        <f>+D$11+D$12*F29+D$13*F29^2</f>
        <v>-0.11388992926738813</v>
      </c>
      <c r="P29" s="2">
        <f t="shared" si="8"/>
        <v>1437.0190000000002</v>
      </c>
      <c r="Q29">
        <f t="shared" si="5"/>
        <v>8.2571077856810719E-3</v>
      </c>
      <c r="R29" s="5">
        <v>0.05</v>
      </c>
      <c r="S29">
        <f t="shared" si="6"/>
        <v>4.1285538928405362E-4</v>
      </c>
    </row>
    <row r="30" spans="1:20">
      <c r="A30" s="24" t="s">
        <v>201</v>
      </c>
      <c r="B30" s="24" t="s">
        <v>71</v>
      </c>
      <c r="C30" s="172">
        <v>16990.810000000001</v>
      </c>
      <c r="D30" s="72" t="s">
        <v>52</v>
      </c>
      <c r="E30">
        <f t="shared" si="1"/>
        <v>-27589.875902785185</v>
      </c>
      <c r="F30">
        <f t="shared" si="2"/>
        <v>-27590</v>
      </c>
      <c r="G30">
        <f t="shared" si="3"/>
        <v>9.7523000004002824E-2</v>
      </c>
      <c r="H30" s="19">
        <f t="shared" si="4"/>
        <v>9.7523000004002824E-2</v>
      </c>
      <c r="N30">
        <f t="shared" ca="1" si="7"/>
        <v>0.35897090727943859</v>
      </c>
      <c r="P30" s="2">
        <f t="shared" si="8"/>
        <v>1972.3100000000013</v>
      </c>
      <c r="Q30">
        <f t="shared" si="5"/>
        <v>9.5107355297807342E-3</v>
      </c>
      <c r="R30" s="5">
        <v>0.05</v>
      </c>
      <c r="S30">
        <f t="shared" si="6"/>
        <v>4.7553677648903673E-4</v>
      </c>
    </row>
    <row r="31" spans="1:20">
      <c r="A31" s="24" t="s">
        <v>201</v>
      </c>
      <c r="B31" s="24" t="s">
        <v>72</v>
      </c>
      <c r="C31" s="172">
        <v>17021.773000000001</v>
      </c>
      <c r="D31" s="72" t="s">
        <v>52</v>
      </c>
      <c r="E31">
        <f t="shared" si="1"/>
        <v>-27550.475740135287</v>
      </c>
      <c r="F31">
        <f t="shared" si="2"/>
        <v>-27550.5</v>
      </c>
      <c r="G31">
        <f t="shared" si="3"/>
        <v>1.9064850002905587E-2</v>
      </c>
      <c r="H31" s="19">
        <f t="shared" si="4"/>
        <v>1.9064850002905587E-2</v>
      </c>
      <c r="N31">
        <f t="shared" ca="1" si="7"/>
        <v>0.35857582214565498</v>
      </c>
      <c r="P31" s="2">
        <f t="shared" si="8"/>
        <v>2003.273000000001</v>
      </c>
      <c r="Q31">
        <f t="shared" si="5"/>
        <v>3.6346850563328913E-4</v>
      </c>
      <c r="R31" s="5">
        <v>0.05</v>
      </c>
      <c r="S31">
        <f t="shared" si="6"/>
        <v>1.8173425281664458E-5</v>
      </c>
    </row>
    <row r="32" spans="1:20">
      <c r="A32" s="24" t="s">
        <v>201</v>
      </c>
      <c r="B32" s="24" t="s">
        <v>71</v>
      </c>
      <c r="C32" s="172">
        <v>17145.578000000001</v>
      </c>
      <c r="D32" s="72" t="s">
        <v>52</v>
      </c>
      <c r="E32">
        <f t="shared" si="1"/>
        <v>-27392.934896648847</v>
      </c>
      <c r="F32">
        <f t="shared" si="2"/>
        <v>-27393</v>
      </c>
      <c r="G32">
        <f t="shared" si="3"/>
        <v>5.116210000414867E-2</v>
      </c>
      <c r="H32" s="19">
        <f t="shared" si="4"/>
        <v>5.116210000414867E-2</v>
      </c>
      <c r="N32">
        <f t="shared" ca="1" si="7"/>
        <v>0.35700048268816309</v>
      </c>
      <c r="P32" s="2">
        <f t="shared" si="8"/>
        <v>2127.0780000000013</v>
      </c>
      <c r="Q32">
        <f t="shared" si="5"/>
        <v>2.6175604768345095E-3</v>
      </c>
      <c r="R32" s="5">
        <v>0.05</v>
      </c>
      <c r="S32">
        <f t="shared" si="6"/>
        <v>1.3087802384172549E-4</v>
      </c>
    </row>
    <row r="33" spans="1:19">
      <c r="A33" s="24" t="s">
        <v>201</v>
      </c>
      <c r="B33" s="24" t="s">
        <v>72</v>
      </c>
      <c r="C33" s="172">
        <v>17432.853999999999</v>
      </c>
      <c r="D33" s="72" t="s">
        <v>52</v>
      </c>
      <c r="E33">
        <f t="shared" si="1"/>
        <v>-27027.378551158683</v>
      </c>
      <c r="F33">
        <f t="shared" si="2"/>
        <v>-27027.5</v>
      </c>
      <c r="G33">
        <f t="shared" si="3"/>
        <v>9.5441750003374182E-2</v>
      </c>
      <c r="H33" s="19">
        <f t="shared" si="4"/>
        <v>9.5441750003374182E-2</v>
      </c>
      <c r="N33">
        <f t="shared" ca="1" si="7"/>
        <v>0.35334469493125331</v>
      </c>
      <c r="P33" s="2">
        <f t="shared" si="8"/>
        <v>2414.3539999999994</v>
      </c>
      <c r="Q33">
        <f t="shared" si="5"/>
        <v>9.1091276437065757E-3</v>
      </c>
      <c r="R33" s="5">
        <v>0.05</v>
      </c>
      <c r="S33">
        <f t="shared" si="6"/>
        <v>4.5545638218532882E-4</v>
      </c>
    </row>
    <row r="34" spans="1:19">
      <c r="A34" s="24" t="s">
        <v>201</v>
      </c>
      <c r="B34" s="24" t="s">
        <v>72</v>
      </c>
      <c r="C34" s="172">
        <v>17458.731</v>
      </c>
      <c r="D34" s="72" t="s">
        <v>52</v>
      </c>
      <c r="E34">
        <f t="shared" si="1"/>
        <v>-26994.450281646961</v>
      </c>
      <c r="F34">
        <f t="shared" si="2"/>
        <v>-26994.5</v>
      </c>
      <c r="G34">
        <f t="shared" si="3"/>
        <v>3.9071650004188996E-2</v>
      </c>
      <c r="H34" s="19">
        <f t="shared" si="4"/>
        <v>3.9071650004188996E-2</v>
      </c>
      <c r="N34">
        <f t="shared" ca="1" si="7"/>
        <v>0.35301462380682647</v>
      </c>
      <c r="P34" s="2">
        <f t="shared" si="8"/>
        <v>2440.2309999999998</v>
      </c>
      <c r="Q34">
        <f t="shared" si="5"/>
        <v>1.5265938340498419E-3</v>
      </c>
      <c r="R34" s="5">
        <v>0.05</v>
      </c>
      <c r="S34">
        <f t="shared" si="6"/>
        <v>7.6329691702492098E-5</v>
      </c>
    </row>
    <row r="35" spans="1:19">
      <c r="A35" s="24" t="s">
        <v>201</v>
      </c>
      <c r="B35" s="24" t="s">
        <v>71</v>
      </c>
      <c r="C35" s="172">
        <v>17497.669999999998</v>
      </c>
      <c r="D35" s="72" t="s">
        <v>52</v>
      </c>
      <c r="E35">
        <f t="shared" si="1"/>
        <v>-26944.900724645886</v>
      </c>
      <c r="F35">
        <f t="shared" si="2"/>
        <v>-26945</v>
      </c>
      <c r="G35">
        <f t="shared" si="3"/>
        <v>7.8016500003286637E-2</v>
      </c>
      <c r="H35" s="19">
        <f t="shared" si="4"/>
        <v>7.8016500003286637E-2</v>
      </c>
      <c r="N35">
        <f t="shared" ca="1" si="7"/>
        <v>0.35251951712018614</v>
      </c>
      <c r="P35" s="2">
        <f t="shared" si="8"/>
        <v>2479.1699999999983</v>
      </c>
      <c r="Q35">
        <f t="shared" si="5"/>
        <v>6.0865742727628236E-3</v>
      </c>
      <c r="R35" s="5">
        <v>0.05</v>
      </c>
      <c r="S35">
        <f t="shared" si="6"/>
        <v>3.0432871363814118E-4</v>
      </c>
    </row>
    <row r="36" spans="1:19">
      <c r="A36" s="24" t="s">
        <v>201</v>
      </c>
      <c r="B36" s="24" t="s">
        <v>71</v>
      </c>
      <c r="C36" s="172">
        <v>18283.489000000001</v>
      </c>
      <c r="D36" s="72" t="s">
        <v>52</v>
      </c>
      <c r="E36">
        <f t="shared" si="1"/>
        <v>-25944.95251506089</v>
      </c>
      <c r="F36">
        <f t="shared" si="2"/>
        <v>-25945</v>
      </c>
      <c r="G36">
        <f t="shared" si="3"/>
        <v>3.7316500005545095E-2</v>
      </c>
      <c r="H36" s="19">
        <f t="shared" si="4"/>
        <v>3.7316500005545095E-2</v>
      </c>
      <c r="N36">
        <f t="shared" ca="1" si="7"/>
        <v>0.34251736183452353</v>
      </c>
      <c r="P36" s="2">
        <f t="shared" si="8"/>
        <v>3264.9890000000014</v>
      </c>
      <c r="Q36">
        <f t="shared" si="5"/>
        <v>1.3925211726638471E-3</v>
      </c>
      <c r="R36" s="5">
        <v>0.05</v>
      </c>
      <c r="S36">
        <f t="shared" si="6"/>
        <v>6.962605863319235E-5</v>
      </c>
    </row>
    <row r="37" spans="1:19">
      <c r="A37" s="24" t="s">
        <v>201</v>
      </c>
      <c r="B37" s="24" t="s">
        <v>71</v>
      </c>
      <c r="C37" s="172">
        <v>18683.471000000001</v>
      </c>
      <c r="D37" s="72" t="s">
        <v>52</v>
      </c>
      <c r="E37">
        <f t="shared" si="1"/>
        <v>-25435.978712230688</v>
      </c>
      <c r="F37">
        <f t="shared" si="2"/>
        <v>-25436</v>
      </c>
      <c r="G37">
        <f t="shared" si="3"/>
        <v>1.6729200004192535E-2</v>
      </c>
      <c r="H37" s="19">
        <f t="shared" si="4"/>
        <v>1.6729200004192535E-2</v>
      </c>
      <c r="N37">
        <f t="shared" ca="1" si="7"/>
        <v>0.33742626479412119</v>
      </c>
      <c r="P37" s="2">
        <f t="shared" si="8"/>
        <v>3664.9710000000014</v>
      </c>
      <c r="Q37">
        <f t="shared" si="5"/>
        <v>2.7986613278027552E-4</v>
      </c>
      <c r="R37" s="5">
        <v>0.05</v>
      </c>
      <c r="S37">
        <f t="shared" si="6"/>
        <v>1.3993306639013777E-5</v>
      </c>
    </row>
    <row r="38" spans="1:19">
      <c r="A38" s="24" t="s">
        <v>201</v>
      </c>
      <c r="B38" s="24" t="s">
        <v>72</v>
      </c>
      <c r="C38" s="172">
        <v>19238.75</v>
      </c>
      <c r="D38" s="72" t="s">
        <v>52</v>
      </c>
      <c r="E38">
        <f t="shared" si="1"/>
        <v>-24729.390755118242</v>
      </c>
      <c r="F38">
        <f t="shared" si="2"/>
        <v>-24729.5</v>
      </c>
      <c r="G38">
        <f t="shared" si="3"/>
        <v>8.585115000460064E-2</v>
      </c>
      <c r="H38" s="19">
        <f t="shared" si="4"/>
        <v>8.585115000460064E-2</v>
      </c>
      <c r="N38">
        <f t="shared" ca="1" si="7"/>
        <v>0.33035974208480057</v>
      </c>
      <c r="P38" s="2">
        <f t="shared" si="8"/>
        <v>4220.25</v>
      </c>
      <c r="Q38">
        <f t="shared" si="5"/>
        <v>7.370419957112441E-3</v>
      </c>
      <c r="R38" s="5">
        <v>0.05</v>
      </c>
      <c r="S38">
        <f t="shared" si="6"/>
        <v>3.6852099785562208E-4</v>
      </c>
    </row>
    <row r="39" spans="1:19">
      <c r="A39" s="24" t="s">
        <v>201</v>
      </c>
      <c r="B39" s="24" t="s">
        <v>72</v>
      </c>
      <c r="C39" s="172">
        <v>19308.672999999999</v>
      </c>
      <c r="D39" s="72" t="s">
        <v>52</v>
      </c>
      <c r="E39">
        <f t="shared" si="1"/>
        <v>-24640.414313140114</v>
      </c>
      <c r="F39">
        <f t="shared" si="2"/>
        <v>-24640.5</v>
      </c>
      <c r="G39">
        <f t="shared" si="3"/>
        <v>6.7337850003241329E-2</v>
      </c>
      <c r="H39" s="19">
        <f t="shared" si="4"/>
        <v>6.7337850003241329E-2</v>
      </c>
      <c r="N39">
        <f t="shared" ca="1" si="7"/>
        <v>0.32946955026437658</v>
      </c>
      <c r="P39" s="2">
        <f t="shared" si="8"/>
        <v>4290.1729999999989</v>
      </c>
      <c r="Q39">
        <f t="shared" si="5"/>
        <v>4.5343860430590282E-3</v>
      </c>
      <c r="R39" s="5">
        <v>0.05</v>
      </c>
      <c r="S39">
        <f t="shared" si="6"/>
        <v>2.2671930215295143E-4</v>
      </c>
    </row>
    <row r="40" spans="1:19">
      <c r="A40" s="24" t="s">
        <v>201</v>
      </c>
      <c r="B40" s="24" t="s">
        <v>72</v>
      </c>
      <c r="C40" s="172">
        <v>19668.613000000001</v>
      </c>
      <c r="D40" s="72" t="s">
        <v>52</v>
      </c>
      <c r="E40">
        <f t="shared" si="1"/>
        <v>-24182.393625732424</v>
      </c>
      <c r="F40">
        <f t="shared" si="2"/>
        <v>-24182.5</v>
      </c>
      <c r="G40">
        <f t="shared" si="3"/>
        <v>8.3595250005600974E-2</v>
      </c>
      <c r="H40" s="19">
        <f t="shared" si="4"/>
        <v>8.3595250005600974E-2</v>
      </c>
      <c r="N40">
        <f t="shared" ca="1" si="7"/>
        <v>0.32488856314354309</v>
      </c>
      <c r="P40" s="2">
        <f t="shared" si="8"/>
        <v>4650.1130000000012</v>
      </c>
      <c r="Q40">
        <f t="shared" si="5"/>
        <v>6.9881658234989298E-3</v>
      </c>
      <c r="R40" s="5">
        <v>0.05</v>
      </c>
      <c r="S40">
        <f t="shared" si="6"/>
        <v>3.4940829117494651E-4</v>
      </c>
    </row>
    <row r="41" spans="1:19">
      <c r="A41" s="24" t="s">
        <v>201</v>
      </c>
      <c r="B41" s="24" t="s">
        <v>71</v>
      </c>
      <c r="C41" s="172">
        <v>19948.821</v>
      </c>
      <c r="D41" s="72" t="s">
        <v>52</v>
      </c>
      <c r="E41">
        <f t="shared" si="1"/>
        <v>-23825.831252067001</v>
      </c>
      <c r="F41">
        <f t="shared" si="2"/>
        <v>-23826</v>
      </c>
      <c r="G41">
        <f t="shared" si="3"/>
        <v>0.13261220000276808</v>
      </c>
      <c r="H41" s="19">
        <f t="shared" si="4"/>
        <v>0.13261220000276808</v>
      </c>
      <c r="N41">
        <f t="shared" ca="1" si="7"/>
        <v>0.32132279478420434</v>
      </c>
      <c r="P41" s="2">
        <f t="shared" si="8"/>
        <v>4930.3209999999999</v>
      </c>
      <c r="Q41">
        <f t="shared" si="5"/>
        <v>1.758599558957416E-2</v>
      </c>
      <c r="R41" s="5">
        <v>0.05</v>
      </c>
      <c r="S41">
        <f t="shared" si="6"/>
        <v>8.7929977947870809E-4</v>
      </c>
    </row>
    <row r="42" spans="1:19">
      <c r="A42" s="24" t="s">
        <v>201</v>
      </c>
      <c r="B42" s="24" t="s">
        <v>72</v>
      </c>
      <c r="C42" s="172">
        <v>20005.723000000002</v>
      </c>
      <c r="D42" s="72" t="s">
        <v>52</v>
      </c>
      <c r="E42">
        <f t="shared" si="1"/>
        <v>-23753.423925415689</v>
      </c>
      <c r="F42">
        <f t="shared" si="2"/>
        <v>-23753.5</v>
      </c>
      <c r="G42">
        <f t="shared" si="3"/>
        <v>5.9783950004202779E-2</v>
      </c>
      <c r="H42" s="19">
        <f t="shared" si="4"/>
        <v>5.9783950004202779E-2</v>
      </c>
      <c r="N42">
        <f t="shared" ca="1" si="7"/>
        <v>0.32059763852599377</v>
      </c>
      <c r="P42" s="2">
        <f t="shared" si="8"/>
        <v>4987.2230000000018</v>
      </c>
      <c r="Q42">
        <f t="shared" si="5"/>
        <v>3.5741206781050175E-3</v>
      </c>
      <c r="R42" s="5">
        <v>0.05</v>
      </c>
      <c r="S42">
        <f t="shared" si="6"/>
        <v>1.7870603390525089E-4</v>
      </c>
    </row>
    <row r="43" spans="1:19">
      <c r="A43" s="24" t="s">
        <v>201</v>
      </c>
      <c r="B43" s="24" t="s">
        <v>72</v>
      </c>
      <c r="C43" s="172">
        <v>20012.792000000001</v>
      </c>
      <c r="D43" s="72" t="s">
        <v>52</v>
      </c>
      <c r="E43">
        <f t="shared" si="1"/>
        <v>-23744.428681099176</v>
      </c>
      <c r="F43">
        <f t="shared" si="2"/>
        <v>-23744.5</v>
      </c>
      <c r="G43">
        <f t="shared" si="3"/>
        <v>5.6046650006464915E-2</v>
      </c>
      <c r="H43" s="19">
        <f t="shared" si="4"/>
        <v>5.6046650006464915E-2</v>
      </c>
      <c r="N43">
        <f t="shared" ca="1" si="7"/>
        <v>0.32050761912842285</v>
      </c>
      <c r="P43" s="2">
        <f t="shared" si="8"/>
        <v>4994.2920000000013</v>
      </c>
      <c r="Q43">
        <f t="shared" si="5"/>
        <v>3.1412269769471738E-3</v>
      </c>
      <c r="R43" s="5">
        <v>0.05</v>
      </c>
      <c r="S43">
        <f t="shared" si="6"/>
        <v>1.5706134884735869E-4</v>
      </c>
    </row>
    <row r="44" spans="1:19">
      <c r="A44" s="24" t="s">
        <v>201</v>
      </c>
      <c r="B44" s="24" t="s">
        <v>72</v>
      </c>
      <c r="C44" s="172">
        <v>20046.612000000001</v>
      </c>
      <c r="D44" s="72" t="s">
        <v>52</v>
      </c>
      <c r="E44">
        <f t="shared" si="1"/>
        <v>-23701.39300946466</v>
      </c>
      <c r="F44">
        <f t="shared" si="2"/>
        <v>-23701.5</v>
      </c>
      <c r="G44">
        <f t="shared" si="3"/>
        <v>8.4079550004389603E-2</v>
      </c>
      <c r="H44" s="19">
        <f t="shared" si="4"/>
        <v>8.4079550004389603E-2</v>
      </c>
      <c r="N44">
        <f t="shared" ca="1" si="7"/>
        <v>0.32007752645113929</v>
      </c>
      <c r="P44" s="2">
        <f t="shared" si="8"/>
        <v>5028.112000000001</v>
      </c>
      <c r="Q44">
        <f t="shared" si="5"/>
        <v>7.0693707289406519E-3</v>
      </c>
      <c r="R44" s="5">
        <v>0.05</v>
      </c>
      <c r="S44">
        <f t="shared" si="6"/>
        <v>3.5346853644703264E-4</v>
      </c>
    </row>
    <row r="45" spans="1:19">
      <c r="A45" s="24" t="s">
        <v>201</v>
      </c>
      <c r="B45" s="24" t="s">
        <v>71</v>
      </c>
      <c r="C45" s="172">
        <v>20407.633000000002</v>
      </c>
      <c r="D45" s="72" t="s">
        <v>52</v>
      </c>
      <c r="E45">
        <f t="shared" si="1"/>
        <v>-23241.996758454461</v>
      </c>
      <c r="F45">
        <f t="shared" si="2"/>
        <v>-23242</v>
      </c>
      <c r="G45">
        <f t="shared" si="3"/>
        <v>2.5474000067333691E-3</v>
      </c>
      <c r="H45" s="19">
        <f t="shared" si="4"/>
        <v>2.5474000067333691E-3</v>
      </c>
      <c r="N45">
        <f t="shared" ca="1" si="7"/>
        <v>0.31548153609737734</v>
      </c>
      <c r="P45" s="2">
        <f t="shared" si="8"/>
        <v>5389.1330000000016</v>
      </c>
      <c r="Q45">
        <f t="shared" si="5"/>
        <v>6.4892467943051688E-6</v>
      </c>
      <c r="R45" s="5">
        <v>0.05</v>
      </c>
      <c r="S45">
        <f t="shared" si="6"/>
        <v>3.2446233971525844E-7</v>
      </c>
    </row>
    <row r="46" spans="1:19">
      <c r="A46" s="24" t="s">
        <v>201</v>
      </c>
      <c r="B46" s="24" t="s">
        <v>72</v>
      </c>
      <c r="C46" s="172">
        <v>20409.614000000001</v>
      </c>
      <c r="D46" s="72" t="s">
        <v>52</v>
      </c>
      <c r="E46">
        <f t="shared" si="1"/>
        <v>-23239.475952259665</v>
      </c>
      <c r="F46">
        <f t="shared" si="2"/>
        <v>-23239.5</v>
      </c>
      <c r="G46">
        <f t="shared" si="3"/>
        <v>1.8898150003224146E-2</v>
      </c>
      <c r="H46" s="19">
        <f t="shared" si="4"/>
        <v>1.8898150003224146E-2</v>
      </c>
      <c r="N46">
        <f t="shared" ca="1" si="7"/>
        <v>0.31545653070916313</v>
      </c>
      <c r="P46" s="2">
        <f t="shared" si="8"/>
        <v>5391.1140000000014</v>
      </c>
      <c r="Q46">
        <f t="shared" si="5"/>
        <v>3.571400735443608E-4</v>
      </c>
      <c r="R46" s="5">
        <v>0.05</v>
      </c>
      <c r="S46">
        <f t="shared" si="6"/>
        <v>1.7857003677218041E-5</v>
      </c>
    </row>
    <row r="47" spans="1:19">
      <c r="A47" s="24" t="s">
        <v>201</v>
      </c>
      <c r="B47" s="24" t="s">
        <v>71</v>
      </c>
      <c r="C47" s="172">
        <v>20667.776000000002</v>
      </c>
      <c r="D47" s="72" t="s">
        <v>52</v>
      </c>
      <c r="E47">
        <f t="shared" si="1"/>
        <v>-22910.966932138133</v>
      </c>
      <c r="F47">
        <f t="shared" si="2"/>
        <v>-22911</v>
      </c>
      <c r="G47">
        <f t="shared" si="3"/>
        <v>2.5986700005887542E-2</v>
      </c>
      <c r="H47" s="19">
        <f t="shared" si="4"/>
        <v>2.5986700005887542E-2</v>
      </c>
      <c r="N47">
        <f t="shared" ca="1" si="7"/>
        <v>0.31217082269782298</v>
      </c>
      <c r="P47" s="2">
        <f t="shared" si="8"/>
        <v>5649.2760000000017</v>
      </c>
      <c r="Q47">
        <f t="shared" si="5"/>
        <v>6.7530857719599554E-4</v>
      </c>
      <c r="R47" s="5">
        <v>0.05</v>
      </c>
      <c r="S47">
        <f t="shared" si="6"/>
        <v>3.3765428859799777E-5</v>
      </c>
    </row>
    <row r="48" spans="1:19">
      <c r="A48" s="24" t="s">
        <v>201</v>
      </c>
      <c r="B48" s="24" t="s">
        <v>71</v>
      </c>
      <c r="C48" s="172">
        <v>20763.621999999999</v>
      </c>
      <c r="D48" s="72" t="s">
        <v>52</v>
      </c>
      <c r="E48">
        <f t="shared" si="1"/>
        <v>-22789.003686026903</v>
      </c>
      <c r="F48">
        <f t="shared" si="2"/>
        <v>-22789</v>
      </c>
      <c r="G48">
        <f t="shared" si="3"/>
        <v>-2.8966999961994588E-3</v>
      </c>
      <c r="H48" s="19">
        <f t="shared" si="4"/>
        <v>-2.8966999961994588E-3</v>
      </c>
      <c r="N48">
        <f t="shared" ca="1" si="7"/>
        <v>0.31095055975297214</v>
      </c>
      <c r="P48" s="2">
        <f t="shared" si="8"/>
        <v>5745.1219999999994</v>
      </c>
      <c r="Q48">
        <f t="shared" si="5"/>
        <v>8.3908708679819448E-6</v>
      </c>
      <c r="R48" s="5">
        <v>0.05</v>
      </c>
      <c r="S48">
        <f t="shared" si="6"/>
        <v>4.1954354339909725E-7</v>
      </c>
    </row>
    <row r="49" spans="1:19">
      <c r="A49" s="24" t="s">
        <v>201</v>
      </c>
      <c r="B49" s="24" t="s">
        <v>72</v>
      </c>
      <c r="C49" s="172">
        <v>20769.61</v>
      </c>
      <c r="D49" s="72" t="s">
        <v>52</v>
      </c>
      <c r="E49">
        <f t="shared" si="1"/>
        <v>-22781.384005312902</v>
      </c>
      <c r="F49">
        <f t="shared" si="2"/>
        <v>-22781.5</v>
      </c>
      <c r="G49">
        <f t="shared" si="3"/>
        <v>9.1155550002440577E-2</v>
      </c>
      <c r="H49" s="19">
        <f t="shared" si="4"/>
        <v>9.1155550002440577E-2</v>
      </c>
      <c r="N49">
        <f t="shared" ca="1" si="7"/>
        <v>0.31087554358832969</v>
      </c>
      <c r="P49" s="2">
        <f t="shared" si="8"/>
        <v>5751.1100000000006</v>
      </c>
      <c r="Q49">
        <f t="shared" si="5"/>
        <v>8.3093342962474448E-3</v>
      </c>
      <c r="R49" s="5">
        <v>0.05</v>
      </c>
      <c r="S49">
        <f t="shared" si="6"/>
        <v>4.1546671481237224E-4</v>
      </c>
    </row>
    <row r="50" spans="1:19">
      <c r="A50" s="24" t="s">
        <v>201</v>
      </c>
      <c r="B50" s="24" t="s">
        <v>71</v>
      </c>
      <c r="C50" s="172">
        <v>20789.637999999999</v>
      </c>
      <c r="D50" s="72" t="s">
        <v>52</v>
      </c>
      <c r="E50">
        <f t="shared" si="1"/>
        <v>-22755.898540159265</v>
      </c>
      <c r="F50">
        <f t="shared" si="2"/>
        <v>-22756</v>
      </c>
      <c r="G50">
        <f t="shared" si="3"/>
        <v>7.9733200003829552E-2</v>
      </c>
      <c r="H50" s="19">
        <f t="shared" si="4"/>
        <v>7.9733200003829552E-2</v>
      </c>
      <c r="N50">
        <f t="shared" ca="1" si="7"/>
        <v>0.3106204886285453</v>
      </c>
      <c r="P50" s="2">
        <f t="shared" si="8"/>
        <v>5771.137999999999</v>
      </c>
      <c r="Q50">
        <f t="shared" si="5"/>
        <v>6.3573831828506846E-3</v>
      </c>
      <c r="R50" s="5">
        <v>0.05</v>
      </c>
      <c r="S50">
        <f t="shared" si="6"/>
        <v>3.1786915914253425E-4</v>
      </c>
    </row>
    <row r="51" spans="1:19">
      <c r="A51" s="24" t="s">
        <v>201</v>
      </c>
      <c r="B51" s="24" t="s">
        <v>72</v>
      </c>
      <c r="C51" s="172">
        <v>21206.522000000001</v>
      </c>
      <c r="D51" s="72" t="s">
        <v>52</v>
      </c>
      <c r="E51">
        <f t="shared" si="1"/>
        <v>-22225.417081445958</v>
      </c>
      <c r="F51">
        <f t="shared" si="2"/>
        <v>-22225.5</v>
      </c>
      <c r="G51">
        <f t="shared" si="3"/>
        <v>6.5162350005266489E-2</v>
      </c>
      <c r="H51" s="19">
        <f t="shared" si="4"/>
        <v>6.5162350005266489E-2</v>
      </c>
      <c r="N51">
        <f t="shared" ca="1" si="7"/>
        <v>0.30531434524950118</v>
      </c>
      <c r="P51" s="2">
        <f t="shared" si="8"/>
        <v>6188.0220000000008</v>
      </c>
      <c r="Q51">
        <f t="shared" si="5"/>
        <v>4.246131858208854E-3</v>
      </c>
      <c r="R51" s="5">
        <v>0.05</v>
      </c>
      <c r="S51">
        <f t="shared" si="6"/>
        <v>2.1230659291044272E-4</v>
      </c>
    </row>
    <row r="52" spans="1:19">
      <c r="A52" s="24" t="s">
        <v>201</v>
      </c>
      <c r="B52" s="24" t="s">
        <v>72</v>
      </c>
      <c r="C52" s="172">
        <v>21228.512999999999</v>
      </c>
      <c r="D52" s="72" t="s">
        <v>52</v>
      </c>
      <c r="E52">
        <f t="shared" si="1"/>
        <v>-22197.433714949369</v>
      </c>
      <c r="F52">
        <f t="shared" si="2"/>
        <v>-22197.5</v>
      </c>
      <c r="G52">
        <f t="shared" si="3"/>
        <v>5.2090750003117137E-2</v>
      </c>
      <c r="H52" s="19">
        <f t="shared" si="4"/>
        <v>5.2090750003117137E-2</v>
      </c>
      <c r="N52">
        <f t="shared" ca="1" si="7"/>
        <v>0.30503428490150264</v>
      </c>
      <c r="P52" s="2">
        <f t="shared" si="8"/>
        <v>6210.012999999999</v>
      </c>
      <c r="Q52">
        <f t="shared" si="5"/>
        <v>2.7134462358872481E-3</v>
      </c>
      <c r="R52" s="5">
        <v>0.05</v>
      </c>
      <c r="S52">
        <f t="shared" si="6"/>
        <v>1.3567231179436242E-4</v>
      </c>
    </row>
    <row r="53" spans="1:19">
      <c r="A53" s="24" t="s">
        <v>201</v>
      </c>
      <c r="B53" s="24" t="s">
        <v>71</v>
      </c>
      <c r="C53" s="172">
        <v>21423.760999999999</v>
      </c>
      <c r="D53" s="72" t="s">
        <v>52</v>
      </c>
      <c r="E53">
        <f t="shared" si="1"/>
        <v>-21948.982241995611</v>
      </c>
      <c r="F53">
        <f t="shared" si="2"/>
        <v>-21949</v>
      </c>
      <c r="G53">
        <f t="shared" si="3"/>
        <v>1.3955300000816351E-2</v>
      </c>
      <c r="H53" s="19">
        <f t="shared" ref="H53:H84" si="9">G53</f>
        <v>1.3955300000816351E-2</v>
      </c>
      <c r="N53">
        <f t="shared" ca="1" si="7"/>
        <v>0.30254874931301551</v>
      </c>
      <c r="P53" s="2">
        <f t="shared" si="8"/>
        <v>6405.2609999999986</v>
      </c>
      <c r="Q53">
        <f t="shared" si="5"/>
        <v>1.9475039811278483E-4</v>
      </c>
      <c r="R53" s="5">
        <v>0.05</v>
      </c>
      <c r="S53">
        <f t="shared" si="6"/>
        <v>9.7375199056392431E-6</v>
      </c>
    </row>
    <row r="54" spans="1:19">
      <c r="A54" s="24" t="s">
        <v>201</v>
      </c>
      <c r="B54" s="24" t="s">
        <v>72</v>
      </c>
      <c r="C54" s="172">
        <v>21481.631000000001</v>
      </c>
      <c r="D54" s="72" t="s">
        <v>52</v>
      </c>
      <c r="E54">
        <f t="shared" si="1"/>
        <v>-21875.343143311708</v>
      </c>
      <c r="F54">
        <f t="shared" si="2"/>
        <v>-21875.5</v>
      </c>
      <c r="G54">
        <f t="shared" si="3"/>
        <v>0.12326735000533517</v>
      </c>
      <c r="H54" s="19">
        <f t="shared" si="9"/>
        <v>0.12326735000533517</v>
      </c>
      <c r="N54">
        <f t="shared" ca="1" si="7"/>
        <v>0.30181359089951931</v>
      </c>
      <c r="P54" s="2">
        <f t="shared" si="8"/>
        <v>6463.1310000000012</v>
      </c>
      <c r="Q54">
        <f t="shared" si="5"/>
        <v>1.5194839577337806E-2</v>
      </c>
      <c r="R54" s="5">
        <v>0.05</v>
      </c>
      <c r="S54">
        <f t="shared" si="6"/>
        <v>7.597419788668903E-4</v>
      </c>
    </row>
    <row r="55" spans="1:19">
      <c r="A55" s="24" t="s">
        <v>201</v>
      </c>
      <c r="B55" s="24" t="s">
        <v>72</v>
      </c>
      <c r="C55" s="172">
        <v>21488.616000000002</v>
      </c>
      <c r="D55" s="72" t="s">
        <v>52</v>
      </c>
      <c r="E55">
        <f t="shared" si="1"/>
        <v>-21866.45478830381</v>
      </c>
      <c r="F55">
        <f t="shared" si="2"/>
        <v>-21866.5</v>
      </c>
      <c r="G55">
        <f t="shared" si="3"/>
        <v>3.5530050005036173E-2</v>
      </c>
      <c r="H55" s="19">
        <f t="shared" si="9"/>
        <v>3.5530050005036173E-2</v>
      </c>
      <c r="N55">
        <f t="shared" ca="1" si="7"/>
        <v>0.30172357150194828</v>
      </c>
      <c r="P55" s="2">
        <f t="shared" si="8"/>
        <v>6470.1160000000018</v>
      </c>
      <c r="Q55">
        <f t="shared" si="5"/>
        <v>1.262384453360371E-3</v>
      </c>
      <c r="R55" s="5">
        <v>0.05</v>
      </c>
      <c r="S55">
        <f t="shared" si="6"/>
        <v>6.3119222668018548E-5</v>
      </c>
    </row>
    <row r="56" spans="1:19">
      <c r="A56" s="24" t="s">
        <v>201</v>
      </c>
      <c r="B56" s="24" t="s">
        <v>71</v>
      </c>
      <c r="C56" s="172">
        <v>21542.506000000001</v>
      </c>
      <c r="D56" s="72" t="s">
        <v>52</v>
      </c>
      <c r="E56">
        <f t="shared" si="1"/>
        <v>-21797.880206861348</v>
      </c>
      <c r="F56">
        <f t="shared" si="2"/>
        <v>-21798</v>
      </c>
      <c r="G56">
        <f t="shared" si="3"/>
        <v>9.4140600005630404E-2</v>
      </c>
      <c r="H56" s="19">
        <f t="shared" si="9"/>
        <v>9.4140600005630404E-2</v>
      </c>
      <c r="N56">
        <f t="shared" ca="1" si="7"/>
        <v>0.30103842386488044</v>
      </c>
      <c r="P56" s="2">
        <f t="shared" si="8"/>
        <v>6524.0060000000012</v>
      </c>
      <c r="Q56">
        <f t="shared" si="5"/>
        <v>8.8624525694200994E-3</v>
      </c>
      <c r="R56" s="5">
        <v>0.05</v>
      </c>
      <c r="S56">
        <f t="shared" si="6"/>
        <v>4.43122628471005E-4</v>
      </c>
    </row>
    <row r="57" spans="1:19">
      <c r="A57" s="24" t="s">
        <v>201</v>
      </c>
      <c r="B57" s="24" t="s">
        <v>72</v>
      </c>
      <c r="C57" s="172">
        <v>21544.464</v>
      </c>
      <c r="D57" s="72" t="s">
        <v>52</v>
      </c>
      <c r="E57">
        <f t="shared" si="1"/>
        <v>-21795.388667977244</v>
      </c>
      <c r="F57">
        <f t="shared" si="2"/>
        <v>-21795.5</v>
      </c>
      <c r="G57">
        <f t="shared" si="3"/>
        <v>8.7491350004711421E-2</v>
      </c>
      <c r="H57" s="19">
        <f t="shared" si="9"/>
        <v>8.7491350004711421E-2</v>
      </c>
      <c r="N57">
        <f t="shared" ca="1" si="7"/>
        <v>0.30101341847666629</v>
      </c>
      <c r="P57" s="2">
        <f t="shared" si="8"/>
        <v>6525.9639999999999</v>
      </c>
      <c r="Q57">
        <f t="shared" si="5"/>
        <v>7.6547363256469171E-3</v>
      </c>
      <c r="R57" s="5">
        <v>0.05</v>
      </c>
      <c r="S57">
        <f t="shared" si="6"/>
        <v>3.8273681628234586E-4</v>
      </c>
    </row>
    <row r="58" spans="1:19" ht="13.5" thickBot="1">
      <c r="A58" s="116" t="s">
        <v>319</v>
      </c>
      <c r="B58" s="116" t="s">
        <v>72</v>
      </c>
      <c r="C58" s="173">
        <v>21558.45</v>
      </c>
      <c r="D58" s="140" t="s">
        <v>215</v>
      </c>
      <c r="E58">
        <f t="shared" si="1"/>
        <v>-21777.591598093139</v>
      </c>
      <c r="F58" s="31">
        <f t="shared" si="2"/>
        <v>-21777.5</v>
      </c>
      <c r="G58" s="31">
        <f t="shared" si="3"/>
        <v>-7.1983249996264931E-2</v>
      </c>
      <c r="H58" s="19">
        <f t="shared" si="9"/>
        <v>-7.1983249996264931E-2</v>
      </c>
      <c r="N58">
        <f t="shared" ca="1" si="7"/>
        <v>0.30083337968152435</v>
      </c>
      <c r="O58">
        <f>+D$11+D$12*F58+D$13*F58^2</f>
        <v>-4.9152535111544257E-2</v>
      </c>
      <c r="P58" s="2">
        <f t="shared" si="8"/>
        <v>6539.9500000000007</v>
      </c>
      <c r="Q58">
        <f t="shared" si="5"/>
        <v>5.2124154214740616E-4</v>
      </c>
      <c r="R58" s="5">
        <v>0.05</v>
      </c>
      <c r="S58">
        <f t="shared" si="6"/>
        <v>2.6062077107370309E-5</v>
      </c>
    </row>
    <row r="59" spans="1:19">
      <c r="A59" s="24" t="s">
        <v>201</v>
      </c>
      <c r="B59" s="24" t="s">
        <v>71</v>
      </c>
      <c r="C59" s="172">
        <v>21731.784</v>
      </c>
      <c r="D59" s="72" t="s">
        <v>52</v>
      </c>
      <c r="E59">
        <f t="shared" si="1"/>
        <v>-21557.025509769741</v>
      </c>
      <c r="F59">
        <f t="shared" si="2"/>
        <v>-21557</v>
      </c>
      <c r="G59">
        <f t="shared" si="3"/>
        <v>-2.0047099995281314E-2</v>
      </c>
      <c r="H59" s="19">
        <f t="shared" si="9"/>
        <v>-2.0047099995281314E-2</v>
      </c>
      <c r="N59">
        <f t="shared" ca="1" si="7"/>
        <v>0.29862790444103571</v>
      </c>
      <c r="P59" s="2">
        <f t="shared" si="8"/>
        <v>6713.2839999999997</v>
      </c>
      <c r="Q59">
        <f t="shared" si="5"/>
        <v>4.0188621822080808E-4</v>
      </c>
      <c r="R59" s="5">
        <v>0.05</v>
      </c>
      <c r="S59">
        <f t="shared" si="6"/>
        <v>2.0094310911040404E-5</v>
      </c>
    </row>
    <row r="60" spans="1:19">
      <c r="A60" s="24" t="s">
        <v>201</v>
      </c>
      <c r="B60" s="24" t="s">
        <v>71</v>
      </c>
      <c r="C60" s="172">
        <v>21768.806</v>
      </c>
      <c r="D60" s="72" t="s">
        <v>52</v>
      </c>
      <c r="E60">
        <f t="shared" si="1"/>
        <v>-21509.915319490228</v>
      </c>
      <c r="F60">
        <f t="shared" si="2"/>
        <v>-21510</v>
      </c>
      <c r="G60">
        <f t="shared" si="3"/>
        <v>6.6547000002174173E-2</v>
      </c>
      <c r="H60" s="19">
        <f t="shared" si="9"/>
        <v>6.6547000002174173E-2</v>
      </c>
      <c r="N60">
        <f t="shared" ca="1" si="7"/>
        <v>0.29815780314260959</v>
      </c>
      <c r="P60" s="2">
        <f t="shared" si="8"/>
        <v>6750.3060000000005</v>
      </c>
      <c r="Q60">
        <f t="shared" si="5"/>
        <v>4.4285032092893691E-3</v>
      </c>
      <c r="R60" s="5">
        <v>0.05</v>
      </c>
      <c r="S60">
        <f t="shared" si="6"/>
        <v>2.2142516046446846E-4</v>
      </c>
    </row>
    <row r="61" spans="1:19">
      <c r="A61" s="24" t="s">
        <v>201</v>
      </c>
      <c r="B61" s="24" t="s">
        <v>72</v>
      </c>
      <c r="C61" s="172">
        <v>21825.745999999999</v>
      </c>
      <c r="D61" s="72" t="s">
        <v>52</v>
      </c>
      <c r="E61">
        <f t="shared" si="1"/>
        <v>-21437.459638151693</v>
      </c>
      <c r="F61">
        <f t="shared" si="2"/>
        <v>-21437.5</v>
      </c>
      <c r="G61">
        <f t="shared" si="3"/>
        <v>3.1718750004074536E-2</v>
      </c>
      <c r="H61" s="19">
        <f t="shared" si="9"/>
        <v>3.1718750004074536E-2</v>
      </c>
      <c r="N61">
        <f t="shared" ca="1" si="7"/>
        <v>0.29743264688439908</v>
      </c>
      <c r="P61" s="2">
        <f t="shared" si="8"/>
        <v>6807.2459999999992</v>
      </c>
      <c r="Q61">
        <f t="shared" si="5"/>
        <v>1.0060791018209783E-3</v>
      </c>
      <c r="R61" s="5">
        <v>0.05</v>
      </c>
      <c r="S61">
        <f t="shared" si="6"/>
        <v>5.0303955091048915E-5</v>
      </c>
    </row>
    <row r="62" spans="1:19">
      <c r="A62" s="24" t="s">
        <v>201</v>
      </c>
      <c r="B62" s="24" t="s">
        <v>72</v>
      </c>
      <c r="C62" s="172">
        <v>21844.632000000001</v>
      </c>
      <c r="D62" s="72" t="s">
        <v>52</v>
      </c>
      <c r="E62">
        <f t="shared" si="1"/>
        <v>-21413.427358598481</v>
      </c>
      <c r="F62">
        <f t="shared" si="2"/>
        <v>-21413.5</v>
      </c>
      <c r="G62">
        <f t="shared" si="3"/>
        <v>5.7085950003965991E-2</v>
      </c>
      <c r="H62" s="19">
        <f t="shared" si="9"/>
        <v>5.7085950003965991E-2</v>
      </c>
      <c r="N62">
        <f t="shared" ca="1" si="7"/>
        <v>0.29719259515754315</v>
      </c>
      <c r="P62" s="2">
        <f t="shared" si="8"/>
        <v>6826.1320000000014</v>
      </c>
      <c r="Q62">
        <f t="shared" si="5"/>
        <v>3.2588056878553049E-3</v>
      </c>
      <c r="R62" s="5">
        <v>0.05</v>
      </c>
      <c r="S62">
        <f t="shared" si="6"/>
        <v>1.6294028439276526E-4</v>
      </c>
    </row>
    <row r="63" spans="1:19">
      <c r="A63" s="24" t="s">
        <v>201</v>
      </c>
      <c r="B63" s="24" t="s">
        <v>72</v>
      </c>
      <c r="C63" s="172">
        <v>21859.602999999999</v>
      </c>
      <c r="D63" s="72" t="s">
        <v>52</v>
      </c>
      <c r="E63">
        <f t="shared" si="1"/>
        <v>-21394.376884321715</v>
      </c>
      <c r="F63">
        <f t="shared" si="2"/>
        <v>-21394.5</v>
      </c>
      <c r="G63">
        <f t="shared" si="3"/>
        <v>9.6751650002261158E-2</v>
      </c>
      <c r="H63" s="19">
        <f t="shared" si="9"/>
        <v>9.6751650002261158E-2</v>
      </c>
      <c r="N63">
        <f t="shared" ca="1" si="7"/>
        <v>0.29700255420711552</v>
      </c>
      <c r="P63" s="2">
        <f t="shared" si="8"/>
        <v>6841.1029999999992</v>
      </c>
      <c r="Q63">
        <f t="shared" si="5"/>
        <v>9.3608817781600413E-3</v>
      </c>
      <c r="R63" s="5">
        <v>0.05</v>
      </c>
      <c r="S63">
        <f t="shared" si="6"/>
        <v>4.6804408890800209E-4</v>
      </c>
    </row>
    <row r="64" spans="1:19">
      <c r="A64" s="24" t="s">
        <v>201</v>
      </c>
      <c r="B64" s="24" t="s">
        <v>72</v>
      </c>
      <c r="C64" s="172">
        <v>21866.597000000002</v>
      </c>
      <c r="D64" s="72" t="s">
        <v>52</v>
      </c>
      <c r="E64">
        <f t="shared" si="1"/>
        <v>-21385.477076887892</v>
      </c>
      <c r="F64">
        <f t="shared" si="2"/>
        <v>-21385.5</v>
      </c>
      <c r="G64">
        <f t="shared" si="3"/>
        <v>1.8014350003795698E-2</v>
      </c>
      <c r="H64" s="19">
        <f t="shared" si="9"/>
        <v>1.8014350003795698E-2</v>
      </c>
      <c r="N64">
        <f t="shared" ca="1" si="7"/>
        <v>0.2969125348095446</v>
      </c>
      <c r="P64" s="2">
        <f t="shared" si="8"/>
        <v>6848.0970000000016</v>
      </c>
      <c r="Q64">
        <f t="shared" si="5"/>
        <v>3.2451680605925407E-4</v>
      </c>
      <c r="R64" s="5">
        <v>0.05</v>
      </c>
      <c r="S64">
        <f t="shared" si="6"/>
        <v>1.6225840302962705E-5</v>
      </c>
    </row>
    <row r="65" spans="1:19">
      <c r="A65" s="24" t="s">
        <v>201</v>
      </c>
      <c r="B65" s="24" t="s">
        <v>71</v>
      </c>
      <c r="C65" s="172">
        <v>22238.706999999999</v>
      </c>
      <c r="D65" s="72" t="s">
        <v>52</v>
      </c>
      <c r="E65">
        <f t="shared" si="1"/>
        <v>-20911.970164648981</v>
      </c>
      <c r="F65">
        <f t="shared" si="2"/>
        <v>-20912</v>
      </c>
      <c r="G65">
        <f t="shared" si="3"/>
        <v>2.3446400002285372E-2</v>
      </c>
      <c r="H65" s="19">
        <f t="shared" si="9"/>
        <v>2.3446400002285372E-2</v>
      </c>
      <c r="N65">
        <f t="shared" ca="1" si="7"/>
        <v>0.29217651428178332</v>
      </c>
      <c r="P65" s="2">
        <f t="shared" si="8"/>
        <v>7220.2069999999985</v>
      </c>
      <c r="Q65">
        <f t="shared" si="5"/>
        <v>5.4973367306716749E-4</v>
      </c>
      <c r="R65" s="5">
        <v>0.05</v>
      </c>
      <c r="S65">
        <f t="shared" si="6"/>
        <v>2.7486683653358375E-5</v>
      </c>
    </row>
    <row r="66" spans="1:19">
      <c r="A66" s="24" t="s">
        <v>201</v>
      </c>
      <c r="B66" s="24" t="s">
        <v>72</v>
      </c>
      <c r="C66" s="172">
        <v>22511.794000000002</v>
      </c>
      <c r="D66" s="72" t="s">
        <v>52</v>
      </c>
      <c r="E66">
        <f t="shared" si="1"/>
        <v>-20564.469204872061</v>
      </c>
      <c r="F66">
        <f t="shared" si="2"/>
        <v>-20564.5</v>
      </c>
      <c r="G66">
        <f t="shared" si="3"/>
        <v>2.4200650004786439E-2</v>
      </c>
      <c r="H66" s="19">
        <f t="shared" si="9"/>
        <v>2.4200650004786439E-2</v>
      </c>
      <c r="N66">
        <f t="shared" ca="1" si="7"/>
        <v>0.28870076532001554</v>
      </c>
      <c r="P66" s="2">
        <f t="shared" si="8"/>
        <v>7493.2940000000017</v>
      </c>
      <c r="Q66">
        <f t="shared" si="5"/>
        <v>5.8567146065416993E-4</v>
      </c>
      <c r="R66" s="5">
        <v>0.05</v>
      </c>
      <c r="S66">
        <f t="shared" si="6"/>
        <v>2.9283573032708497E-5</v>
      </c>
    </row>
    <row r="67" spans="1:19">
      <c r="A67" s="24" t="s">
        <v>201</v>
      </c>
      <c r="B67" s="24" t="s">
        <v>72</v>
      </c>
      <c r="C67" s="172">
        <v>22674.526999999998</v>
      </c>
      <c r="D67" s="72" t="s">
        <v>52</v>
      </c>
      <c r="E67">
        <f t="shared" si="1"/>
        <v>-20357.392801794009</v>
      </c>
      <c r="F67">
        <f t="shared" si="2"/>
        <v>-20357.5</v>
      </c>
      <c r="G67">
        <f t="shared" si="3"/>
        <v>8.424274999924819E-2</v>
      </c>
      <c r="H67" s="19">
        <f t="shared" si="9"/>
        <v>8.424274999924819E-2</v>
      </c>
      <c r="N67">
        <f t="shared" ca="1" si="7"/>
        <v>0.28663031917588333</v>
      </c>
      <c r="P67" s="2">
        <f t="shared" si="8"/>
        <v>7656.0269999999982</v>
      </c>
      <c r="Q67">
        <f t="shared" si="5"/>
        <v>7.0968409274358305E-3</v>
      </c>
      <c r="R67" s="5">
        <v>0.05</v>
      </c>
      <c r="S67">
        <f t="shared" si="6"/>
        <v>3.5484204637179157E-4</v>
      </c>
    </row>
    <row r="68" spans="1:19">
      <c r="A68" s="24" t="s">
        <v>201</v>
      </c>
      <c r="B68" s="24" t="s">
        <v>72</v>
      </c>
      <c r="C68" s="172">
        <v>22819.834999999999</v>
      </c>
      <c r="D68" s="72" t="s">
        <v>52</v>
      </c>
      <c r="E68">
        <f t="shared" si="1"/>
        <v>-20172.48956779435</v>
      </c>
      <c r="F68">
        <f t="shared" si="2"/>
        <v>-20172.5</v>
      </c>
      <c r="G68">
        <f t="shared" si="3"/>
        <v>8.198250005079899E-3</v>
      </c>
      <c r="H68" s="19">
        <f t="shared" si="9"/>
        <v>8.198250005079899E-3</v>
      </c>
      <c r="N68">
        <f t="shared" ca="1" si="7"/>
        <v>0.28477992044803579</v>
      </c>
      <c r="P68" s="2">
        <f t="shared" si="8"/>
        <v>7801.3349999999991</v>
      </c>
      <c r="Q68">
        <f t="shared" si="5"/>
        <v>6.7211303145792557E-5</v>
      </c>
      <c r="R68" s="5">
        <v>0.05</v>
      </c>
      <c r="S68">
        <f t="shared" si="6"/>
        <v>3.3605651572896279E-6</v>
      </c>
    </row>
    <row r="69" spans="1:19">
      <c r="A69" s="24" t="s">
        <v>201</v>
      </c>
      <c r="B69" s="24" t="s">
        <v>72</v>
      </c>
      <c r="C69" s="172">
        <v>22834.776999999998</v>
      </c>
      <c r="D69" s="72" t="s">
        <v>52</v>
      </c>
      <c r="E69">
        <f t="shared" si="1"/>
        <v>-20153.475995778888</v>
      </c>
      <c r="F69">
        <f t="shared" si="2"/>
        <v>-20153.5</v>
      </c>
      <c r="G69">
        <f t="shared" si="3"/>
        <v>1.8863950001104968E-2</v>
      </c>
      <c r="H69" s="19">
        <f t="shared" si="9"/>
        <v>1.8863950001104968E-2</v>
      </c>
      <c r="N69">
        <f t="shared" ca="1" si="7"/>
        <v>0.28458987949760817</v>
      </c>
      <c r="P69" s="2">
        <f t="shared" si="8"/>
        <v>7816.2769999999982</v>
      </c>
      <c r="Q69">
        <f t="shared" si="5"/>
        <v>3.5584860964418813E-4</v>
      </c>
      <c r="R69" s="5">
        <v>0.05</v>
      </c>
      <c r="S69">
        <f t="shared" si="6"/>
        <v>1.7792430482209407E-5</v>
      </c>
    </row>
    <row r="70" spans="1:19">
      <c r="A70" s="24" t="s">
        <v>201</v>
      </c>
      <c r="B70" s="24" t="s">
        <v>71</v>
      </c>
      <c r="C70" s="172">
        <v>22924.772000000001</v>
      </c>
      <c r="D70" s="72" t="s">
        <v>52</v>
      </c>
      <c r="E70">
        <f t="shared" si="1"/>
        <v>-20038.958099009269</v>
      </c>
      <c r="F70">
        <f t="shared" si="2"/>
        <v>-20039</v>
      </c>
      <c r="G70">
        <f t="shared" si="3"/>
        <v>3.2928300006460631E-2</v>
      </c>
      <c r="H70" s="19">
        <f t="shared" si="9"/>
        <v>3.2928300006460631E-2</v>
      </c>
      <c r="N70">
        <f t="shared" ca="1" si="7"/>
        <v>0.28344463271739984</v>
      </c>
      <c r="P70" s="2">
        <f t="shared" si="8"/>
        <v>7906.2720000000008</v>
      </c>
      <c r="Q70">
        <f t="shared" si="5"/>
        <v>1.0842729413154753E-3</v>
      </c>
      <c r="R70" s="5">
        <v>0.05</v>
      </c>
      <c r="S70">
        <f t="shared" si="6"/>
        <v>5.4213647065773769E-5</v>
      </c>
    </row>
    <row r="71" spans="1:19">
      <c r="A71" s="24" t="s">
        <v>201</v>
      </c>
      <c r="B71" s="24" t="s">
        <v>72</v>
      </c>
      <c r="C71" s="172">
        <v>23308.655999999999</v>
      </c>
      <c r="D71" s="72" t="s">
        <v>52</v>
      </c>
      <c r="E71">
        <f t="shared" si="1"/>
        <v>-19550.468868679738</v>
      </c>
      <c r="F71">
        <f t="shared" si="2"/>
        <v>-19550.5</v>
      </c>
      <c r="G71">
        <f t="shared" si="3"/>
        <v>2.4464850004733307E-2</v>
      </c>
      <c r="H71" s="19">
        <f t="shared" si="9"/>
        <v>2.4464850004733307E-2</v>
      </c>
      <c r="N71">
        <f t="shared" ca="1" si="7"/>
        <v>0.27855857986035359</v>
      </c>
      <c r="P71" s="2">
        <f t="shared" si="8"/>
        <v>8290.155999999999</v>
      </c>
      <c r="Q71">
        <f t="shared" si="5"/>
        <v>5.9852888575409927E-4</v>
      </c>
      <c r="R71" s="5">
        <v>0.05</v>
      </c>
      <c r="S71">
        <f t="shared" si="6"/>
        <v>2.9926444287704965E-5</v>
      </c>
    </row>
    <row r="72" spans="1:19">
      <c r="A72" s="24" t="s">
        <v>201</v>
      </c>
      <c r="B72" s="24" t="s">
        <v>72</v>
      </c>
      <c r="C72" s="172">
        <v>23612.787</v>
      </c>
      <c r="D72" s="72" t="s">
        <v>52</v>
      </c>
      <c r="E72">
        <f t="shared" si="1"/>
        <v>-19163.464674419614</v>
      </c>
      <c r="F72">
        <f t="shared" si="2"/>
        <v>-19163.5</v>
      </c>
      <c r="G72">
        <f t="shared" si="3"/>
        <v>2.7760950000811135E-2</v>
      </c>
      <c r="H72" s="19">
        <f t="shared" si="9"/>
        <v>2.7760950000811135E-2</v>
      </c>
      <c r="N72">
        <f t="shared" ca="1" si="7"/>
        <v>0.27468774576480215</v>
      </c>
      <c r="P72" s="2">
        <f t="shared" si="8"/>
        <v>8594.2870000000003</v>
      </c>
      <c r="Q72">
        <f t="shared" si="5"/>
        <v>7.7067034494753581E-4</v>
      </c>
      <c r="R72" s="5">
        <v>0.05</v>
      </c>
      <c r="S72">
        <f t="shared" si="6"/>
        <v>3.8533517247376792E-5</v>
      </c>
    </row>
    <row r="73" spans="1:19">
      <c r="A73" s="24" t="s">
        <v>201</v>
      </c>
      <c r="B73" s="24" t="s">
        <v>72</v>
      </c>
      <c r="C73" s="172">
        <v>23638.710999999999</v>
      </c>
      <c r="D73" s="72" t="s">
        <v>52</v>
      </c>
      <c r="E73">
        <f t="shared" si="1"/>
        <v>-19130.476597794743</v>
      </c>
      <c r="F73">
        <f t="shared" si="2"/>
        <v>-19130.5</v>
      </c>
      <c r="G73">
        <f t="shared" si="3"/>
        <v>1.8390850000287173E-2</v>
      </c>
      <c r="H73" s="19">
        <f t="shared" si="9"/>
        <v>1.8390850000287173E-2</v>
      </c>
      <c r="N73">
        <f t="shared" ca="1" si="7"/>
        <v>0.2743576746403753</v>
      </c>
      <c r="P73" s="2">
        <f t="shared" si="8"/>
        <v>8620.2109999999993</v>
      </c>
      <c r="Q73">
        <f t="shared" si="5"/>
        <v>3.3822336373306273E-4</v>
      </c>
      <c r="R73" s="5">
        <v>0.05</v>
      </c>
      <c r="S73">
        <f t="shared" si="6"/>
        <v>1.6911168186653136E-5</v>
      </c>
    </row>
    <row r="74" spans="1:19">
      <c r="A74" s="24" t="s">
        <v>201</v>
      </c>
      <c r="B74" s="24" t="s">
        <v>72</v>
      </c>
      <c r="C74" s="172">
        <v>23641.805</v>
      </c>
      <c r="D74" s="72" t="s">
        <v>52</v>
      </c>
      <c r="E74">
        <f t="shared" si="1"/>
        <v>-19126.539508260823</v>
      </c>
      <c r="F74">
        <f t="shared" si="2"/>
        <v>-19126.5</v>
      </c>
      <c r="G74">
        <f t="shared" si="3"/>
        <v>-3.1047949996718671E-2</v>
      </c>
      <c r="H74" s="19">
        <f t="shared" si="9"/>
        <v>-3.1047949996718671E-2</v>
      </c>
      <c r="N74">
        <f t="shared" ca="1" si="7"/>
        <v>0.27431766601923258</v>
      </c>
      <c r="P74" s="2">
        <f t="shared" si="8"/>
        <v>8623.3050000000003</v>
      </c>
      <c r="Q74">
        <f t="shared" si="5"/>
        <v>9.6397519899874288E-4</v>
      </c>
      <c r="R74" s="5">
        <v>0.05</v>
      </c>
      <c r="S74">
        <f t="shared" si="6"/>
        <v>4.8198759949937148E-5</v>
      </c>
    </row>
    <row r="75" spans="1:19">
      <c r="A75" s="24" t="s">
        <v>201</v>
      </c>
      <c r="B75" s="24" t="s">
        <v>71</v>
      </c>
      <c r="C75" s="172">
        <v>23725.634999999998</v>
      </c>
      <c r="D75" s="72" t="s">
        <v>52</v>
      </c>
      <c r="E75">
        <f t="shared" si="1"/>
        <v>-19019.866523248358</v>
      </c>
      <c r="F75">
        <f t="shared" si="2"/>
        <v>-19020</v>
      </c>
      <c r="G75">
        <f t="shared" si="3"/>
        <v>0.10489400000005844</v>
      </c>
      <c r="H75" s="19">
        <f t="shared" si="9"/>
        <v>0.10489400000005844</v>
      </c>
      <c r="N75">
        <f t="shared" ca="1" si="7"/>
        <v>0.27325243648130954</v>
      </c>
      <c r="P75" s="2">
        <f t="shared" si="8"/>
        <v>8707.1349999999984</v>
      </c>
      <c r="Q75">
        <f t="shared" si="5"/>
        <v>1.100275123601226E-2</v>
      </c>
      <c r="R75" s="5">
        <v>0.05</v>
      </c>
      <c r="S75">
        <f t="shared" si="6"/>
        <v>5.50137561800613E-4</v>
      </c>
    </row>
    <row r="76" spans="1:19">
      <c r="A76" s="24" t="s">
        <v>201</v>
      </c>
      <c r="B76" s="24" t="s">
        <v>71</v>
      </c>
      <c r="C76" s="172">
        <v>23773.510999999999</v>
      </c>
      <c r="D76" s="72" t="s">
        <v>52</v>
      </c>
      <c r="E76">
        <f t="shared" si="1"/>
        <v>-18958.944707305895</v>
      </c>
      <c r="F76">
        <f t="shared" si="2"/>
        <v>-18959</v>
      </c>
      <c r="G76">
        <f t="shared" si="3"/>
        <v>4.3452300000353716E-2</v>
      </c>
      <c r="H76" s="19">
        <f t="shared" si="9"/>
        <v>4.3452300000353716E-2</v>
      </c>
      <c r="N76">
        <f t="shared" ca="1" si="7"/>
        <v>0.27264230500888409</v>
      </c>
      <c r="P76" s="2">
        <f t="shared" si="8"/>
        <v>8755.0109999999986</v>
      </c>
      <c r="Q76">
        <f t="shared" si="5"/>
        <v>1.8881023753207396E-3</v>
      </c>
      <c r="R76" s="5">
        <v>0.05</v>
      </c>
      <c r="S76">
        <f t="shared" si="6"/>
        <v>9.4405118766036978E-5</v>
      </c>
    </row>
    <row r="77" spans="1:19">
      <c r="A77" s="24" t="s">
        <v>201</v>
      </c>
      <c r="B77" s="24" t="s">
        <v>72</v>
      </c>
      <c r="C77" s="172">
        <v>23953.791000000001</v>
      </c>
      <c r="D77" s="72" t="s">
        <v>52</v>
      </c>
      <c r="E77">
        <f t="shared" si="1"/>
        <v>-18729.539891153592</v>
      </c>
      <c r="F77">
        <f t="shared" si="2"/>
        <v>-18729.5</v>
      </c>
      <c r="G77">
        <f t="shared" si="3"/>
        <v>-3.1348849995993078E-2</v>
      </c>
      <c r="H77" s="19">
        <f t="shared" si="9"/>
        <v>-3.1348849995993078E-2</v>
      </c>
      <c r="N77">
        <f t="shared" ca="1" si="7"/>
        <v>0.27034681037082453</v>
      </c>
      <c r="P77" s="2">
        <f t="shared" si="8"/>
        <v>8935.2910000000011</v>
      </c>
      <c r="Q77">
        <f t="shared" si="5"/>
        <v>9.8275039607127529E-4</v>
      </c>
      <c r="R77" s="5">
        <v>0.05</v>
      </c>
      <c r="S77">
        <f t="shared" si="6"/>
        <v>4.9137519803563766E-5</v>
      </c>
    </row>
    <row r="78" spans="1:19">
      <c r="A78" s="24" t="s">
        <v>201</v>
      </c>
      <c r="B78" s="24" t="s">
        <v>71</v>
      </c>
      <c r="C78" s="172">
        <v>23981.798999999999</v>
      </c>
      <c r="D78" s="72" t="s">
        <v>52</v>
      </c>
      <c r="E78">
        <f t="shared" si="1"/>
        <v>-18693.899941681699</v>
      </c>
      <c r="F78">
        <f t="shared" si="2"/>
        <v>-18694</v>
      </c>
      <c r="G78">
        <f t="shared" si="3"/>
        <v>7.8631800002767704E-2</v>
      </c>
      <c r="H78" s="19">
        <f t="shared" si="9"/>
        <v>7.8631800002767704E-2</v>
      </c>
      <c r="N78">
        <f t="shared" ca="1" si="7"/>
        <v>0.26999173385818354</v>
      </c>
      <c r="P78" s="2">
        <f t="shared" si="8"/>
        <v>8963.2989999999991</v>
      </c>
      <c r="Q78">
        <f t="shared" si="5"/>
        <v>6.1829599716752594E-3</v>
      </c>
      <c r="R78" s="5">
        <v>0.05</v>
      </c>
      <c r="S78">
        <f t="shared" si="6"/>
        <v>3.09147998583763E-4</v>
      </c>
    </row>
    <row r="79" spans="1:19">
      <c r="A79" s="24" t="s">
        <v>201</v>
      </c>
      <c r="B79" s="24" t="s">
        <v>71</v>
      </c>
      <c r="C79" s="172">
        <v>24003.702000000001</v>
      </c>
      <c r="D79" s="72" t="s">
        <v>52</v>
      </c>
      <c r="E79">
        <f t="shared" si="1"/>
        <v>-18666.028554460798</v>
      </c>
      <c r="F79">
        <f t="shared" si="2"/>
        <v>-18666</v>
      </c>
      <c r="G79">
        <f t="shared" si="3"/>
        <v>-2.2439799995481735E-2</v>
      </c>
      <c r="H79" s="19">
        <f t="shared" si="9"/>
        <v>-2.2439799995481735E-2</v>
      </c>
      <c r="N79">
        <f t="shared" ca="1" si="7"/>
        <v>0.26971167351018499</v>
      </c>
      <c r="P79" s="2">
        <f t="shared" si="8"/>
        <v>8985.2020000000011</v>
      </c>
      <c r="Q79">
        <f t="shared" si="5"/>
        <v>5.0354462383722209E-4</v>
      </c>
      <c r="R79" s="5">
        <v>0.05</v>
      </c>
      <c r="S79">
        <f t="shared" si="6"/>
        <v>2.5177231191861106E-5</v>
      </c>
    </row>
    <row r="80" spans="1:19">
      <c r="A80" s="24" t="s">
        <v>201</v>
      </c>
      <c r="B80" s="24" t="s">
        <v>72</v>
      </c>
      <c r="C80" s="172">
        <v>24016.73</v>
      </c>
      <c r="D80" s="72" t="s">
        <v>52</v>
      </c>
      <c r="E80">
        <f t="shared" si="1"/>
        <v>-18649.450531691597</v>
      </c>
      <c r="F80">
        <f t="shared" si="2"/>
        <v>-18649.5</v>
      </c>
      <c r="G80">
        <f t="shared" si="3"/>
        <v>3.8875150003150338E-2</v>
      </c>
      <c r="H80" s="19">
        <f t="shared" si="9"/>
        <v>3.8875150003150338E-2</v>
      </c>
      <c r="N80">
        <f t="shared" ca="1" si="7"/>
        <v>0.26954663794797151</v>
      </c>
      <c r="P80" s="2">
        <f t="shared" si="8"/>
        <v>8998.23</v>
      </c>
      <c r="Q80">
        <f t="shared" si="5"/>
        <v>1.5112772877674398E-3</v>
      </c>
      <c r="R80" s="5">
        <v>0.05</v>
      </c>
      <c r="S80">
        <f t="shared" si="6"/>
        <v>7.5563864388371991E-5</v>
      </c>
    </row>
    <row r="81" spans="1:20">
      <c r="A81" s="24" t="s">
        <v>201</v>
      </c>
      <c r="B81" s="24" t="s">
        <v>71</v>
      </c>
      <c r="C81" s="172">
        <v>24422.6</v>
      </c>
      <c r="D81" s="72" t="s">
        <v>52</v>
      </c>
      <c r="E81">
        <f t="shared" si="1"/>
        <v>-18132.984297324318</v>
      </c>
      <c r="F81">
        <f t="shared" si="2"/>
        <v>-18133</v>
      </c>
      <c r="G81">
        <f t="shared" si="3"/>
        <v>1.2340100001893006E-2</v>
      </c>
      <c r="H81" s="19">
        <f t="shared" si="9"/>
        <v>1.2340100001893006E-2</v>
      </c>
      <c r="N81">
        <f t="shared" ca="1" si="7"/>
        <v>0.26438052474292673</v>
      </c>
      <c r="P81" s="2">
        <f t="shared" si="8"/>
        <v>9404.0999999999985</v>
      </c>
      <c r="Q81">
        <f t="shared" si="5"/>
        <v>1.5227806805671979E-4</v>
      </c>
      <c r="R81" s="5">
        <v>0.05</v>
      </c>
      <c r="S81">
        <f t="shared" si="6"/>
        <v>7.6139034028359897E-6</v>
      </c>
    </row>
    <row r="82" spans="1:20">
      <c r="A82" s="24" t="s">
        <v>201</v>
      </c>
      <c r="B82" s="24" t="s">
        <v>71</v>
      </c>
      <c r="C82" s="172">
        <v>24459.524000000001</v>
      </c>
      <c r="D82" s="72" t="s">
        <v>52</v>
      </c>
      <c r="E82">
        <f t="shared" si="1"/>
        <v>-18085.998811238183</v>
      </c>
      <c r="F82">
        <f t="shared" si="2"/>
        <v>-18086</v>
      </c>
      <c r="G82">
        <f t="shared" si="3"/>
        <v>9.3420000484911725E-4</v>
      </c>
      <c r="H82" s="19">
        <f t="shared" si="9"/>
        <v>9.3420000484911725E-4</v>
      </c>
      <c r="N82">
        <f t="shared" ca="1" si="7"/>
        <v>0.26391042344450061</v>
      </c>
      <c r="P82" s="2">
        <f t="shared" si="8"/>
        <v>9441.0240000000013</v>
      </c>
      <c r="Q82">
        <f t="shared" si="5"/>
        <v>8.7272964906009064E-7</v>
      </c>
      <c r="R82" s="5">
        <v>0.05</v>
      </c>
      <c r="S82">
        <f t="shared" si="6"/>
        <v>4.3636482453004532E-8</v>
      </c>
    </row>
    <row r="83" spans="1:20">
      <c r="A83" s="24" t="s">
        <v>201</v>
      </c>
      <c r="B83" s="24" t="s">
        <v>71</v>
      </c>
      <c r="C83" s="172">
        <v>24459.573</v>
      </c>
      <c r="D83" s="72" t="s">
        <v>52</v>
      </c>
      <c r="E83">
        <f t="shared" si="1"/>
        <v>-18085.936459141492</v>
      </c>
      <c r="F83">
        <f t="shared" si="2"/>
        <v>-18086</v>
      </c>
      <c r="G83">
        <f t="shared" si="3"/>
        <v>4.9934200003917795E-2</v>
      </c>
      <c r="H83" s="19">
        <f t="shared" si="9"/>
        <v>4.9934200003917795E-2</v>
      </c>
      <c r="N83">
        <f t="shared" ca="1" si="7"/>
        <v>0.26391042344450061</v>
      </c>
      <c r="P83" s="2">
        <f t="shared" si="8"/>
        <v>9441.0730000000003</v>
      </c>
      <c r="Q83">
        <f t="shared" si="5"/>
        <v>2.4934243300312638E-3</v>
      </c>
      <c r="R83" s="5">
        <v>0.05</v>
      </c>
      <c r="S83">
        <f t="shared" si="6"/>
        <v>1.246712165015632E-4</v>
      </c>
    </row>
    <row r="84" spans="1:20">
      <c r="A84" s="24" t="s">
        <v>201</v>
      </c>
      <c r="B84" s="24" t="s">
        <v>71</v>
      </c>
      <c r="C84" s="172">
        <v>24889.477999999999</v>
      </c>
      <c r="D84" s="72" t="s">
        <v>52</v>
      </c>
      <c r="E84">
        <f t="shared" si="1"/>
        <v>-17538.885885101372</v>
      </c>
      <c r="F84">
        <f t="shared" si="2"/>
        <v>-17539</v>
      </c>
      <c r="G84">
        <f t="shared" si="3"/>
        <v>8.9678300002560718E-2</v>
      </c>
      <c r="H84" s="19">
        <f t="shared" si="9"/>
        <v>8.9678300002560718E-2</v>
      </c>
      <c r="N84">
        <f t="shared" ca="1" si="7"/>
        <v>0.25843924450324313</v>
      </c>
      <c r="P84" s="2">
        <f t="shared" si="8"/>
        <v>9870.9779999999992</v>
      </c>
      <c r="Q84">
        <f t="shared" si="5"/>
        <v>8.0421974913492816E-3</v>
      </c>
      <c r="R84" s="5">
        <v>0.05</v>
      </c>
      <c r="S84">
        <f t="shared" si="6"/>
        <v>4.0210987456746413E-4</v>
      </c>
    </row>
    <row r="85" spans="1:20">
      <c r="A85" s="24" t="s">
        <v>201</v>
      </c>
      <c r="B85" s="24" t="s">
        <v>72</v>
      </c>
      <c r="C85" s="172">
        <v>25102.743999999999</v>
      </c>
      <c r="D85" s="72" t="s">
        <v>52</v>
      </c>
      <c r="E85">
        <f t="shared" ref="E85:E148" si="10">+(C85-C$7)/C$8</f>
        <v>-17267.506655450074</v>
      </c>
      <c r="F85">
        <f t="shared" ref="F85:F148" si="11">ROUND(2*E85,0)/2</f>
        <v>-17267.5</v>
      </c>
      <c r="G85">
        <f t="shared" ref="G85:G148" si="12">+C85-(C$7+F85*C$8)</f>
        <v>-5.2302499971119687E-3</v>
      </c>
      <c r="H85" s="19">
        <f t="shared" ref="H85:H116" si="13">G85</f>
        <v>-5.2302499971119687E-3</v>
      </c>
      <c r="N85">
        <f t="shared" ca="1" si="7"/>
        <v>0.25572365934318575</v>
      </c>
      <c r="P85" s="2">
        <f t="shared" ref="P85:P148" si="14">+C85-15018.5</f>
        <v>10084.243999999999</v>
      </c>
      <c r="Q85">
        <f t="shared" ref="Q85:Q148" si="15">+(O85-G85)^2</f>
        <v>2.735551503228975E-5</v>
      </c>
      <c r="R85" s="5">
        <v>0.05</v>
      </c>
      <c r="S85">
        <f t="shared" ref="S85:S148" si="16">R85*Q85</f>
        <v>1.3677757516144875E-6</v>
      </c>
    </row>
    <row r="86" spans="1:20">
      <c r="A86" s="24" t="s">
        <v>201</v>
      </c>
      <c r="B86" s="24" t="s">
        <v>72</v>
      </c>
      <c r="C86" s="172">
        <v>25132.69</v>
      </c>
      <c r="D86" s="72" t="s">
        <v>52</v>
      </c>
      <c r="E86">
        <f t="shared" si="10"/>
        <v>-17229.400616929459</v>
      </c>
      <c r="F86">
        <f t="shared" si="11"/>
        <v>-17229.5</v>
      </c>
      <c r="G86">
        <f t="shared" si="12"/>
        <v>7.8101150003931252E-2</v>
      </c>
      <c r="H86" s="19">
        <f t="shared" si="13"/>
        <v>7.8101150003931252E-2</v>
      </c>
      <c r="N86">
        <f t="shared" ref="N86:N149" ca="1" si="17">+C$11+C$12*F86</f>
        <v>0.25534357744233049</v>
      </c>
      <c r="P86" s="2">
        <f t="shared" si="14"/>
        <v>10114.189999999999</v>
      </c>
      <c r="Q86">
        <f t="shared" si="15"/>
        <v>6.0997896319365703E-3</v>
      </c>
      <c r="R86" s="5">
        <v>0.05</v>
      </c>
      <c r="S86">
        <f t="shared" si="16"/>
        <v>3.0498948159682853E-4</v>
      </c>
    </row>
    <row r="87" spans="1:20">
      <c r="A87" s="24" t="s">
        <v>201</v>
      </c>
      <c r="B87" s="24" t="s">
        <v>72</v>
      </c>
      <c r="C87" s="172">
        <v>25139.713</v>
      </c>
      <c r="D87" s="72" t="s">
        <v>52</v>
      </c>
      <c r="E87">
        <f t="shared" si="10"/>
        <v>-17220.463907234327</v>
      </c>
      <c r="F87">
        <f t="shared" si="11"/>
        <v>-17220.5</v>
      </c>
      <c r="G87">
        <f t="shared" si="12"/>
        <v>2.8363850000459934E-2</v>
      </c>
      <c r="H87" s="19">
        <f t="shared" si="13"/>
        <v>2.8363850000459934E-2</v>
      </c>
      <c r="N87">
        <f t="shared" ca="1" si="17"/>
        <v>0.25525355804475958</v>
      </c>
      <c r="P87" s="2">
        <f t="shared" si="14"/>
        <v>10121.213</v>
      </c>
      <c r="Q87">
        <f t="shared" si="15"/>
        <v>8.04507986848591E-4</v>
      </c>
      <c r="R87" s="5">
        <v>0.05</v>
      </c>
      <c r="S87">
        <f t="shared" si="16"/>
        <v>4.0225399342429556E-5</v>
      </c>
    </row>
    <row r="88" spans="1:20">
      <c r="A88" s="24" t="s">
        <v>201</v>
      </c>
      <c r="B88" s="24" t="s">
        <v>72</v>
      </c>
      <c r="C88" s="172">
        <v>25573.557000000001</v>
      </c>
      <c r="D88" s="72" t="s">
        <v>52</v>
      </c>
      <c r="E88">
        <f t="shared" si="10"/>
        <v>-16668.400988115303</v>
      </c>
      <c r="F88">
        <f t="shared" si="11"/>
        <v>-16668.5</v>
      </c>
      <c r="G88">
        <f t="shared" si="12"/>
        <v>7.7809450005588587E-2</v>
      </c>
      <c r="H88" s="19">
        <f t="shared" si="13"/>
        <v>7.7809450005588587E-2</v>
      </c>
      <c r="N88">
        <f t="shared" ca="1" si="17"/>
        <v>0.24973236832707377</v>
      </c>
      <c r="P88" s="2">
        <f t="shared" si="14"/>
        <v>10555.057000000001</v>
      </c>
      <c r="Q88">
        <f t="shared" si="15"/>
        <v>6.0543105101721895E-3</v>
      </c>
      <c r="R88" s="5">
        <v>0.05</v>
      </c>
      <c r="S88">
        <f t="shared" si="16"/>
        <v>3.0271552550860951E-4</v>
      </c>
    </row>
    <row r="89" spans="1:20">
      <c r="A89" s="24" t="s">
        <v>201</v>
      </c>
      <c r="B89" s="24" t="s">
        <v>72</v>
      </c>
      <c r="C89" s="172">
        <v>25748.823</v>
      </c>
      <c r="D89" s="72" t="s">
        <v>52</v>
      </c>
      <c r="E89">
        <f t="shared" si="10"/>
        <v>-16445.376445693801</v>
      </c>
      <c r="F89">
        <f t="shared" si="11"/>
        <v>-16445.5</v>
      </c>
      <c r="G89">
        <f t="shared" si="12"/>
        <v>9.7096350003994303E-2</v>
      </c>
      <c r="H89" s="19">
        <f t="shared" si="13"/>
        <v>9.7096350003994303E-2</v>
      </c>
      <c r="N89">
        <f t="shared" ca="1" si="17"/>
        <v>0.247501887698371</v>
      </c>
      <c r="P89" s="2">
        <f t="shared" si="14"/>
        <v>10730.323</v>
      </c>
      <c r="Q89">
        <f t="shared" si="15"/>
        <v>9.4277011840981639E-3</v>
      </c>
      <c r="R89" s="5">
        <v>0.05</v>
      </c>
      <c r="S89">
        <f t="shared" si="16"/>
        <v>4.7138505920490823E-4</v>
      </c>
    </row>
    <row r="90" spans="1:20">
      <c r="A90" s="24" t="s">
        <v>201</v>
      </c>
      <c r="B90" s="24" t="s">
        <v>71</v>
      </c>
      <c r="C90" s="172">
        <v>25779.788</v>
      </c>
      <c r="D90" s="72" t="s">
        <v>52</v>
      </c>
      <c r="E90">
        <f t="shared" si="10"/>
        <v>-16405.973738060366</v>
      </c>
      <c r="F90">
        <f t="shared" si="11"/>
        <v>-16406</v>
      </c>
      <c r="G90">
        <f t="shared" si="12"/>
        <v>2.0638200003304519E-2</v>
      </c>
      <c r="H90" s="19">
        <f t="shared" si="13"/>
        <v>2.0638200003304519E-2</v>
      </c>
      <c r="N90">
        <f t="shared" ca="1" si="17"/>
        <v>0.24710680256458734</v>
      </c>
      <c r="P90" s="2">
        <f t="shared" si="14"/>
        <v>10761.288</v>
      </c>
      <c r="Q90">
        <f t="shared" si="15"/>
        <v>4.2593529937639862E-4</v>
      </c>
      <c r="R90" s="5">
        <v>0.05</v>
      </c>
      <c r="S90">
        <f t="shared" si="16"/>
        <v>2.1296764968819931E-5</v>
      </c>
    </row>
    <row r="91" spans="1:20">
      <c r="A91" s="24" t="s">
        <v>201</v>
      </c>
      <c r="B91" s="24" t="s">
        <v>72</v>
      </c>
      <c r="C91" s="172">
        <v>25803.813999999998</v>
      </c>
      <c r="D91" s="72" t="s">
        <v>52</v>
      </c>
      <c r="E91">
        <f t="shared" si="10"/>
        <v>-16375.400850813445</v>
      </c>
      <c r="F91">
        <f t="shared" si="11"/>
        <v>-16375.5</v>
      </c>
      <c r="G91">
        <f t="shared" si="12"/>
        <v>7.7917350001371233E-2</v>
      </c>
      <c r="H91" s="19">
        <f t="shared" si="13"/>
        <v>7.7917350001371233E-2</v>
      </c>
      <c r="N91">
        <f t="shared" ca="1" si="17"/>
        <v>0.24680173682837461</v>
      </c>
      <c r="P91" s="2">
        <f t="shared" si="14"/>
        <v>10785.313999999998</v>
      </c>
      <c r="Q91">
        <f t="shared" si="15"/>
        <v>6.071113431236186E-3</v>
      </c>
      <c r="R91" s="5">
        <v>0.05</v>
      </c>
      <c r="S91">
        <f t="shared" si="16"/>
        <v>3.0355567156180931E-4</v>
      </c>
      <c r="T91" s="10">
        <v>0.16887525000493042</v>
      </c>
    </row>
    <row r="92" spans="1:20">
      <c r="A92" s="24" t="s">
        <v>201</v>
      </c>
      <c r="B92" s="24" t="s">
        <v>71</v>
      </c>
      <c r="C92" s="172">
        <v>25890.574000000001</v>
      </c>
      <c r="D92" s="72" t="s">
        <v>52</v>
      </c>
      <c r="E92">
        <f t="shared" si="10"/>
        <v>-16264.999464917206</v>
      </c>
      <c r="F92">
        <f t="shared" si="11"/>
        <v>-16265</v>
      </c>
      <c r="G92">
        <f t="shared" si="12"/>
        <v>4.2050000411109067E-4</v>
      </c>
      <c r="H92" s="19">
        <f t="shared" si="13"/>
        <v>4.2050000411109067E-4</v>
      </c>
      <c r="N92">
        <f t="shared" ca="1" si="17"/>
        <v>0.2456964986693089</v>
      </c>
      <c r="P92" s="2">
        <f t="shared" si="14"/>
        <v>10872.074000000001</v>
      </c>
      <c r="Q92">
        <f t="shared" si="15"/>
        <v>1.7682025345742726E-7</v>
      </c>
      <c r="R92" s="5">
        <v>0.05</v>
      </c>
      <c r="S92">
        <f t="shared" si="16"/>
        <v>8.8410126728713631E-9</v>
      </c>
    </row>
    <row r="93" spans="1:20">
      <c r="A93" s="24" t="s">
        <v>201</v>
      </c>
      <c r="B93" s="24" t="s">
        <v>72</v>
      </c>
      <c r="C93" s="172">
        <v>25925.525000000001</v>
      </c>
      <c r="D93" s="72" t="s">
        <v>52</v>
      </c>
      <c r="E93">
        <f t="shared" si="10"/>
        <v>-16220.524605091718</v>
      </c>
      <c r="F93">
        <f t="shared" si="11"/>
        <v>-16220.5</v>
      </c>
      <c r="G93">
        <f t="shared" si="12"/>
        <v>-1.9336149995069718E-2</v>
      </c>
      <c r="H93" s="19">
        <f t="shared" si="13"/>
        <v>-1.9336149995069718E-2</v>
      </c>
      <c r="N93">
        <f t="shared" ca="1" si="17"/>
        <v>0.2452514027590969</v>
      </c>
      <c r="P93" s="2">
        <f t="shared" si="14"/>
        <v>10907.025000000001</v>
      </c>
      <c r="Q93">
        <f t="shared" si="15"/>
        <v>3.7388669663183466E-4</v>
      </c>
      <c r="R93" s="5">
        <v>0.05</v>
      </c>
      <c r="S93">
        <f t="shared" si="16"/>
        <v>1.8694334831591734E-5</v>
      </c>
    </row>
    <row r="94" spans="1:20">
      <c r="A94" s="126" t="s">
        <v>161</v>
      </c>
      <c r="B94" s="20" t="s">
        <v>71</v>
      </c>
      <c r="C94" s="174">
        <v>26029.667000000001</v>
      </c>
      <c r="D94" s="30" t="s">
        <v>52</v>
      </c>
      <c r="E94">
        <f t="shared" si="10"/>
        <v>-16088.004767263159</v>
      </c>
      <c r="F94">
        <f t="shared" si="11"/>
        <v>-16088</v>
      </c>
      <c r="G94">
        <f t="shared" si="12"/>
        <v>-3.7463999979081564E-3</v>
      </c>
      <c r="H94" s="19">
        <f t="shared" si="13"/>
        <v>-3.7463999979081564E-3</v>
      </c>
      <c r="N94">
        <f t="shared" ca="1" si="17"/>
        <v>0.2439261171837466</v>
      </c>
      <c r="P94" s="2">
        <f t="shared" si="14"/>
        <v>11011.167000000001</v>
      </c>
      <c r="Q94">
        <f t="shared" si="15"/>
        <v>1.4035512944326234E-5</v>
      </c>
      <c r="R94" s="5">
        <v>0.05</v>
      </c>
      <c r="S94">
        <f t="shared" si="16"/>
        <v>7.0177564721631174E-7</v>
      </c>
    </row>
    <row r="95" spans="1:20">
      <c r="A95" s="126" t="s">
        <v>161</v>
      </c>
      <c r="B95" s="20" t="s">
        <v>72</v>
      </c>
      <c r="C95" s="174">
        <v>26127.507000000001</v>
      </c>
      <c r="D95" s="30" t="s">
        <v>52</v>
      </c>
      <c r="E95">
        <f t="shared" si="10"/>
        <v>-15963.504172564129</v>
      </c>
      <c r="F95">
        <f t="shared" si="11"/>
        <v>-15963.5</v>
      </c>
      <c r="G95">
        <f t="shared" si="12"/>
        <v>-3.2790499935799744E-3</v>
      </c>
      <c r="H95" s="19">
        <f t="shared" si="13"/>
        <v>-3.2790499935799744E-3</v>
      </c>
      <c r="N95">
        <f t="shared" ca="1" si="17"/>
        <v>0.24268084885068159</v>
      </c>
      <c r="P95" s="2">
        <f t="shared" si="14"/>
        <v>11109.007000000001</v>
      </c>
      <c r="Q95">
        <f t="shared" si="15"/>
        <v>1.0752168860396831E-5</v>
      </c>
      <c r="R95" s="5">
        <v>0.05</v>
      </c>
      <c r="S95">
        <f t="shared" si="16"/>
        <v>5.3760844301984161E-7</v>
      </c>
    </row>
    <row r="96" spans="1:20">
      <c r="A96" s="24" t="s">
        <v>203</v>
      </c>
      <c r="B96" s="24" t="s">
        <v>72</v>
      </c>
      <c r="C96" s="172">
        <v>26352.262999999999</v>
      </c>
      <c r="D96" s="72" t="s">
        <v>52</v>
      </c>
      <c r="E96">
        <f t="shared" si="10"/>
        <v>-15677.504012484669</v>
      </c>
      <c r="F96">
        <f t="shared" si="11"/>
        <v>-15677.5</v>
      </c>
      <c r="G96">
        <f t="shared" si="12"/>
        <v>-3.1532499997410923E-3</v>
      </c>
      <c r="H96" s="19">
        <f t="shared" si="13"/>
        <v>-3.1532499997410923E-3</v>
      </c>
      <c r="N96">
        <f t="shared" ca="1" si="17"/>
        <v>0.23982023243898207</v>
      </c>
      <c r="O96">
        <f>+D$11+D$12*F96+D$13*F96^2</f>
        <v>-6.7507430708373881E-3</v>
      </c>
      <c r="P96" s="2">
        <f t="shared" si="14"/>
        <v>11333.762999999999</v>
      </c>
      <c r="Q96">
        <f t="shared" si="15"/>
        <v>1.2941956396585858E-5</v>
      </c>
      <c r="R96" s="5">
        <v>0.05</v>
      </c>
      <c r="S96">
        <f t="shared" si="16"/>
        <v>6.4709781982929295E-7</v>
      </c>
    </row>
    <row r="97" spans="1:19">
      <c r="A97" s="126" t="s">
        <v>161</v>
      </c>
      <c r="B97" s="20" t="s">
        <v>72</v>
      </c>
      <c r="C97" s="174">
        <v>26352.269</v>
      </c>
      <c r="D97" s="30" t="s">
        <v>52</v>
      </c>
      <c r="E97">
        <f t="shared" si="10"/>
        <v>-15677.496377534051</v>
      </c>
      <c r="F97">
        <f t="shared" si="11"/>
        <v>-15677.5</v>
      </c>
      <c r="G97">
        <f t="shared" si="12"/>
        <v>2.8467500014812686E-3</v>
      </c>
      <c r="H97" s="19">
        <f t="shared" si="13"/>
        <v>2.8467500014812686E-3</v>
      </c>
      <c r="N97">
        <f t="shared" ca="1" si="17"/>
        <v>0.23982023243898207</v>
      </c>
      <c r="P97" s="2">
        <f t="shared" si="14"/>
        <v>11333.769</v>
      </c>
      <c r="Q97">
        <f t="shared" si="15"/>
        <v>8.1039855709336029E-6</v>
      </c>
      <c r="R97" s="5">
        <v>0.05</v>
      </c>
      <c r="S97">
        <f t="shared" si="16"/>
        <v>4.0519927854668018E-7</v>
      </c>
    </row>
    <row r="98" spans="1:19">
      <c r="A98" s="24" t="s">
        <v>203</v>
      </c>
      <c r="B98" s="24" t="s">
        <v>72</v>
      </c>
      <c r="C98" s="172">
        <v>26352.275000000001</v>
      </c>
      <c r="D98" s="72" t="s">
        <v>52</v>
      </c>
      <c r="E98">
        <f t="shared" si="10"/>
        <v>-15677.488742583435</v>
      </c>
      <c r="F98">
        <f t="shared" si="11"/>
        <v>-15677.5</v>
      </c>
      <c r="G98">
        <f t="shared" si="12"/>
        <v>8.8467500027036294E-3</v>
      </c>
      <c r="H98" s="19">
        <f t="shared" si="13"/>
        <v>8.8467500027036294E-3</v>
      </c>
      <c r="N98">
        <f t="shared" ca="1" si="17"/>
        <v>0.23982023243898207</v>
      </c>
      <c r="O98">
        <f>+D$11+D$12*F98+D$13*F98^2</f>
        <v>-6.7507430708373881E-3</v>
      </c>
      <c r="P98" s="2">
        <f t="shared" si="14"/>
        <v>11333.775000000001</v>
      </c>
      <c r="Q98">
        <f t="shared" si="15"/>
        <v>2.4328179017916001E-4</v>
      </c>
      <c r="R98" s="5">
        <v>0.05</v>
      </c>
      <c r="S98">
        <f t="shared" si="16"/>
        <v>1.2164089508958001E-5</v>
      </c>
    </row>
    <row r="99" spans="1:19">
      <c r="A99" s="126" t="s">
        <v>161</v>
      </c>
      <c r="B99" s="20" t="s">
        <v>71</v>
      </c>
      <c r="C99" s="174">
        <v>26444.61</v>
      </c>
      <c r="D99" s="30" t="s">
        <v>52</v>
      </c>
      <c r="E99">
        <f t="shared" si="10"/>
        <v>-15559.993215073882</v>
      </c>
      <c r="F99">
        <f t="shared" si="11"/>
        <v>-15560</v>
      </c>
      <c r="G99">
        <f t="shared" si="12"/>
        <v>5.3320000042731408E-3</v>
      </c>
      <c r="H99" s="19">
        <f t="shared" si="13"/>
        <v>5.3320000042731408E-3</v>
      </c>
      <c r="N99">
        <f t="shared" ca="1" si="17"/>
        <v>0.23864497919291672</v>
      </c>
      <c r="P99" s="2">
        <f t="shared" si="14"/>
        <v>11426.11</v>
      </c>
      <c r="Q99">
        <f t="shared" si="15"/>
        <v>2.8430224045568773E-5</v>
      </c>
      <c r="R99" s="5">
        <v>0.05</v>
      </c>
      <c r="S99">
        <f t="shared" si="16"/>
        <v>1.4215112022784388E-6</v>
      </c>
    </row>
    <row r="100" spans="1:19">
      <c r="A100" s="24" t="s">
        <v>203</v>
      </c>
      <c r="B100" s="24" t="s">
        <v>71</v>
      </c>
      <c r="C100" s="172">
        <v>26547.526000000002</v>
      </c>
      <c r="D100" s="72" t="s">
        <v>52</v>
      </c>
      <c r="E100">
        <f t="shared" si="10"/>
        <v>-15429.033452154366</v>
      </c>
      <c r="F100">
        <f t="shared" si="11"/>
        <v>-15429</v>
      </c>
      <c r="G100">
        <f t="shared" si="12"/>
        <v>-2.6288699995347997E-2</v>
      </c>
      <c r="H100" s="19">
        <f t="shared" si="13"/>
        <v>-2.6288699995347997E-2</v>
      </c>
      <c r="N100">
        <f t="shared" ca="1" si="17"/>
        <v>0.23733469685049491</v>
      </c>
      <c r="O100">
        <f>+D$11+D$12*F100+D$13*F100^2</f>
        <v>-5.4015167407411996E-3</v>
      </c>
      <c r="P100" s="2">
        <f t="shared" si="14"/>
        <v>11529.026000000002</v>
      </c>
      <c r="Q100">
        <f t="shared" si="15"/>
        <v>4.3627442431152662E-4</v>
      </c>
      <c r="R100" s="5">
        <v>0.05</v>
      </c>
      <c r="S100">
        <f t="shared" si="16"/>
        <v>2.1813721215576331E-5</v>
      </c>
    </row>
    <row r="101" spans="1:19">
      <c r="A101" s="24" t="s">
        <v>203</v>
      </c>
      <c r="B101" s="24" t="s">
        <v>71</v>
      </c>
      <c r="C101" s="172">
        <v>26547.532999999999</v>
      </c>
      <c r="D101" s="72" t="s">
        <v>52</v>
      </c>
      <c r="E101">
        <f t="shared" si="10"/>
        <v>-15429.024544711985</v>
      </c>
      <c r="F101">
        <f t="shared" si="11"/>
        <v>-15429</v>
      </c>
      <c r="G101">
        <f t="shared" si="12"/>
        <v>-1.9288699997559888E-2</v>
      </c>
      <c r="H101" s="19">
        <f t="shared" si="13"/>
        <v>-1.9288699997559888E-2</v>
      </c>
      <c r="N101">
        <f t="shared" ca="1" si="17"/>
        <v>0.23733469685049491</v>
      </c>
      <c r="O101">
        <f>+D$11+D$12*F101+D$13*F101^2</f>
        <v>-5.4015167407411996E-3</v>
      </c>
      <c r="P101" s="2">
        <f t="shared" si="14"/>
        <v>11529.032999999999</v>
      </c>
      <c r="Q101">
        <f t="shared" si="15"/>
        <v>1.9285385880846533E-4</v>
      </c>
      <c r="R101" s="5">
        <v>0.05</v>
      </c>
      <c r="S101">
        <f t="shared" si="16"/>
        <v>9.6426929404232677E-6</v>
      </c>
    </row>
    <row r="102" spans="1:19">
      <c r="A102" s="24" t="s">
        <v>203</v>
      </c>
      <c r="B102" s="24" t="s">
        <v>71</v>
      </c>
      <c r="C102" s="172">
        <v>26547.541000000001</v>
      </c>
      <c r="D102" s="72" t="s">
        <v>52</v>
      </c>
      <c r="E102">
        <f t="shared" si="10"/>
        <v>-15429.01436477783</v>
      </c>
      <c r="F102">
        <f t="shared" si="11"/>
        <v>-15429</v>
      </c>
      <c r="G102">
        <f t="shared" si="12"/>
        <v>-1.1288699995930074E-2</v>
      </c>
      <c r="H102" s="19">
        <f t="shared" si="13"/>
        <v>-1.1288699995930074E-2</v>
      </c>
      <c r="N102">
        <f t="shared" ca="1" si="17"/>
        <v>0.23733469685049491</v>
      </c>
      <c r="O102">
        <f>+D$11+D$12*F102+D$13*F102^2</f>
        <v>-5.4015167407411996E-3</v>
      </c>
      <c r="P102" s="2">
        <f t="shared" si="14"/>
        <v>11529.041000000001</v>
      </c>
      <c r="Q102">
        <f t="shared" si="15"/>
        <v>3.4658926680176271E-5</v>
      </c>
      <c r="R102" s="5">
        <v>0.05</v>
      </c>
      <c r="S102">
        <f t="shared" si="16"/>
        <v>1.7329463340088137E-6</v>
      </c>
    </row>
    <row r="103" spans="1:19">
      <c r="A103" s="126" t="s">
        <v>161</v>
      </c>
      <c r="B103" s="20" t="s">
        <v>71</v>
      </c>
      <c r="C103" s="174">
        <v>26547.544999999998</v>
      </c>
      <c r="D103" s="30" t="s">
        <v>52</v>
      </c>
      <c r="E103">
        <f t="shared" si="10"/>
        <v>-15429.009274810756</v>
      </c>
      <c r="F103">
        <f t="shared" si="11"/>
        <v>-15429</v>
      </c>
      <c r="G103">
        <f t="shared" si="12"/>
        <v>-7.2886999987531453E-3</v>
      </c>
      <c r="H103" s="19">
        <f t="shared" si="13"/>
        <v>-7.2886999987531453E-3</v>
      </c>
      <c r="N103">
        <f t="shared" ca="1" si="17"/>
        <v>0.23733469685049491</v>
      </c>
      <c r="P103" s="2">
        <f t="shared" si="14"/>
        <v>11529.044999999998</v>
      </c>
      <c r="Q103">
        <f t="shared" si="15"/>
        <v>5.31251476718241E-5</v>
      </c>
      <c r="R103" s="5">
        <v>0.05</v>
      </c>
      <c r="S103">
        <f t="shared" si="16"/>
        <v>2.6562573835912053E-6</v>
      </c>
    </row>
    <row r="104" spans="1:19">
      <c r="A104" s="24" t="s">
        <v>203</v>
      </c>
      <c r="B104" s="24" t="s">
        <v>71</v>
      </c>
      <c r="C104" s="172">
        <v>26547.548999999999</v>
      </c>
      <c r="D104" s="72" t="s">
        <v>52</v>
      </c>
      <c r="E104">
        <f t="shared" si="10"/>
        <v>-15429.004184843679</v>
      </c>
      <c r="F104">
        <f t="shared" si="11"/>
        <v>-15429</v>
      </c>
      <c r="G104">
        <f t="shared" si="12"/>
        <v>-3.2886999979382381E-3</v>
      </c>
      <c r="H104" s="19">
        <f t="shared" si="13"/>
        <v>-3.2886999979382381E-3</v>
      </c>
      <c r="N104">
        <f t="shared" ca="1" si="17"/>
        <v>0.23733469685049491</v>
      </c>
      <c r="O104">
        <f>+D$11+D$12*F104+D$13*F104^2</f>
        <v>-5.4015167407411996E-3</v>
      </c>
      <c r="P104" s="2">
        <f t="shared" si="14"/>
        <v>11529.048999999999</v>
      </c>
      <c r="Q104">
        <f t="shared" si="15"/>
        <v>4.4639945886685159E-6</v>
      </c>
      <c r="R104" s="5">
        <v>0.05</v>
      </c>
      <c r="S104">
        <f t="shared" si="16"/>
        <v>2.2319972943342582E-7</v>
      </c>
    </row>
    <row r="105" spans="1:19">
      <c r="A105" s="24" t="s">
        <v>203</v>
      </c>
      <c r="B105" s="24" t="s">
        <v>71</v>
      </c>
      <c r="C105" s="172">
        <v>26547.556</v>
      </c>
      <c r="D105" s="72" t="s">
        <v>52</v>
      </c>
      <c r="E105">
        <f t="shared" si="10"/>
        <v>-15428.995277401293</v>
      </c>
      <c r="F105">
        <f t="shared" si="11"/>
        <v>-15429</v>
      </c>
      <c r="G105">
        <f t="shared" si="12"/>
        <v>3.7113000034878496E-3</v>
      </c>
      <c r="H105" s="19">
        <f t="shared" si="13"/>
        <v>3.7113000034878496E-3</v>
      </c>
      <c r="N105">
        <f t="shared" ca="1" si="17"/>
        <v>0.23733469685049491</v>
      </c>
      <c r="O105">
        <f>+D$11+D$12*F105+D$13*F105^2</f>
        <v>-5.4015167407411996E-3</v>
      </c>
      <c r="P105" s="2">
        <f t="shared" si="14"/>
        <v>11529.056</v>
      </c>
      <c r="Q105">
        <f t="shared" si="15"/>
        <v>8.3043429013901333E-5</v>
      </c>
      <c r="R105" s="5">
        <v>0.05</v>
      </c>
      <c r="S105">
        <f t="shared" si="16"/>
        <v>4.152171450695067E-6</v>
      </c>
    </row>
    <row r="106" spans="1:19">
      <c r="A106" s="24" t="s">
        <v>203</v>
      </c>
      <c r="B106" s="24" t="s">
        <v>71</v>
      </c>
      <c r="C106" s="172">
        <v>26547.563999999998</v>
      </c>
      <c r="D106" s="72" t="s">
        <v>52</v>
      </c>
      <c r="E106">
        <f t="shared" si="10"/>
        <v>-15428.985097467141</v>
      </c>
      <c r="F106">
        <f t="shared" si="11"/>
        <v>-15429</v>
      </c>
      <c r="G106">
        <f t="shared" si="12"/>
        <v>1.1711300001479685E-2</v>
      </c>
      <c r="H106" s="19">
        <f t="shared" si="13"/>
        <v>1.1711300001479685E-2</v>
      </c>
      <c r="N106">
        <f t="shared" ca="1" si="17"/>
        <v>0.23733469685049491</v>
      </c>
      <c r="O106">
        <f>+D$11+D$12*F106+D$13*F106^2</f>
        <v>-5.4015167407411996E-3</v>
      </c>
      <c r="P106" s="2">
        <f t="shared" si="14"/>
        <v>11529.063999999998</v>
      </c>
      <c r="Q106">
        <f t="shared" si="15"/>
        <v>2.9284849685283542E-4</v>
      </c>
      <c r="R106" s="5">
        <v>0.05</v>
      </c>
      <c r="S106">
        <f t="shared" si="16"/>
        <v>1.4642424842641772E-5</v>
      </c>
    </row>
    <row r="107" spans="1:19">
      <c r="A107" s="126" t="s">
        <v>161</v>
      </c>
      <c r="B107" s="20" t="s">
        <v>72</v>
      </c>
      <c r="C107" s="174">
        <v>26619.429</v>
      </c>
      <c r="D107" s="30" t="s">
        <v>52</v>
      </c>
      <c r="E107">
        <f t="shared" si="10"/>
        <v>-15337.537476473213</v>
      </c>
      <c r="F107">
        <f t="shared" si="11"/>
        <v>-15337.5</v>
      </c>
      <c r="G107">
        <f t="shared" si="12"/>
        <v>-2.9451249996782281E-2</v>
      </c>
      <c r="H107" s="19">
        <f t="shared" si="13"/>
        <v>-2.9451249996782281E-2</v>
      </c>
      <c r="N107">
        <f t="shared" ca="1" si="17"/>
        <v>0.23641949964185677</v>
      </c>
      <c r="P107" s="2">
        <f t="shared" si="14"/>
        <v>11600.929</v>
      </c>
      <c r="Q107">
        <f t="shared" si="15"/>
        <v>8.6737612637296829E-4</v>
      </c>
      <c r="R107" s="5">
        <v>0.05</v>
      </c>
      <c r="S107">
        <f t="shared" si="16"/>
        <v>4.3368806318648415E-5</v>
      </c>
    </row>
    <row r="108" spans="1:19">
      <c r="A108" s="24" t="s">
        <v>203</v>
      </c>
      <c r="B108" s="24" t="s">
        <v>72</v>
      </c>
      <c r="C108" s="172">
        <v>26623.341</v>
      </c>
      <c r="D108" s="72" t="s">
        <v>52</v>
      </c>
      <c r="E108">
        <f t="shared" si="10"/>
        <v>-15332.559488672083</v>
      </c>
      <c r="F108">
        <f t="shared" si="11"/>
        <v>-15332.5</v>
      </c>
      <c r="G108">
        <f t="shared" si="12"/>
        <v>-4.6749749995797174E-2</v>
      </c>
      <c r="H108" s="19">
        <f t="shared" si="13"/>
        <v>-4.6749749995797174E-2</v>
      </c>
      <c r="N108">
        <f t="shared" ca="1" si="17"/>
        <v>0.23636948886542844</v>
      </c>
      <c r="O108">
        <f>+D$11+D$12*F108+D$13*F108^2</f>
        <v>-4.8855513728563379E-3</v>
      </c>
      <c r="P108" s="2">
        <f t="shared" si="14"/>
        <v>11604.841</v>
      </c>
      <c r="Q108">
        <f t="shared" si="15"/>
        <v>1.7526111263410414E-3</v>
      </c>
      <c r="R108" s="5">
        <v>0.05</v>
      </c>
      <c r="S108">
        <f t="shared" si="16"/>
        <v>8.7630556317052076E-5</v>
      </c>
    </row>
    <row r="109" spans="1:19">
      <c r="A109" s="24" t="s">
        <v>203</v>
      </c>
      <c r="B109" s="24" t="s">
        <v>72</v>
      </c>
      <c r="C109" s="172">
        <v>26623.362000000001</v>
      </c>
      <c r="D109" s="72" t="s">
        <v>52</v>
      </c>
      <c r="E109">
        <f t="shared" si="10"/>
        <v>-15332.53276634493</v>
      </c>
      <c r="F109">
        <f t="shared" si="11"/>
        <v>-15332.5</v>
      </c>
      <c r="G109">
        <f t="shared" si="12"/>
        <v>-2.574974999515689E-2</v>
      </c>
      <c r="H109" s="19">
        <f t="shared" si="13"/>
        <v>-2.574974999515689E-2</v>
      </c>
      <c r="N109">
        <f t="shared" ca="1" si="17"/>
        <v>0.23636948886542844</v>
      </c>
      <c r="O109">
        <f>+D$11+D$12*F109+D$13*F109^2</f>
        <v>-4.8855513728563379E-3</v>
      </c>
      <c r="P109" s="2">
        <f t="shared" si="14"/>
        <v>11604.862000000001</v>
      </c>
      <c r="Q109">
        <f t="shared" si="15"/>
        <v>4.3531478415080826E-4</v>
      </c>
      <c r="R109" s="5">
        <v>0.05</v>
      </c>
      <c r="S109">
        <f t="shared" si="16"/>
        <v>2.1765739207540413E-5</v>
      </c>
    </row>
    <row r="110" spans="1:19">
      <c r="A110" s="126" t="s">
        <v>161</v>
      </c>
      <c r="B110" s="20" t="s">
        <v>72</v>
      </c>
      <c r="C110" s="174">
        <v>26623.373</v>
      </c>
      <c r="D110" s="30" t="s">
        <v>52</v>
      </c>
      <c r="E110">
        <f t="shared" si="10"/>
        <v>-15332.51876893547</v>
      </c>
      <c r="F110">
        <f t="shared" si="11"/>
        <v>-15332.5</v>
      </c>
      <c r="G110">
        <f t="shared" si="12"/>
        <v>-1.4749749996553874E-2</v>
      </c>
      <c r="H110" s="19">
        <f t="shared" si="13"/>
        <v>-1.4749749996553874E-2</v>
      </c>
      <c r="N110">
        <f t="shared" ca="1" si="17"/>
        <v>0.23636948886542844</v>
      </c>
      <c r="P110" s="2">
        <f t="shared" si="14"/>
        <v>11604.873</v>
      </c>
      <c r="Q110">
        <f t="shared" si="15"/>
        <v>2.1755512496084099E-4</v>
      </c>
      <c r="R110" s="5">
        <v>0.05</v>
      </c>
      <c r="S110">
        <f t="shared" si="16"/>
        <v>1.0877756248042051E-5</v>
      </c>
    </row>
    <row r="111" spans="1:19">
      <c r="A111" s="24" t="s">
        <v>203</v>
      </c>
      <c r="B111" s="24" t="s">
        <v>72</v>
      </c>
      <c r="C111" s="172">
        <v>26623.383999999998</v>
      </c>
      <c r="D111" s="72" t="s">
        <v>52</v>
      </c>
      <c r="E111">
        <f t="shared" si="10"/>
        <v>-15332.50477152601</v>
      </c>
      <c r="F111">
        <f t="shared" si="11"/>
        <v>-15332.5</v>
      </c>
      <c r="G111">
        <f t="shared" si="12"/>
        <v>-3.7497499979508575E-3</v>
      </c>
      <c r="H111" s="19">
        <f t="shared" si="13"/>
        <v>-3.7497499979508575E-3</v>
      </c>
      <c r="N111">
        <f t="shared" ca="1" si="17"/>
        <v>0.23636948886542844</v>
      </c>
      <c r="O111">
        <f>+D$11+D$12*F111+D$13*F111^2</f>
        <v>-4.8855513728563379E-3</v>
      </c>
      <c r="P111" s="2">
        <f t="shared" si="14"/>
        <v>11604.883999999998</v>
      </c>
      <c r="Q111">
        <f t="shared" si="15"/>
        <v>1.2900447632371798E-6</v>
      </c>
      <c r="R111" s="5">
        <v>0.05</v>
      </c>
      <c r="S111">
        <f t="shared" si="16"/>
        <v>6.450223816185899E-8</v>
      </c>
    </row>
    <row r="112" spans="1:19">
      <c r="A112" s="24" t="s">
        <v>203</v>
      </c>
      <c r="B112" s="24" t="s">
        <v>72</v>
      </c>
      <c r="C112" s="172">
        <v>26623.405999999999</v>
      </c>
      <c r="D112" s="72" t="s">
        <v>52</v>
      </c>
      <c r="E112">
        <f t="shared" si="10"/>
        <v>-15332.476776707086</v>
      </c>
      <c r="F112">
        <f t="shared" si="11"/>
        <v>-15332.5</v>
      </c>
      <c r="G112">
        <f t="shared" si="12"/>
        <v>1.8250250002893154E-2</v>
      </c>
      <c r="H112" s="19">
        <f t="shared" si="13"/>
        <v>1.8250250002893154E-2</v>
      </c>
      <c r="N112">
        <f t="shared" ca="1" si="17"/>
        <v>0.23636948886542844</v>
      </c>
      <c r="O112">
        <f>+D$11+D$12*F112+D$13*F112^2</f>
        <v>-4.8855513728563379E-3</v>
      </c>
      <c r="P112" s="2">
        <f t="shared" si="14"/>
        <v>11604.905999999999</v>
      </c>
      <c r="Q112">
        <f t="shared" si="15"/>
        <v>5.3526530529813209E-4</v>
      </c>
      <c r="R112" s="5">
        <v>0.05</v>
      </c>
      <c r="S112">
        <f t="shared" si="16"/>
        <v>2.6763265264906606E-5</v>
      </c>
    </row>
    <row r="113" spans="1:20">
      <c r="A113" s="126" t="s">
        <v>161</v>
      </c>
      <c r="B113" s="20" t="s">
        <v>71</v>
      </c>
      <c r="C113" s="174">
        <v>26624.558000000001</v>
      </c>
      <c r="D113" s="30" t="s">
        <v>52</v>
      </c>
      <c r="E113">
        <f t="shared" si="10"/>
        <v>-15331.010866188959</v>
      </c>
      <c r="F113">
        <f t="shared" si="11"/>
        <v>-15331</v>
      </c>
      <c r="G113">
        <f t="shared" si="12"/>
        <v>-8.5392999935720582E-3</v>
      </c>
      <c r="H113" s="19">
        <f t="shared" si="13"/>
        <v>-8.5392999935720582E-3</v>
      </c>
      <c r="N113">
        <f t="shared" ca="1" si="17"/>
        <v>0.23635448563249994</v>
      </c>
      <c r="P113" s="2">
        <f t="shared" si="14"/>
        <v>11606.058000000001</v>
      </c>
      <c r="Q113">
        <f t="shared" si="15"/>
        <v>7.2919644380219754E-5</v>
      </c>
      <c r="R113" s="5">
        <v>0.05</v>
      </c>
      <c r="S113">
        <f t="shared" si="16"/>
        <v>3.645982219010988E-6</v>
      </c>
    </row>
    <row r="114" spans="1:20">
      <c r="A114" s="126" t="s">
        <v>161</v>
      </c>
      <c r="B114" s="20" t="s">
        <v>72</v>
      </c>
      <c r="C114" s="174">
        <v>26675.218000000001</v>
      </c>
      <c r="D114" s="30" t="s">
        <v>52</v>
      </c>
      <c r="E114">
        <f t="shared" si="10"/>
        <v>-15266.546433161029</v>
      </c>
      <c r="F114">
        <f t="shared" si="11"/>
        <v>-15266.5</v>
      </c>
      <c r="G114">
        <f t="shared" si="12"/>
        <v>-3.6489949998212978E-2</v>
      </c>
      <c r="H114" s="19">
        <f t="shared" si="13"/>
        <v>-3.6489949998212978E-2</v>
      </c>
      <c r="N114">
        <f t="shared" ca="1" si="17"/>
        <v>0.23570934661657472</v>
      </c>
      <c r="P114" s="2">
        <f t="shared" si="14"/>
        <v>11656.718000000001</v>
      </c>
      <c r="Q114">
        <f t="shared" si="15"/>
        <v>1.3315164508720834E-3</v>
      </c>
      <c r="R114" s="5">
        <v>0.05</v>
      </c>
      <c r="S114">
        <f t="shared" si="16"/>
        <v>6.6575822543604171E-5</v>
      </c>
    </row>
    <row r="115" spans="1:20">
      <c r="A115" s="24" t="s">
        <v>201</v>
      </c>
      <c r="B115" s="24" t="s">
        <v>72</v>
      </c>
      <c r="C115" s="172">
        <v>26711.473999999998</v>
      </c>
      <c r="D115" s="72" t="s">
        <v>52</v>
      </c>
      <c r="E115">
        <f t="shared" si="10"/>
        <v>-15220.410971576732</v>
      </c>
      <c r="F115">
        <f t="shared" si="11"/>
        <v>-15220.5</v>
      </c>
      <c r="G115">
        <f t="shared" si="12"/>
        <v>6.9963850000931416E-2</v>
      </c>
      <c r="H115" s="19">
        <f t="shared" si="13"/>
        <v>6.9963850000931416E-2</v>
      </c>
      <c r="N115">
        <f t="shared" ca="1" si="17"/>
        <v>0.23524924747343423</v>
      </c>
      <c r="P115" s="2">
        <f t="shared" si="14"/>
        <v>11692.973999999998</v>
      </c>
      <c r="Q115">
        <f t="shared" si="15"/>
        <v>4.8949403069528307E-3</v>
      </c>
      <c r="R115" s="5">
        <v>0.05</v>
      </c>
      <c r="S115">
        <f t="shared" si="16"/>
        <v>2.4474701534764153E-4</v>
      </c>
    </row>
    <row r="116" spans="1:20">
      <c r="A116" s="126" t="s">
        <v>161</v>
      </c>
      <c r="B116" s="20" t="s">
        <v>72</v>
      </c>
      <c r="C116" s="174">
        <v>26861.502</v>
      </c>
      <c r="D116" s="30" t="s">
        <v>52</v>
      </c>
      <c r="E116">
        <f t="shared" si="10"/>
        <v>-15029.501576426424</v>
      </c>
      <c r="F116">
        <f t="shared" si="11"/>
        <v>-15029.5</v>
      </c>
      <c r="G116">
        <f t="shared" si="12"/>
        <v>-1.2388499962980859E-3</v>
      </c>
      <c r="H116" s="19">
        <f t="shared" si="13"/>
        <v>-1.2388499962980859E-3</v>
      </c>
      <c r="N116">
        <f t="shared" ca="1" si="17"/>
        <v>0.23333883581387266</v>
      </c>
      <c r="P116" s="2">
        <f t="shared" si="14"/>
        <v>11843.002</v>
      </c>
      <c r="Q116">
        <f t="shared" si="15"/>
        <v>1.5347493133277674E-6</v>
      </c>
      <c r="R116" s="5">
        <v>0.05</v>
      </c>
      <c r="S116">
        <f t="shared" si="16"/>
        <v>7.6737465666388375E-8</v>
      </c>
    </row>
    <row r="117" spans="1:20">
      <c r="A117" s="24" t="s">
        <v>201</v>
      </c>
      <c r="B117" s="24" t="s">
        <v>71</v>
      </c>
      <c r="C117" s="172">
        <v>26913.789000000001</v>
      </c>
      <c r="D117" s="72" t="s">
        <v>52</v>
      </c>
      <c r="E117">
        <f t="shared" si="10"/>
        <v>-14962.966799289996</v>
      </c>
      <c r="F117">
        <f t="shared" si="11"/>
        <v>-14963</v>
      </c>
      <c r="G117">
        <f t="shared" si="12"/>
        <v>2.6091100004123291E-2</v>
      </c>
      <c r="H117" s="19">
        <f t="shared" ref="H117:H148" si="18">G117</f>
        <v>2.6091100004123291E-2</v>
      </c>
      <c r="N117">
        <f t="shared" ca="1" si="17"/>
        <v>0.2326736924873761</v>
      </c>
      <c r="P117" s="2">
        <f t="shared" si="14"/>
        <v>11895.289000000001</v>
      </c>
      <c r="Q117">
        <f t="shared" si="15"/>
        <v>6.8074549942516243E-4</v>
      </c>
      <c r="R117" s="5">
        <v>0.05</v>
      </c>
      <c r="S117">
        <f t="shared" si="16"/>
        <v>3.4037274971258124E-5</v>
      </c>
    </row>
    <row r="118" spans="1:20">
      <c r="A118" s="126" t="s">
        <v>161</v>
      </c>
      <c r="B118" s="20" t="s">
        <v>71</v>
      </c>
      <c r="C118" s="174">
        <v>26915.308000000001</v>
      </c>
      <c r="D118" s="30" t="s">
        <v>52</v>
      </c>
      <c r="E118">
        <f t="shared" si="10"/>
        <v>-14961.033884292572</v>
      </c>
      <c r="F118">
        <f t="shared" si="11"/>
        <v>-14961</v>
      </c>
      <c r="G118">
        <f t="shared" si="12"/>
        <v>-2.6628299998264993E-2</v>
      </c>
      <c r="H118" s="19">
        <f t="shared" si="18"/>
        <v>-2.6628299998264993E-2</v>
      </c>
      <c r="N118">
        <f t="shared" ca="1" si="17"/>
        <v>0.23265368817680476</v>
      </c>
      <c r="P118" s="2">
        <f t="shared" si="14"/>
        <v>11896.808000000001</v>
      </c>
      <c r="Q118">
        <f t="shared" si="15"/>
        <v>7.0906636079759943E-4</v>
      </c>
      <c r="R118" s="5">
        <v>0.05</v>
      </c>
      <c r="S118">
        <f t="shared" si="16"/>
        <v>3.5453318039879976E-5</v>
      </c>
    </row>
    <row r="119" spans="1:20">
      <c r="A119" s="24" t="s">
        <v>201</v>
      </c>
      <c r="B119" s="24" t="s">
        <v>72</v>
      </c>
      <c r="C119" s="172">
        <v>26926.735000000001</v>
      </c>
      <c r="D119" s="72" t="s">
        <v>52</v>
      </c>
      <c r="E119">
        <f t="shared" si="10"/>
        <v>-14946.493120845866</v>
      </c>
      <c r="F119">
        <f t="shared" si="11"/>
        <v>-14946.5</v>
      </c>
      <c r="G119">
        <f t="shared" si="12"/>
        <v>5.4060500042396598E-3</v>
      </c>
      <c r="H119" s="19">
        <f t="shared" si="18"/>
        <v>5.4060500042396598E-3</v>
      </c>
      <c r="N119">
        <f t="shared" ca="1" si="17"/>
        <v>0.23250865692516265</v>
      </c>
      <c r="P119" s="2">
        <f t="shared" si="14"/>
        <v>11908.235000000001</v>
      </c>
      <c r="Q119">
        <f t="shared" si="15"/>
        <v>2.9225376648339625E-5</v>
      </c>
      <c r="R119" s="5">
        <v>0.05</v>
      </c>
      <c r="S119">
        <f t="shared" si="16"/>
        <v>1.4612688324169813E-6</v>
      </c>
    </row>
    <row r="120" spans="1:20">
      <c r="A120" s="126" t="s">
        <v>161</v>
      </c>
      <c r="B120" s="20" t="s">
        <v>71</v>
      </c>
      <c r="C120" s="174">
        <v>26929.503000000001</v>
      </c>
      <c r="D120" s="30" t="s">
        <v>52</v>
      </c>
      <c r="E120">
        <f t="shared" si="10"/>
        <v>-14942.970863628707</v>
      </c>
      <c r="F120">
        <f t="shared" si="11"/>
        <v>-14943</v>
      </c>
      <c r="G120">
        <f t="shared" si="12"/>
        <v>2.2897100003319792E-2</v>
      </c>
      <c r="H120" s="19">
        <f t="shared" si="18"/>
        <v>2.2897100003319792E-2</v>
      </c>
      <c r="N120">
        <f t="shared" ca="1" si="17"/>
        <v>0.23247364938166284</v>
      </c>
      <c r="P120" s="2">
        <f t="shared" si="14"/>
        <v>11911.003000000001</v>
      </c>
      <c r="Q120">
        <f t="shared" si="15"/>
        <v>5.2427718856202729E-4</v>
      </c>
      <c r="R120" s="5">
        <v>0.05</v>
      </c>
      <c r="S120">
        <f t="shared" si="16"/>
        <v>2.6213859428101366E-5</v>
      </c>
    </row>
    <row r="121" spans="1:20">
      <c r="A121" s="126" t="s">
        <v>161</v>
      </c>
      <c r="B121" s="20" t="s">
        <v>72</v>
      </c>
      <c r="C121" s="174">
        <v>26979.376</v>
      </c>
      <c r="D121" s="30" t="s">
        <v>52</v>
      </c>
      <c r="E121">
        <f t="shared" si="10"/>
        <v>-14879.50788162314</v>
      </c>
      <c r="F121">
        <f t="shared" si="11"/>
        <v>-14879.5</v>
      </c>
      <c r="G121">
        <f t="shared" si="12"/>
        <v>-6.1938499966345262E-3</v>
      </c>
      <c r="H121" s="19">
        <f t="shared" si="18"/>
        <v>-6.1938499966345262E-3</v>
      </c>
      <c r="N121">
        <f t="shared" ca="1" si="17"/>
        <v>0.23183851252102325</v>
      </c>
      <c r="P121" s="2">
        <f t="shared" si="14"/>
        <v>11960.876</v>
      </c>
      <c r="Q121">
        <f t="shared" si="15"/>
        <v>3.8363777780809517E-5</v>
      </c>
      <c r="R121" s="5">
        <v>0.05</v>
      </c>
      <c r="S121">
        <f t="shared" si="16"/>
        <v>1.9181888890404758E-6</v>
      </c>
    </row>
    <row r="122" spans="1:20">
      <c r="A122" s="126" t="s">
        <v>161</v>
      </c>
      <c r="B122" s="20" t="s">
        <v>71</v>
      </c>
      <c r="C122" s="174">
        <v>27000.241999999998</v>
      </c>
      <c r="D122" s="30" t="s">
        <v>52</v>
      </c>
      <c r="E122">
        <f t="shared" si="10"/>
        <v>-14852.95606836691</v>
      </c>
      <c r="F122">
        <f t="shared" si="11"/>
        <v>-14853</v>
      </c>
      <c r="G122">
        <f t="shared" si="12"/>
        <v>3.4524100003181957E-2</v>
      </c>
      <c r="H122" s="19">
        <f t="shared" si="18"/>
        <v>3.4524100003181957E-2</v>
      </c>
      <c r="N122">
        <f t="shared" ca="1" si="17"/>
        <v>0.2315734554059532</v>
      </c>
      <c r="P122" s="2">
        <f t="shared" si="14"/>
        <v>11981.741999999998</v>
      </c>
      <c r="Q122">
        <f t="shared" si="15"/>
        <v>1.1919134810297084E-3</v>
      </c>
      <c r="R122" s="5">
        <v>0.05</v>
      </c>
      <c r="S122">
        <f t="shared" si="16"/>
        <v>5.9595674051485425E-5</v>
      </c>
      <c r="T122" s="10">
        <v>9.39190000644885E-3</v>
      </c>
    </row>
    <row r="123" spans="1:20">
      <c r="A123" s="24" t="s">
        <v>201</v>
      </c>
      <c r="B123" s="24" t="s">
        <v>71</v>
      </c>
      <c r="C123" s="172">
        <v>27002.563999999998</v>
      </c>
      <c r="D123" s="72" t="s">
        <v>52</v>
      </c>
      <c r="E123">
        <f t="shared" si="10"/>
        <v>-14850.001342478814</v>
      </c>
      <c r="F123">
        <f t="shared" si="11"/>
        <v>-14850</v>
      </c>
      <c r="G123">
        <f t="shared" si="12"/>
        <v>-1.0550000006332994E-3</v>
      </c>
      <c r="H123" s="19">
        <f t="shared" si="18"/>
        <v>-1.0550000006332994E-3</v>
      </c>
      <c r="N123">
        <f t="shared" ca="1" si="17"/>
        <v>0.23154344894009621</v>
      </c>
      <c r="P123" s="2">
        <f t="shared" si="14"/>
        <v>11984.063999999998</v>
      </c>
      <c r="Q123">
        <f t="shared" si="15"/>
        <v>1.1130250013362616E-6</v>
      </c>
      <c r="R123" s="5">
        <v>0.05</v>
      </c>
      <c r="S123">
        <f t="shared" si="16"/>
        <v>5.5651250066813085E-8</v>
      </c>
    </row>
    <row r="124" spans="1:20">
      <c r="A124" s="24" t="s">
        <v>201</v>
      </c>
      <c r="B124" s="24" t="s">
        <v>72</v>
      </c>
      <c r="C124" s="172">
        <v>27026.504000000001</v>
      </c>
      <c r="D124" s="72" t="s">
        <v>52</v>
      </c>
      <c r="E124">
        <f t="shared" si="10"/>
        <v>-14819.537889524041</v>
      </c>
      <c r="F124">
        <f t="shared" si="11"/>
        <v>-14819.5</v>
      </c>
      <c r="G124">
        <f t="shared" si="12"/>
        <v>-2.977584999462124E-2</v>
      </c>
      <c r="H124" s="19">
        <f t="shared" si="18"/>
        <v>-2.977584999462124E-2</v>
      </c>
      <c r="N124">
        <f t="shared" ca="1" si="17"/>
        <v>0.23123838320388351</v>
      </c>
      <c r="P124" s="2">
        <f t="shared" si="14"/>
        <v>12008.004000000001</v>
      </c>
      <c r="Q124">
        <f t="shared" si="15"/>
        <v>8.8660124290218566E-4</v>
      </c>
      <c r="R124" s="5">
        <v>0.05</v>
      </c>
      <c r="S124">
        <f t="shared" si="16"/>
        <v>4.4330062145109287E-5</v>
      </c>
    </row>
    <row r="125" spans="1:20">
      <c r="A125" s="126" t="s">
        <v>161</v>
      </c>
      <c r="B125" s="20" t="s">
        <v>71</v>
      </c>
      <c r="C125" s="174">
        <v>27036.341</v>
      </c>
      <c r="D125" s="30" t="s">
        <v>52</v>
      </c>
      <c r="E125">
        <f t="shared" si="10"/>
        <v>-14807.020387990371</v>
      </c>
      <c r="F125">
        <f t="shared" si="11"/>
        <v>-14807</v>
      </c>
      <c r="G125">
        <f t="shared" si="12"/>
        <v>-1.602209999691695E-2</v>
      </c>
      <c r="H125" s="19">
        <f t="shared" si="18"/>
        <v>-1.602209999691695E-2</v>
      </c>
      <c r="N125">
        <f t="shared" ca="1" si="17"/>
        <v>0.23111335626281271</v>
      </c>
      <c r="P125" s="2">
        <f t="shared" si="14"/>
        <v>12017.841</v>
      </c>
      <c r="Q125">
        <f t="shared" si="15"/>
        <v>2.5670768831120611E-4</v>
      </c>
      <c r="R125" s="5">
        <v>0.05</v>
      </c>
      <c r="S125">
        <f t="shared" si="16"/>
        <v>1.2835384415560305E-5</v>
      </c>
    </row>
    <row r="126" spans="1:20">
      <c r="A126" s="24" t="s">
        <v>201</v>
      </c>
      <c r="B126" s="24" t="s">
        <v>72</v>
      </c>
      <c r="C126" s="172">
        <v>27241.81</v>
      </c>
      <c r="D126" s="72" t="s">
        <v>52</v>
      </c>
      <c r="E126">
        <f t="shared" si="10"/>
        <v>-14545.562776663564</v>
      </c>
      <c r="F126">
        <f t="shared" si="11"/>
        <v>-14545.5</v>
      </c>
      <c r="G126">
        <f t="shared" si="12"/>
        <v>-4.9333649996697204E-2</v>
      </c>
      <c r="H126" s="19">
        <f t="shared" si="18"/>
        <v>-4.9333649996697204E-2</v>
      </c>
      <c r="N126">
        <f t="shared" ca="1" si="17"/>
        <v>0.22849779265561193</v>
      </c>
      <c r="P126" s="2">
        <f t="shared" si="14"/>
        <v>12223.310000000001</v>
      </c>
      <c r="Q126">
        <f t="shared" si="15"/>
        <v>2.4338090219966219E-3</v>
      </c>
      <c r="R126" s="5">
        <v>0.05</v>
      </c>
      <c r="S126">
        <f t="shared" si="16"/>
        <v>1.216904510998311E-4</v>
      </c>
    </row>
    <row r="127" spans="1:20">
      <c r="A127" s="24" t="s">
        <v>201</v>
      </c>
      <c r="B127" s="24" t="s">
        <v>72</v>
      </c>
      <c r="C127" s="172">
        <v>27267.823</v>
      </c>
      <c r="D127" s="72" t="s">
        <v>52</v>
      </c>
      <c r="E127">
        <f t="shared" si="10"/>
        <v>-14512.461448271233</v>
      </c>
      <c r="F127">
        <f t="shared" si="11"/>
        <v>-14512.5</v>
      </c>
      <c r="G127">
        <f t="shared" si="12"/>
        <v>3.0296250002720626E-2</v>
      </c>
      <c r="H127" s="19">
        <f t="shared" si="18"/>
        <v>3.0296250002720626E-2</v>
      </c>
      <c r="N127">
        <f t="shared" ca="1" si="17"/>
        <v>0.22816772153118506</v>
      </c>
      <c r="P127" s="2">
        <f t="shared" si="14"/>
        <v>12249.323</v>
      </c>
      <c r="Q127">
        <f t="shared" si="15"/>
        <v>9.1786276422734956E-4</v>
      </c>
      <c r="R127" s="5">
        <v>0.05</v>
      </c>
      <c r="S127">
        <f t="shared" si="16"/>
        <v>4.5893138211367484E-5</v>
      </c>
    </row>
    <row r="128" spans="1:20">
      <c r="A128" s="126" t="s">
        <v>161</v>
      </c>
      <c r="B128" s="5" t="s">
        <v>72</v>
      </c>
      <c r="C128" s="175">
        <v>27272.499</v>
      </c>
      <c r="D128" s="29" t="s">
        <v>52</v>
      </c>
      <c r="E128">
        <f t="shared" si="10"/>
        <v>-14506.511276758431</v>
      </c>
      <c r="F128">
        <f t="shared" si="11"/>
        <v>-14506.5</v>
      </c>
      <c r="G128">
        <f t="shared" si="12"/>
        <v>-8.861949998390628E-3</v>
      </c>
      <c r="H128" s="19">
        <f t="shared" si="18"/>
        <v>-8.861949998390628E-3</v>
      </c>
      <c r="N128">
        <f t="shared" ca="1" si="17"/>
        <v>0.22810770859947108</v>
      </c>
      <c r="P128" s="2">
        <f t="shared" si="14"/>
        <v>12253.999</v>
      </c>
      <c r="Q128">
        <f t="shared" si="15"/>
        <v>7.8534157773975651E-5</v>
      </c>
      <c r="R128" s="5">
        <v>0.05</v>
      </c>
      <c r="S128">
        <f t="shared" si="16"/>
        <v>3.9267078886987825E-6</v>
      </c>
    </row>
    <row r="129" spans="1:19">
      <c r="A129" s="126" t="s">
        <v>161</v>
      </c>
      <c r="B129" s="5" t="s">
        <v>72</v>
      </c>
      <c r="C129" s="175">
        <v>27313.362000000001</v>
      </c>
      <c r="D129" s="29" t="s">
        <v>52</v>
      </c>
      <c r="E129">
        <f t="shared" si="10"/>
        <v>-14454.5134455934</v>
      </c>
      <c r="F129">
        <f t="shared" si="11"/>
        <v>-14454.5</v>
      </c>
      <c r="G129">
        <f t="shared" si="12"/>
        <v>-1.0566349996224744E-2</v>
      </c>
      <c r="H129" s="19">
        <f t="shared" si="18"/>
        <v>-1.0566349996224744E-2</v>
      </c>
      <c r="N129">
        <f t="shared" ca="1" si="17"/>
        <v>0.22758759652461663</v>
      </c>
      <c r="P129" s="2">
        <f t="shared" si="14"/>
        <v>12294.862000000001</v>
      </c>
      <c r="Q129">
        <f t="shared" si="15"/>
        <v>1.1164775224271865E-4</v>
      </c>
      <c r="R129" s="5">
        <v>0.05</v>
      </c>
      <c r="S129">
        <f t="shared" si="16"/>
        <v>5.5823876121359323E-6</v>
      </c>
    </row>
    <row r="130" spans="1:19">
      <c r="A130" s="126" t="s">
        <v>161</v>
      </c>
      <c r="B130" s="5" t="s">
        <v>71</v>
      </c>
      <c r="C130" s="175">
        <v>27333.4</v>
      </c>
      <c r="D130" s="29" t="s">
        <v>52</v>
      </c>
      <c r="E130">
        <f t="shared" si="10"/>
        <v>-14429.015255522068</v>
      </c>
      <c r="F130">
        <f t="shared" si="11"/>
        <v>-14429</v>
      </c>
      <c r="G130">
        <f t="shared" si="12"/>
        <v>-1.198869999643648E-2</v>
      </c>
      <c r="H130" s="19">
        <f t="shared" si="18"/>
        <v>-1.198869999643648E-2</v>
      </c>
      <c r="N130">
        <f t="shared" ca="1" si="17"/>
        <v>0.22733254156483224</v>
      </c>
      <c r="P130" s="2">
        <f t="shared" si="14"/>
        <v>12314.900000000001</v>
      </c>
      <c r="Q130">
        <f t="shared" si="15"/>
        <v>1.4372892760455608E-4</v>
      </c>
      <c r="R130" s="5">
        <v>0.05</v>
      </c>
      <c r="S130">
        <f t="shared" si="16"/>
        <v>7.186446380227804E-6</v>
      </c>
    </row>
    <row r="131" spans="1:19">
      <c r="A131" s="24" t="s">
        <v>201</v>
      </c>
      <c r="B131" s="24" t="s">
        <v>71</v>
      </c>
      <c r="C131" s="172">
        <v>27354.598999999998</v>
      </c>
      <c r="D131" s="72" t="s">
        <v>52</v>
      </c>
      <c r="E131">
        <f t="shared" si="10"/>
        <v>-14402.039702506692</v>
      </c>
      <c r="F131">
        <f t="shared" si="11"/>
        <v>-14402</v>
      </c>
      <c r="G131">
        <f t="shared" si="12"/>
        <v>-3.1200599998555845E-2</v>
      </c>
      <c r="H131" s="19">
        <f t="shared" si="18"/>
        <v>-3.1200599998555845E-2</v>
      </c>
      <c r="N131">
        <f t="shared" ca="1" si="17"/>
        <v>0.22706248337211934</v>
      </c>
      <c r="P131" s="2">
        <f t="shared" si="14"/>
        <v>12336.098999999998</v>
      </c>
      <c r="Q131">
        <f t="shared" si="15"/>
        <v>9.7347744026988299E-4</v>
      </c>
      <c r="R131" s="5">
        <v>0.05</v>
      </c>
      <c r="S131">
        <f t="shared" si="16"/>
        <v>4.8673872013494155E-5</v>
      </c>
    </row>
    <row r="132" spans="1:19">
      <c r="A132" s="24" t="s">
        <v>201</v>
      </c>
      <c r="B132" s="24" t="s">
        <v>71</v>
      </c>
      <c r="C132" s="172">
        <v>27632.821</v>
      </c>
      <c r="D132" s="72" t="s">
        <v>52</v>
      </c>
      <c r="E132">
        <f t="shared" si="10"/>
        <v>-14048.004497494905</v>
      </c>
      <c r="F132">
        <f t="shared" si="11"/>
        <v>-14048</v>
      </c>
      <c r="G132">
        <f t="shared" si="12"/>
        <v>-3.5343999952601735E-3</v>
      </c>
      <c r="H132" s="19">
        <f t="shared" si="18"/>
        <v>-3.5343999952601735E-3</v>
      </c>
      <c r="N132">
        <f t="shared" ca="1" si="17"/>
        <v>0.22352172040099474</v>
      </c>
      <c r="P132" s="2">
        <f t="shared" si="14"/>
        <v>12614.321</v>
      </c>
      <c r="Q132">
        <f t="shared" si="15"/>
        <v>1.2491983326495114E-5</v>
      </c>
      <c r="R132" s="5">
        <v>0.05</v>
      </c>
      <c r="S132">
        <f t="shared" si="16"/>
        <v>6.2459916632475578E-7</v>
      </c>
    </row>
    <row r="133" spans="1:19">
      <c r="A133" s="24" t="s">
        <v>201</v>
      </c>
      <c r="B133" s="24" t="s">
        <v>72</v>
      </c>
      <c r="C133" s="172">
        <v>28027.68</v>
      </c>
      <c r="D133" s="72" t="s">
        <v>52</v>
      </c>
      <c r="E133">
        <f t="shared" si="10"/>
        <v>-13545.549669998343</v>
      </c>
      <c r="F133">
        <f t="shared" si="11"/>
        <v>-13545.5</v>
      </c>
      <c r="G133">
        <f t="shared" si="12"/>
        <v>-3.9033649998600595E-2</v>
      </c>
      <c r="H133" s="19">
        <f t="shared" si="18"/>
        <v>-3.9033649998600595E-2</v>
      </c>
      <c r="N133">
        <f t="shared" ca="1" si="17"/>
        <v>0.21849563736994926</v>
      </c>
      <c r="P133" s="2">
        <f t="shared" si="14"/>
        <v>13009.18</v>
      </c>
      <c r="Q133">
        <f t="shared" si="15"/>
        <v>1.5236258322132521E-3</v>
      </c>
      <c r="R133" s="5">
        <v>0.05</v>
      </c>
      <c r="S133">
        <f t="shared" si="16"/>
        <v>7.6181291610662614E-5</v>
      </c>
    </row>
    <row r="134" spans="1:19">
      <c r="A134" s="24" t="s">
        <v>201</v>
      </c>
      <c r="B134" s="24" t="s">
        <v>71</v>
      </c>
      <c r="C134" s="172">
        <v>28032.788</v>
      </c>
      <c r="D134" s="72" t="s">
        <v>52</v>
      </c>
      <c r="E134">
        <f t="shared" si="10"/>
        <v>-13539.049782041244</v>
      </c>
      <c r="F134">
        <f t="shared" si="11"/>
        <v>-13539</v>
      </c>
      <c r="G134">
        <f t="shared" si="12"/>
        <v>-3.9121699996030657E-2</v>
      </c>
      <c r="H134" s="19">
        <f t="shared" si="18"/>
        <v>-3.9121699996030657E-2</v>
      </c>
      <c r="N134">
        <f t="shared" ca="1" si="17"/>
        <v>0.21843062336059246</v>
      </c>
      <c r="P134" s="2">
        <f t="shared" si="14"/>
        <v>13014.288</v>
      </c>
      <c r="Q134">
        <f t="shared" si="15"/>
        <v>1.530507410579425E-3</v>
      </c>
      <c r="R134" s="5">
        <v>0.05</v>
      </c>
      <c r="S134">
        <f t="shared" si="16"/>
        <v>7.6525370528971251E-5</v>
      </c>
    </row>
    <row r="135" spans="1:19">
      <c r="A135" s="24" t="s">
        <v>201</v>
      </c>
      <c r="B135" s="24" t="s">
        <v>71</v>
      </c>
      <c r="C135" s="172">
        <v>28062.726999999999</v>
      </c>
      <c r="D135" s="72" t="s">
        <v>52</v>
      </c>
      <c r="E135">
        <f t="shared" si="10"/>
        <v>-13500.952650963012</v>
      </c>
      <c r="F135">
        <f t="shared" si="11"/>
        <v>-13501</v>
      </c>
      <c r="G135">
        <f t="shared" si="12"/>
        <v>3.7209699999948498E-2</v>
      </c>
      <c r="H135" s="19">
        <f t="shared" si="18"/>
        <v>3.7209699999948498E-2</v>
      </c>
      <c r="N135">
        <f t="shared" ca="1" si="17"/>
        <v>0.21805054145973726</v>
      </c>
      <c r="P135" s="2">
        <f t="shared" si="14"/>
        <v>13044.226999999999</v>
      </c>
      <c r="Q135">
        <f t="shared" si="15"/>
        <v>1.3845617740861672E-3</v>
      </c>
      <c r="R135" s="5">
        <v>0.05</v>
      </c>
      <c r="S135">
        <f t="shared" si="16"/>
        <v>6.9228088704308366E-5</v>
      </c>
    </row>
    <row r="136" spans="1:19">
      <c r="A136" s="24" t="s">
        <v>201</v>
      </c>
      <c r="B136" s="24" t="s">
        <v>72</v>
      </c>
      <c r="C136" s="172">
        <v>28064.647000000001</v>
      </c>
      <c r="D136" s="72" t="s">
        <v>52</v>
      </c>
      <c r="E136">
        <f t="shared" si="10"/>
        <v>-13498.509466766136</v>
      </c>
      <c r="F136">
        <f t="shared" si="11"/>
        <v>-13498.5</v>
      </c>
      <c r="G136">
        <f t="shared" si="12"/>
        <v>-7.4395499941601884E-3</v>
      </c>
      <c r="H136" s="19">
        <f t="shared" si="18"/>
        <v>-7.4395499941601884E-3</v>
      </c>
      <c r="N136">
        <f t="shared" ca="1" si="17"/>
        <v>0.21802553607152311</v>
      </c>
      <c r="P136" s="2">
        <f t="shared" si="14"/>
        <v>13046.147000000001</v>
      </c>
      <c r="Q136">
        <f t="shared" si="15"/>
        <v>5.5346904115608858E-5</v>
      </c>
      <c r="R136" s="5">
        <v>0.05</v>
      </c>
      <c r="S136">
        <f t="shared" si="16"/>
        <v>2.7673452057804432E-6</v>
      </c>
    </row>
    <row r="137" spans="1:19">
      <c r="A137" s="24" t="s">
        <v>201</v>
      </c>
      <c r="B137" s="24" t="s">
        <v>72</v>
      </c>
      <c r="C137" s="172">
        <v>28090.602999999999</v>
      </c>
      <c r="D137" s="72" t="s">
        <v>52</v>
      </c>
      <c r="E137">
        <f t="shared" si="10"/>
        <v>-13465.480670404651</v>
      </c>
      <c r="F137">
        <f t="shared" si="11"/>
        <v>-13465.5</v>
      </c>
      <c r="G137">
        <f t="shared" si="12"/>
        <v>1.519035000455915E-2</v>
      </c>
      <c r="H137" s="19">
        <f t="shared" si="18"/>
        <v>1.519035000455915E-2</v>
      </c>
      <c r="N137">
        <f t="shared" ca="1" si="17"/>
        <v>0.21769546494709624</v>
      </c>
      <c r="P137" s="2">
        <f t="shared" si="14"/>
        <v>13072.102999999999</v>
      </c>
      <c r="Q137">
        <f t="shared" si="15"/>
        <v>2.3074673326101017E-4</v>
      </c>
      <c r="R137" s="5">
        <v>0.05</v>
      </c>
      <c r="S137">
        <f t="shared" si="16"/>
        <v>1.1537336663050509E-5</v>
      </c>
    </row>
    <row r="138" spans="1:19">
      <c r="A138" s="126" t="s">
        <v>161</v>
      </c>
      <c r="B138" s="5" t="s">
        <v>71</v>
      </c>
      <c r="C138" s="175">
        <v>28126.319</v>
      </c>
      <c r="D138" s="29" t="s">
        <v>52</v>
      </c>
      <c r="E138">
        <f t="shared" si="10"/>
        <v>-13420.03235437572</v>
      </c>
      <c r="F138">
        <f t="shared" si="11"/>
        <v>-13420</v>
      </c>
      <c r="G138">
        <f t="shared" si="12"/>
        <v>-2.5425999996514292E-2</v>
      </c>
      <c r="H138" s="19">
        <f t="shared" si="18"/>
        <v>-2.5425999996514292E-2</v>
      </c>
      <c r="N138">
        <f t="shared" ca="1" si="17"/>
        <v>0.21724036688159859</v>
      </c>
      <c r="P138" s="2">
        <f t="shared" si="14"/>
        <v>13107.819</v>
      </c>
      <c r="Q138">
        <f t="shared" si="15"/>
        <v>6.4648147582274478E-4</v>
      </c>
      <c r="R138" s="5">
        <v>0.05</v>
      </c>
      <c r="S138">
        <f t="shared" si="16"/>
        <v>3.232407379113724E-5</v>
      </c>
    </row>
    <row r="139" spans="1:19">
      <c r="A139" s="24" t="s">
        <v>201</v>
      </c>
      <c r="B139" s="24" t="s">
        <v>71</v>
      </c>
      <c r="C139" s="172">
        <v>28429.647000000001</v>
      </c>
      <c r="D139" s="72" t="s">
        <v>52</v>
      </c>
      <c r="E139">
        <f t="shared" si="10"/>
        <v>-13034.04997100627</v>
      </c>
      <c r="F139">
        <f t="shared" si="11"/>
        <v>-13034</v>
      </c>
      <c r="G139">
        <f t="shared" si="12"/>
        <v>-3.9270199995371513E-2</v>
      </c>
      <c r="H139" s="19">
        <f t="shared" si="18"/>
        <v>-3.9270199995371513E-2</v>
      </c>
      <c r="N139">
        <f t="shared" ca="1" si="17"/>
        <v>0.2133795349413328</v>
      </c>
      <c r="P139" s="2">
        <f t="shared" si="14"/>
        <v>13411.147000000001</v>
      </c>
      <c r="Q139">
        <f t="shared" si="15"/>
        <v>1.5421486076764768E-3</v>
      </c>
      <c r="R139" s="5">
        <v>0.05</v>
      </c>
      <c r="S139">
        <f t="shared" si="16"/>
        <v>7.7107430383823841E-5</v>
      </c>
    </row>
    <row r="140" spans="1:19">
      <c r="A140" s="126" t="s">
        <v>161</v>
      </c>
      <c r="B140" s="5" t="s">
        <v>71</v>
      </c>
      <c r="C140" s="175">
        <v>28668.560000000001</v>
      </c>
      <c r="D140" s="29" t="s">
        <v>52</v>
      </c>
      <c r="E140">
        <f t="shared" si="10"/>
        <v>-12730.035144950169</v>
      </c>
      <c r="F140">
        <f t="shared" si="11"/>
        <v>-12730</v>
      </c>
      <c r="G140">
        <f t="shared" si="12"/>
        <v>-2.7618999996775528E-2</v>
      </c>
      <c r="H140" s="19">
        <f t="shared" si="18"/>
        <v>-2.7618999996775528E-2</v>
      </c>
      <c r="N140">
        <f t="shared" ca="1" si="17"/>
        <v>0.21033887973449136</v>
      </c>
      <c r="P140" s="2">
        <f t="shared" si="14"/>
        <v>13650.060000000001</v>
      </c>
      <c r="Q140">
        <f t="shared" si="15"/>
        <v>7.6280916082188666E-4</v>
      </c>
      <c r="R140" s="5">
        <v>0.05</v>
      </c>
      <c r="S140">
        <f t="shared" si="16"/>
        <v>3.8140458041094336E-5</v>
      </c>
    </row>
    <row r="141" spans="1:19">
      <c r="A141" s="126" t="s">
        <v>161</v>
      </c>
      <c r="B141" s="5" t="s">
        <v>71</v>
      </c>
      <c r="C141" s="175">
        <v>28694.507000000001</v>
      </c>
      <c r="D141" s="29" t="s">
        <v>52</v>
      </c>
      <c r="E141">
        <f t="shared" si="10"/>
        <v>-12697.017801014603</v>
      </c>
      <c r="F141">
        <f t="shared" si="11"/>
        <v>-12697</v>
      </c>
      <c r="G141">
        <f t="shared" si="12"/>
        <v>-1.3989099996251753E-2</v>
      </c>
      <c r="H141" s="19">
        <f t="shared" si="18"/>
        <v>-1.3989099996251753E-2</v>
      </c>
      <c r="N141">
        <f t="shared" ca="1" si="17"/>
        <v>0.21000880861006449</v>
      </c>
      <c r="P141" s="2">
        <f t="shared" si="14"/>
        <v>13676.007000000001</v>
      </c>
      <c r="Q141">
        <f t="shared" si="15"/>
        <v>1.956949187051308E-4</v>
      </c>
      <c r="R141" s="5">
        <v>0.05</v>
      </c>
      <c r="S141">
        <f t="shared" si="16"/>
        <v>9.7847459352565408E-6</v>
      </c>
    </row>
    <row r="142" spans="1:19">
      <c r="A142" s="126" t="s">
        <v>161</v>
      </c>
      <c r="B142" s="5" t="s">
        <v>72</v>
      </c>
      <c r="C142" s="175">
        <v>28729.504000000001</v>
      </c>
      <c r="D142" s="29" t="s">
        <v>52</v>
      </c>
      <c r="E142">
        <f t="shared" si="10"/>
        <v>-12652.484406567732</v>
      </c>
      <c r="F142">
        <f t="shared" si="11"/>
        <v>-12652.5</v>
      </c>
      <c r="G142">
        <f t="shared" si="12"/>
        <v>1.2254250003024936E-2</v>
      </c>
      <c r="H142" s="19">
        <f t="shared" si="18"/>
        <v>1.2254250003024936E-2</v>
      </c>
      <c r="N142">
        <f t="shared" ca="1" si="17"/>
        <v>0.20956371269985249</v>
      </c>
      <c r="P142" s="2">
        <f t="shared" si="14"/>
        <v>13711.004000000001</v>
      </c>
      <c r="Q142">
        <f t="shared" si="15"/>
        <v>1.5016664313663664E-4</v>
      </c>
      <c r="R142" s="5">
        <v>0.05</v>
      </c>
      <c r="S142">
        <f t="shared" si="16"/>
        <v>7.508332156831832E-6</v>
      </c>
    </row>
    <row r="143" spans="1:19">
      <c r="A143" s="126" t="s">
        <v>161</v>
      </c>
      <c r="B143" s="5" t="s">
        <v>71</v>
      </c>
      <c r="C143" s="175">
        <v>28753.487000000001</v>
      </c>
      <c r="D143" s="29" t="s">
        <v>52</v>
      </c>
      <c r="E143">
        <f t="shared" si="10"/>
        <v>-12621.966236466886</v>
      </c>
      <c r="F143">
        <f t="shared" si="11"/>
        <v>-12622</v>
      </c>
      <c r="G143">
        <f t="shared" si="12"/>
        <v>2.6533400003245333E-2</v>
      </c>
      <c r="H143" s="19">
        <f t="shared" si="18"/>
        <v>2.6533400003245333E-2</v>
      </c>
      <c r="N143">
        <f t="shared" ca="1" si="17"/>
        <v>0.20925864696363977</v>
      </c>
      <c r="P143" s="2">
        <f t="shared" si="14"/>
        <v>13734.987000000001</v>
      </c>
      <c r="Q143">
        <f t="shared" si="15"/>
        <v>7.0402131573221944E-4</v>
      </c>
      <c r="R143" s="5">
        <v>0.05</v>
      </c>
      <c r="S143">
        <f t="shared" si="16"/>
        <v>3.5201065786610972E-5</v>
      </c>
    </row>
    <row r="144" spans="1:19">
      <c r="A144" s="24" t="s">
        <v>201</v>
      </c>
      <c r="B144" s="24" t="s">
        <v>71</v>
      </c>
      <c r="C144" s="172">
        <v>28844.547999999999</v>
      </c>
      <c r="D144" s="72" t="s">
        <v>52</v>
      </c>
      <c r="E144">
        <f t="shared" si="10"/>
        <v>-12506.091863471302</v>
      </c>
      <c r="F144">
        <f t="shared" si="11"/>
        <v>-12506</v>
      </c>
      <c r="G144">
        <f t="shared" si="12"/>
        <v>-7.2191799998108763E-2</v>
      </c>
      <c r="H144" s="19">
        <f t="shared" si="18"/>
        <v>-7.2191799998108763E-2</v>
      </c>
      <c r="N144">
        <f t="shared" ca="1" si="17"/>
        <v>0.20809839695050292</v>
      </c>
      <c r="P144" s="2">
        <f t="shared" si="14"/>
        <v>13826.047999999999</v>
      </c>
      <c r="Q144">
        <f t="shared" si="15"/>
        <v>5.2116559869669361E-3</v>
      </c>
      <c r="R144" s="5">
        <v>0.05</v>
      </c>
      <c r="S144">
        <f t="shared" si="16"/>
        <v>2.6058279934834682E-4</v>
      </c>
    </row>
    <row r="145" spans="1:20">
      <c r="A145" s="126" t="s">
        <v>161</v>
      </c>
      <c r="B145" s="5" t="s">
        <v>72</v>
      </c>
      <c r="C145" s="175">
        <v>29111.451000000001</v>
      </c>
      <c r="D145" s="29" t="s">
        <v>52</v>
      </c>
      <c r="E145">
        <f t="shared" si="10"/>
        <v>-12166.459992795148</v>
      </c>
      <c r="F145">
        <f t="shared" si="11"/>
        <v>-12166.5</v>
      </c>
      <c r="G145">
        <f t="shared" si="12"/>
        <v>3.1440050006494857E-2</v>
      </c>
      <c r="H145" s="19">
        <f t="shared" si="18"/>
        <v>3.1440050006494857E-2</v>
      </c>
      <c r="N145">
        <f t="shared" ca="1" si="17"/>
        <v>0.20470266523102043</v>
      </c>
      <c r="P145" s="2">
        <f t="shared" si="14"/>
        <v>14092.951000000001</v>
      </c>
      <c r="Q145">
        <f t="shared" si="15"/>
        <v>9.8847674441089736E-4</v>
      </c>
      <c r="R145" s="5">
        <v>0.05</v>
      </c>
      <c r="S145">
        <f t="shared" si="16"/>
        <v>4.9423837220544869E-5</v>
      </c>
    </row>
    <row r="146" spans="1:20">
      <c r="A146" s="126" t="s">
        <v>161</v>
      </c>
      <c r="B146" s="5" t="s">
        <v>72</v>
      </c>
      <c r="C146" s="175">
        <v>29114.54</v>
      </c>
      <c r="D146" s="29" t="s">
        <v>52</v>
      </c>
      <c r="E146">
        <f t="shared" si="10"/>
        <v>-12162.529265720072</v>
      </c>
      <c r="F146">
        <f t="shared" si="11"/>
        <v>-12162.5</v>
      </c>
      <c r="G146">
        <f t="shared" si="12"/>
        <v>-2.2998749998805579E-2</v>
      </c>
      <c r="H146" s="19">
        <f t="shared" si="18"/>
        <v>-2.2998749998805579E-2</v>
      </c>
      <c r="N146">
        <f t="shared" ca="1" si="17"/>
        <v>0.20466265660987779</v>
      </c>
      <c r="P146" s="2">
        <f t="shared" si="14"/>
        <v>14096.04</v>
      </c>
      <c r="Q146">
        <f t="shared" si="15"/>
        <v>5.2894250150755957E-4</v>
      </c>
      <c r="R146" s="5">
        <v>0.05</v>
      </c>
      <c r="S146">
        <f t="shared" si="16"/>
        <v>2.6447125075377978E-5</v>
      </c>
    </row>
    <row r="147" spans="1:20">
      <c r="A147" s="126" t="s">
        <v>161</v>
      </c>
      <c r="B147" s="5" t="s">
        <v>72</v>
      </c>
      <c r="C147" s="175">
        <v>29159.387999999999</v>
      </c>
      <c r="D147" s="29" t="s">
        <v>52</v>
      </c>
      <c r="E147">
        <f t="shared" si="10"/>
        <v>-12105.460554854764</v>
      </c>
      <c r="F147">
        <f t="shared" si="11"/>
        <v>-12105.5</v>
      </c>
      <c r="G147">
        <f t="shared" si="12"/>
        <v>3.0998350001027575E-2</v>
      </c>
      <c r="H147" s="19">
        <f t="shared" si="18"/>
        <v>3.0998350001027575E-2</v>
      </c>
      <c r="N147">
        <f t="shared" ca="1" si="17"/>
        <v>0.20409253375859501</v>
      </c>
      <c r="P147" s="2">
        <f t="shared" si="14"/>
        <v>14140.887999999999</v>
      </c>
      <c r="Q147">
        <f t="shared" si="15"/>
        <v>9.6089770278620624E-4</v>
      </c>
      <c r="R147" s="5">
        <v>0.05</v>
      </c>
      <c r="S147">
        <f t="shared" si="16"/>
        <v>4.8044885139310313E-5</v>
      </c>
    </row>
    <row r="148" spans="1:20">
      <c r="A148" s="24" t="s">
        <v>205</v>
      </c>
      <c r="B148" s="24" t="s">
        <v>71</v>
      </c>
      <c r="C148" s="172">
        <v>29161.455000000002</v>
      </c>
      <c r="D148" s="72" t="s">
        <v>52</v>
      </c>
      <c r="E148">
        <f t="shared" si="10"/>
        <v>-12102.830314367813</v>
      </c>
      <c r="F148">
        <f t="shared" si="11"/>
        <v>-12103</v>
      </c>
      <c r="G148">
        <f t="shared" si="12"/>
        <v>0.13334910000412492</v>
      </c>
      <c r="H148">
        <f t="shared" si="18"/>
        <v>0.13334910000412492</v>
      </c>
      <c r="N148">
        <f t="shared" ca="1" si="17"/>
        <v>0.20406752837038086</v>
      </c>
      <c r="P148" s="2">
        <f t="shared" si="14"/>
        <v>14142.955000000002</v>
      </c>
      <c r="Q148">
        <f t="shared" si="15"/>
        <v>1.778198247191011E-2</v>
      </c>
      <c r="R148" s="5">
        <v>0.05</v>
      </c>
      <c r="S148">
        <f t="shared" si="16"/>
        <v>8.8909912359550554E-4</v>
      </c>
    </row>
    <row r="149" spans="1:20">
      <c r="A149" s="24" t="s">
        <v>201</v>
      </c>
      <c r="B149" s="24" t="s">
        <v>71</v>
      </c>
      <c r="C149" s="172">
        <v>29212.493999999999</v>
      </c>
      <c r="D149" s="72" t="s">
        <v>52</v>
      </c>
      <c r="E149">
        <f t="shared" ref="E149:E212" si="19">+(C149-C$7)/C$8</f>
        <v>-12037.883606959356</v>
      </c>
      <c r="F149">
        <f t="shared" ref="F149:F212" si="20">ROUND(2*E149,0)/2</f>
        <v>-12038</v>
      </c>
      <c r="G149">
        <f t="shared" ref="G149:G212" si="21">+C149-(C$7+F149*C$8)</f>
        <v>9.1468600003281608E-2</v>
      </c>
      <c r="H149" s="19">
        <f t="shared" ref="H149:H180" si="22">G149</f>
        <v>9.1468600003281608E-2</v>
      </c>
      <c r="N149">
        <f t="shared" ca="1" si="17"/>
        <v>0.20341738827681277</v>
      </c>
      <c r="P149" s="2">
        <f t="shared" ref="P149:P212" si="23">+C149-15018.5</f>
        <v>14193.993999999999</v>
      </c>
      <c r="Q149">
        <f t="shared" ref="Q149:Q212" si="24">+(O149-G149)^2</f>
        <v>8.3665047865603276E-3</v>
      </c>
      <c r="R149" s="5">
        <v>0.05</v>
      </c>
      <c r="S149">
        <f t="shared" ref="S149:S212" si="25">R149*Q149</f>
        <v>4.1832523932801638E-4</v>
      </c>
    </row>
    <row r="150" spans="1:20">
      <c r="A150" s="126" t="s">
        <v>161</v>
      </c>
      <c r="B150" s="5" t="s">
        <v>72</v>
      </c>
      <c r="C150" s="175">
        <v>29244.233</v>
      </c>
      <c r="D150" s="29" t="s">
        <v>52</v>
      </c>
      <c r="E150">
        <f t="shared" si="19"/>
        <v>-11997.495990696554</v>
      </c>
      <c r="F150">
        <f t="shared" si="20"/>
        <v>-11997.5</v>
      </c>
      <c r="G150">
        <f t="shared" si="21"/>
        <v>3.1507500025327317E-3</v>
      </c>
      <c r="H150" s="19">
        <f t="shared" si="22"/>
        <v>3.1507500025327317E-3</v>
      </c>
      <c r="N150">
        <f t="shared" ref="N150:N213" ca="1" si="26">+C$11+C$12*F150</f>
        <v>0.20301230098774345</v>
      </c>
      <c r="P150" s="2">
        <f t="shared" si="23"/>
        <v>14225.733</v>
      </c>
      <c r="Q150">
        <f t="shared" si="24"/>
        <v>9.9272255784600099E-6</v>
      </c>
      <c r="R150" s="5">
        <v>0.05</v>
      </c>
      <c r="S150">
        <f t="shared" si="25"/>
        <v>4.9636127892300054E-7</v>
      </c>
      <c r="T150" s="24">
        <f>+C150-(C$7+F150*C$8)</f>
        <v>3.1507500025327317E-3</v>
      </c>
    </row>
    <row r="151" spans="1:20">
      <c r="A151" s="126" t="s">
        <v>161</v>
      </c>
      <c r="B151" s="5" t="s">
        <v>71</v>
      </c>
      <c r="C151" s="175">
        <v>29465.478999999999</v>
      </c>
      <c r="D151" s="29" t="s">
        <v>52</v>
      </c>
      <c r="E151">
        <f t="shared" si="19"/>
        <v>-11715.962276727001</v>
      </c>
      <c r="F151">
        <f t="shared" si="20"/>
        <v>-11716</v>
      </c>
      <c r="G151">
        <f t="shared" si="21"/>
        <v>2.9645200003869832E-2</v>
      </c>
      <c r="H151" s="19">
        <f t="shared" si="22"/>
        <v>2.9645200003869832E-2</v>
      </c>
      <c r="N151">
        <f t="shared" ca="1" si="26"/>
        <v>0.20019669427482939</v>
      </c>
      <c r="P151" s="2">
        <f t="shared" si="23"/>
        <v>14446.978999999999</v>
      </c>
      <c r="Q151">
        <f t="shared" si="24"/>
        <v>8.7883788326944385E-4</v>
      </c>
      <c r="R151" s="5">
        <v>0.05</v>
      </c>
      <c r="S151">
        <f t="shared" si="25"/>
        <v>4.3941894163472192E-5</v>
      </c>
    </row>
    <row r="152" spans="1:20">
      <c r="A152" s="126" t="s">
        <v>161</v>
      </c>
      <c r="B152" s="5" t="s">
        <v>71</v>
      </c>
      <c r="C152" s="175">
        <v>29491.422999999999</v>
      </c>
      <c r="D152" s="29" t="s">
        <v>52</v>
      </c>
      <c r="E152">
        <f t="shared" si="19"/>
        <v>-11682.948750266743</v>
      </c>
      <c r="F152">
        <f t="shared" si="20"/>
        <v>-11683</v>
      </c>
      <c r="G152">
        <f t="shared" si="21"/>
        <v>4.0275100003782427E-2</v>
      </c>
      <c r="H152" s="19">
        <f t="shared" si="22"/>
        <v>4.0275100003782427E-2</v>
      </c>
      <c r="N152">
        <f t="shared" ca="1" si="26"/>
        <v>0.19986662315040254</v>
      </c>
      <c r="P152" s="2">
        <f t="shared" si="23"/>
        <v>14472.922999999999</v>
      </c>
      <c r="Q152">
        <f t="shared" si="24"/>
        <v>1.6220836803146753E-3</v>
      </c>
      <c r="R152" s="5">
        <v>0.05</v>
      </c>
      <c r="S152">
        <f t="shared" si="25"/>
        <v>8.1104184015733777E-5</v>
      </c>
    </row>
    <row r="153" spans="1:20">
      <c r="A153" s="126" t="s">
        <v>161</v>
      </c>
      <c r="B153" s="5" t="s">
        <v>71</v>
      </c>
      <c r="C153" s="175">
        <v>29516.54</v>
      </c>
      <c r="D153" s="29" t="s">
        <v>52</v>
      </c>
      <c r="E153">
        <f t="shared" si="19"/>
        <v>-11650.987574499617</v>
      </c>
      <c r="F153">
        <f t="shared" si="20"/>
        <v>-11651</v>
      </c>
      <c r="G153">
        <f t="shared" si="21"/>
        <v>9.7647000038705301E-3</v>
      </c>
      <c r="H153" s="19">
        <f t="shared" si="22"/>
        <v>9.7647000038705301E-3</v>
      </c>
      <c r="N153">
        <f t="shared" ca="1" si="26"/>
        <v>0.19954655418126133</v>
      </c>
      <c r="P153" s="2">
        <f t="shared" si="23"/>
        <v>14498.04</v>
      </c>
      <c r="Q153">
        <f t="shared" si="24"/>
        <v>9.5349366165589126E-5</v>
      </c>
      <c r="R153" s="5">
        <v>0.05</v>
      </c>
      <c r="S153">
        <f t="shared" si="25"/>
        <v>4.7674683082794568E-6</v>
      </c>
    </row>
    <row r="154" spans="1:20">
      <c r="A154" s="24" t="s">
        <v>201</v>
      </c>
      <c r="B154" s="24" t="s">
        <v>71</v>
      </c>
      <c r="C154" s="172">
        <v>29857.634999999998</v>
      </c>
      <c r="D154" s="72" t="s">
        <v>52</v>
      </c>
      <c r="E154">
        <f t="shared" si="19"/>
        <v>-11216.946994482601</v>
      </c>
      <c r="F154">
        <f t="shared" si="20"/>
        <v>-11217</v>
      </c>
      <c r="G154">
        <f t="shared" si="21"/>
        <v>4.1654900003777584E-2</v>
      </c>
      <c r="H154" s="19">
        <f t="shared" si="22"/>
        <v>4.1654900003777584E-2</v>
      </c>
      <c r="N154">
        <f t="shared" ca="1" si="26"/>
        <v>0.19520561878728374</v>
      </c>
      <c r="P154" s="2">
        <f t="shared" si="23"/>
        <v>14839.134999999998</v>
      </c>
      <c r="Q154">
        <f t="shared" si="24"/>
        <v>1.7351306943247098E-3</v>
      </c>
      <c r="R154" s="5">
        <v>0.05</v>
      </c>
      <c r="S154">
        <f t="shared" si="25"/>
        <v>8.675653471623549E-5</v>
      </c>
    </row>
    <row r="155" spans="1:20">
      <c r="A155" s="24" t="s">
        <v>201</v>
      </c>
      <c r="B155" s="24" t="s">
        <v>72</v>
      </c>
      <c r="C155" s="172">
        <v>30181.8</v>
      </c>
      <c r="D155" s="72" t="s">
        <v>52</v>
      </c>
      <c r="E155">
        <f t="shared" si="19"/>
        <v>-10804.449700118224</v>
      </c>
      <c r="F155">
        <f t="shared" si="20"/>
        <v>-10804.5</v>
      </c>
      <c r="G155">
        <f t="shared" si="21"/>
        <v>3.9528650002466748E-2</v>
      </c>
      <c r="H155" s="19">
        <f t="shared" si="22"/>
        <v>3.9528650002466748E-2</v>
      </c>
      <c r="N155">
        <f t="shared" ca="1" si="26"/>
        <v>0.19107972973194787</v>
      </c>
      <c r="P155" s="2">
        <f t="shared" si="23"/>
        <v>15163.3</v>
      </c>
      <c r="Q155">
        <f t="shared" si="24"/>
        <v>1.5625141710175145E-3</v>
      </c>
      <c r="R155" s="5">
        <v>0.05</v>
      </c>
      <c r="S155">
        <f t="shared" si="25"/>
        <v>7.8125708550875729E-5</v>
      </c>
    </row>
    <row r="156" spans="1:20">
      <c r="A156" s="116" t="s">
        <v>319</v>
      </c>
      <c r="B156" s="116" t="s">
        <v>71</v>
      </c>
      <c r="C156" s="173">
        <v>30227.633000000002</v>
      </c>
      <c r="D156" s="140" t="s">
        <v>215</v>
      </c>
      <c r="E156">
        <f t="shared" si="19"/>
        <v>-10746.127584860244</v>
      </c>
      <c r="F156">
        <f t="shared" si="20"/>
        <v>-10746</v>
      </c>
      <c r="G156">
        <f t="shared" si="21"/>
        <v>-0.10026379999544588</v>
      </c>
      <c r="H156" s="19">
        <f t="shared" si="22"/>
        <v>-0.10026379999544588</v>
      </c>
      <c r="I156" s="19"/>
      <c r="N156">
        <f t="shared" ca="1" si="26"/>
        <v>0.19049460364773663</v>
      </c>
      <c r="O156">
        <f>+D$11+D$12*F156+D$13*F156^2</f>
        <v>1.4489444355357532E-2</v>
      </c>
      <c r="P156" s="2">
        <f t="shared" si="23"/>
        <v>15209.133000000002</v>
      </c>
      <c r="Q156">
        <f t="shared" si="24"/>
        <v>1.3168307089035197E-2</v>
      </c>
      <c r="R156" s="5">
        <v>0.05</v>
      </c>
      <c r="S156">
        <f t="shared" si="25"/>
        <v>6.5841535445175991E-4</v>
      </c>
    </row>
    <row r="157" spans="1:20">
      <c r="A157" s="24" t="s">
        <v>201</v>
      </c>
      <c r="B157" s="24" t="s">
        <v>72</v>
      </c>
      <c r="C157" s="172">
        <v>30251.63</v>
      </c>
      <c r="D157" s="72" t="s">
        <v>52</v>
      </c>
      <c r="E157">
        <f t="shared" si="19"/>
        <v>-10715.59159987463</v>
      </c>
      <c r="F157">
        <f t="shared" si="20"/>
        <v>-10715.5</v>
      </c>
      <c r="G157">
        <f t="shared" si="21"/>
        <v>-7.1984649996011285E-2</v>
      </c>
      <c r="H157" s="19">
        <f t="shared" si="22"/>
        <v>-7.1984649996011285E-2</v>
      </c>
      <c r="N157">
        <f t="shared" ca="1" si="26"/>
        <v>0.1901895379115239</v>
      </c>
      <c r="P157" s="2">
        <f t="shared" si="23"/>
        <v>15233.130000000001</v>
      </c>
      <c r="Q157">
        <f t="shared" si="24"/>
        <v>5.1817898350482476E-3</v>
      </c>
      <c r="R157" s="5">
        <v>0.05</v>
      </c>
      <c r="S157">
        <f t="shared" si="25"/>
        <v>2.5908949175241239E-4</v>
      </c>
    </row>
    <row r="158" spans="1:20">
      <c r="A158" s="24" t="s">
        <v>201</v>
      </c>
      <c r="B158" s="24" t="s">
        <v>72</v>
      </c>
      <c r="C158" s="172">
        <v>30259.616000000002</v>
      </c>
      <c r="D158" s="72" t="s">
        <v>52</v>
      </c>
      <c r="E158">
        <f t="shared" si="19"/>
        <v>-10705.429480605757</v>
      </c>
      <c r="F158">
        <f t="shared" si="20"/>
        <v>-10705.5</v>
      </c>
      <c r="G158">
        <f t="shared" si="21"/>
        <v>5.5418350006220862E-2</v>
      </c>
      <c r="H158" s="19">
        <f t="shared" si="22"/>
        <v>5.5418350006220862E-2</v>
      </c>
      <c r="N158">
        <f t="shared" ca="1" si="26"/>
        <v>0.19008951635866728</v>
      </c>
      <c r="P158" s="2">
        <f t="shared" si="23"/>
        <v>15241.116000000002</v>
      </c>
      <c r="Q158">
        <f t="shared" si="24"/>
        <v>3.0711935174119998E-3</v>
      </c>
      <c r="R158" s="5">
        <v>0.05</v>
      </c>
      <c r="S158">
        <f t="shared" si="25"/>
        <v>1.5355967587059999E-4</v>
      </c>
    </row>
    <row r="159" spans="1:20">
      <c r="A159" s="116" t="s">
        <v>319</v>
      </c>
      <c r="B159" s="116" t="s">
        <v>71</v>
      </c>
      <c r="C159" s="173">
        <v>30284.525000000001</v>
      </c>
      <c r="D159" s="140" t="s">
        <v>215</v>
      </c>
      <c r="E159">
        <f t="shared" si="19"/>
        <v>-10673.732983126627</v>
      </c>
      <c r="F159">
        <f t="shared" si="20"/>
        <v>-10673.5</v>
      </c>
      <c r="G159">
        <f t="shared" si="21"/>
        <v>-0.18309204999604844</v>
      </c>
      <c r="H159" s="19">
        <f t="shared" si="22"/>
        <v>-0.18309204999604844</v>
      </c>
      <c r="N159">
        <f t="shared" ca="1" si="26"/>
        <v>0.18976944738952606</v>
      </c>
      <c r="O159">
        <f>+D$11+D$12*F159+D$13*F159^2</f>
        <v>1.4714750236890062E-2</v>
      </c>
      <c r="P159" s="2">
        <f t="shared" si="23"/>
        <v>15266.025000000001</v>
      </c>
      <c r="Q159">
        <f t="shared" si="24"/>
        <v>3.9127530218393644E-2</v>
      </c>
      <c r="R159" s="5">
        <v>0.05</v>
      </c>
      <c r="S159">
        <f t="shared" si="25"/>
        <v>1.9563765109196821E-3</v>
      </c>
    </row>
    <row r="160" spans="1:20">
      <c r="A160" s="24" t="s">
        <v>201</v>
      </c>
      <c r="B160" s="24" t="s">
        <v>71</v>
      </c>
      <c r="C160" s="172">
        <v>30533.465</v>
      </c>
      <c r="D160" s="72" t="s">
        <v>52</v>
      </c>
      <c r="E160">
        <f t="shared" si="19"/>
        <v>-10356.958882100707</v>
      </c>
      <c r="F160">
        <f t="shared" si="20"/>
        <v>-10357</v>
      </c>
      <c r="G160">
        <f t="shared" si="21"/>
        <v>3.2312900002580136E-2</v>
      </c>
      <c r="H160" s="19">
        <f t="shared" si="22"/>
        <v>3.2312900002580136E-2</v>
      </c>
      <c r="N160">
        <f t="shared" ca="1" si="26"/>
        <v>0.18660376524161384</v>
      </c>
      <c r="P160" s="2">
        <f t="shared" si="23"/>
        <v>15514.965</v>
      </c>
      <c r="Q160">
        <f t="shared" si="24"/>
        <v>1.0441235065767433E-3</v>
      </c>
      <c r="R160" s="5">
        <v>0.05</v>
      </c>
      <c r="S160">
        <f t="shared" si="25"/>
        <v>5.220617532883717E-5</v>
      </c>
    </row>
    <row r="161" spans="1:19">
      <c r="A161" s="24" t="s">
        <v>201</v>
      </c>
      <c r="B161" s="24" t="s">
        <v>71</v>
      </c>
      <c r="C161" s="172">
        <v>30576.684000000001</v>
      </c>
      <c r="D161" s="72" t="s">
        <v>52</v>
      </c>
      <c r="E161">
        <f t="shared" si="19"/>
        <v>-10301.963060327431</v>
      </c>
      <c r="F161">
        <f t="shared" si="20"/>
        <v>-10302</v>
      </c>
      <c r="G161">
        <f t="shared" si="21"/>
        <v>2.9029400004219497E-2</v>
      </c>
      <c r="H161" s="19">
        <f t="shared" si="22"/>
        <v>2.9029400004219497E-2</v>
      </c>
      <c r="N161">
        <f t="shared" ca="1" si="26"/>
        <v>0.18605364670090241</v>
      </c>
      <c r="P161" s="2">
        <f t="shared" si="23"/>
        <v>15558.184000000001</v>
      </c>
      <c r="Q161">
        <f t="shared" si="24"/>
        <v>8.4270606460497895E-4</v>
      </c>
      <c r="R161" s="5">
        <v>0.05</v>
      </c>
      <c r="S161">
        <f t="shared" si="25"/>
        <v>4.213530323024895E-5</v>
      </c>
    </row>
    <row r="162" spans="1:19">
      <c r="A162" s="24" t="s">
        <v>201</v>
      </c>
      <c r="B162" s="24" t="s">
        <v>71</v>
      </c>
      <c r="C162" s="172">
        <v>30583.757000000001</v>
      </c>
      <c r="D162" s="72" t="s">
        <v>52</v>
      </c>
      <c r="E162">
        <f t="shared" si="19"/>
        <v>-10292.962726043841</v>
      </c>
      <c r="F162">
        <f t="shared" si="20"/>
        <v>-10293</v>
      </c>
      <c r="G162">
        <f t="shared" si="21"/>
        <v>2.9292100003658561E-2</v>
      </c>
      <c r="H162" s="19">
        <f t="shared" si="22"/>
        <v>2.9292100003658561E-2</v>
      </c>
      <c r="N162">
        <f t="shared" ca="1" si="26"/>
        <v>0.18596362730333144</v>
      </c>
      <c r="P162" s="2">
        <f t="shared" si="23"/>
        <v>15565.257000000001</v>
      </c>
      <c r="Q162">
        <f t="shared" si="24"/>
        <v>8.5802712262433389E-4</v>
      </c>
      <c r="R162" s="5">
        <v>0.05</v>
      </c>
      <c r="S162">
        <f t="shared" si="25"/>
        <v>4.2901356131216695E-5</v>
      </c>
    </row>
    <row r="163" spans="1:19">
      <c r="A163" s="24" t="s">
        <v>201</v>
      </c>
      <c r="B163" s="24" t="s">
        <v>72</v>
      </c>
      <c r="C163" s="172">
        <v>30648.535</v>
      </c>
      <c r="D163" s="72" t="s">
        <v>52</v>
      </c>
      <c r="E163">
        <f t="shared" si="19"/>
        <v>-10210.533254218275</v>
      </c>
      <c r="F163">
        <f t="shared" si="20"/>
        <v>-10210.5</v>
      </c>
      <c r="G163">
        <f t="shared" si="21"/>
        <v>-2.6133149996894645E-2</v>
      </c>
      <c r="H163" s="19">
        <f t="shared" si="22"/>
        <v>-2.6133149996894645E-2</v>
      </c>
      <c r="N163">
        <f t="shared" ca="1" si="26"/>
        <v>0.18513844949226427</v>
      </c>
      <c r="P163" s="2">
        <f t="shared" si="23"/>
        <v>15630.035</v>
      </c>
      <c r="Q163">
        <f t="shared" si="24"/>
        <v>6.8294152876019454E-4</v>
      </c>
      <c r="R163" s="5">
        <v>0.05</v>
      </c>
      <c r="S163">
        <f t="shared" si="25"/>
        <v>3.4147076438009727E-5</v>
      </c>
    </row>
    <row r="164" spans="1:19">
      <c r="A164" s="24" t="s">
        <v>201</v>
      </c>
      <c r="B164" s="24" t="s">
        <v>72</v>
      </c>
      <c r="C164" s="172">
        <v>30663.494999999999</v>
      </c>
      <c r="D164" s="72" t="s">
        <v>52</v>
      </c>
      <c r="E164">
        <f t="shared" si="19"/>
        <v>-10191.496777350967</v>
      </c>
      <c r="F164">
        <f t="shared" si="20"/>
        <v>-10191.5</v>
      </c>
      <c r="G164">
        <f t="shared" si="21"/>
        <v>2.5325500027975067E-3</v>
      </c>
      <c r="H164" s="19">
        <f t="shared" si="22"/>
        <v>2.5325500027975067E-3</v>
      </c>
      <c r="N164">
        <f t="shared" ca="1" si="26"/>
        <v>0.18494840854183667</v>
      </c>
      <c r="P164" s="2">
        <f t="shared" si="23"/>
        <v>15644.994999999999</v>
      </c>
      <c r="Q164">
        <f t="shared" si="24"/>
        <v>6.4138095166696512E-6</v>
      </c>
      <c r="R164" s="5">
        <v>0.05</v>
      </c>
      <c r="S164">
        <f t="shared" si="25"/>
        <v>3.2069047583348256E-7</v>
      </c>
    </row>
    <row r="165" spans="1:19">
      <c r="A165" s="24" t="s">
        <v>201</v>
      </c>
      <c r="B165" s="24" t="s">
        <v>71</v>
      </c>
      <c r="C165" s="172">
        <v>30965.667000000001</v>
      </c>
      <c r="D165" s="72" t="s">
        <v>52</v>
      </c>
      <c r="E165">
        <f t="shared" si="19"/>
        <v>-9806.9853944667175</v>
      </c>
      <c r="F165">
        <f t="shared" si="20"/>
        <v>-9807</v>
      </c>
      <c r="G165">
        <f t="shared" si="21"/>
        <v>1.1477900003228569E-2</v>
      </c>
      <c r="H165" s="19">
        <f t="shared" si="22"/>
        <v>1.1477900003228569E-2</v>
      </c>
      <c r="N165">
        <f t="shared" ca="1" si="26"/>
        <v>0.18110257983449937</v>
      </c>
      <c r="P165" s="2">
        <f t="shared" si="23"/>
        <v>15947.167000000001</v>
      </c>
      <c r="Q165">
        <f t="shared" si="24"/>
        <v>1.317421884841144E-4</v>
      </c>
      <c r="R165" s="5">
        <v>0.05</v>
      </c>
      <c r="S165">
        <f t="shared" si="25"/>
        <v>6.58710942420572E-6</v>
      </c>
    </row>
    <row r="166" spans="1:19">
      <c r="A166" s="24" t="s">
        <v>201</v>
      </c>
      <c r="B166" s="24" t="s">
        <v>71</v>
      </c>
      <c r="C166" s="172">
        <v>30983.728999999999</v>
      </c>
      <c r="D166" s="72" t="s">
        <v>52</v>
      </c>
      <c r="E166">
        <f t="shared" si="19"/>
        <v>-9784.001648131336</v>
      </c>
      <c r="F166">
        <f t="shared" si="20"/>
        <v>-9784</v>
      </c>
      <c r="G166">
        <f t="shared" si="21"/>
        <v>-1.2951999960932881E-3</v>
      </c>
      <c r="H166" s="19">
        <f t="shared" si="22"/>
        <v>-1.2951999960932881E-3</v>
      </c>
      <c r="N166">
        <f t="shared" ca="1" si="26"/>
        <v>0.18087253026292913</v>
      </c>
      <c r="P166" s="2">
        <f t="shared" si="23"/>
        <v>15965.228999999999</v>
      </c>
      <c r="Q166">
        <f t="shared" si="24"/>
        <v>1.6775430298800534E-6</v>
      </c>
      <c r="R166" s="5">
        <v>0.05</v>
      </c>
      <c r="S166">
        <f t="shared" si="25"/>
        <v>8.3877151494002673E-8</v>
      </c>
    </row>
    <row r="167" spans="1:19">
      <c r="A167" s="24" t="s">
        <v>201</v>
      </c>
      <c r="B167" s="24" t="s">
        <v>72</v>
      </c>
      <c r="C167" s="172">
        <v>31004.550999999999</v>
      </c>
      <c r="D167" s="72" t="s">
        <v>52</v>
      </c>
      <c r="E167">
        <f t="shared" si="19"/>
        <v>-9757.5058245129476</v>
      </c>
      <c r="F167">
        <f t="shared" si="20"/>
        <v>-9757.5</v>
      </c>
      <c r="G167">
        <f t="shared" si="21"/>
        <v>-4.5772499979648273E-3</v>
      </c>
      <c r="H167" s="19">
        <f t="shared" si="22"/>
        <v>-4.5772499979648273E-3</v>
      </c>
      <c r="N167">
        <f t="shared" ca="1" si="26"/>
        <v>0.18060747314785908</v>
      </c>
      <c r="P167" s="2">
        <f t="shared" si="23"/>
        <v>15986.050999999999</v>
      </c>
      <c r="Q167">
        <f t="shared" si="24"/>
        <v>2.0951217543869013E-5</v>
      </c>
      <c r="R167" s="5">
        <v>0.05</v>
      </c>
      <c r="S167">
        <f t="shared" si="25"/>
        <v>1.0475608771934507E-6</v>
      </c>
    </row>
    <row r="168" spans="1:19">
      <c r="A168" s="24" t="s">
        <v>201</v>
      </c>
      <c r="B168" s="24" t="s">
        <v>71</v>
      </c>
      <c r="C168" s="172">
        <v>31247.789000000001</v>
      </c>
      <c r="D168" s="72" t="s">
        <v>52</v>
      </c>
      <c r="E168">
        <f t="shared" si="19"/>
        <v>-9447.9874715550322</v>
      </c>
      <c r="F168">
        <f t="shared" si="20"/>
        <v>-9448</v>
      </c>
      <c r="G168">
        <f t="shared" si="21"/>
        <v>9.8456000014266465E-3</v>
      </c>
      <c r="H168" s="19">
        <f t="shared" si="22"/>
        <v>9.8456000014266465E-3</v>
      </c>
      <c r="N168">
        <f t="shared" ca="1" si="26"/>
        <v>0.17751180608694647</v>
      </c>
      <c r="P168" s="2">
        <f t="shared" si="23"/>
        <v>16229.289000000001</v>
      </c>
      <c r="Q168">
        <f t="shared" si="24"/>
        <v>9.6935839388092378E-5</v>
      </c>
      <c r="R168" s="5">
        <v>0.05</v>
      </c>
      <c r="S168">
        <f t="shared" si="25"/>
        <v>4.8467919694046191E-6</v>
      </c>
    </row>
    <row r="169" spans="1:19">
      <c r="A169" s="24" t="s">
        <v>201</v>
      </c>
      <c r="B169" s="24" t="s">
        <v>72</v>
      </c>
      <c r="C169" s="172">
        <v>31319.713</v>
      </c>
      <c r="D169" s="72" t="s">
        <v>52</v>
      </c>
      <c r="E169">
        <f t="shared" si="19"/>
        <v>-9356.4647735467261</v>
      </c>
      <c r="F169">
        <f t="shared" si="20"/>
        <v>-9356.5</v>
      </c>
      <c r="G169">
        <f t="shared" si="21"/>
        <v>2.7683050004270626E-2</v>
      </c>
      <c r="H169" s="19">
        <f t="shared" si="22"/>
        <v>2.7683050004270626E-2</v>
      </c>
      <c r="N169">
        <f t="shared" ca="1" si="26"/>
        <v>0.17659660887830836</v>
      </c>
      <c r="P169" s="2">
        <f t="shared" si="23"/>
        <v>16301.213</v>
      </c>
      <c r="Q169">
        <f t="shared" si="24"/>
        <v>7.6635125753894793E-4</v>
      </c>
      <c r="R169" s="5">
        <v>0.05</v>
      </c>
      <c r="S169">
        <f t="shared" si="25"/>
        <v>3.8317562876947396E-5</v>
      </c>
    </row>
    <row r="170" spans="1:19">
      <c r="A170" s="24" t="s">
        <v>201</v>
      </c>
      <c r="B170" s="24" t="s">
        <v>72</v>
      </c>
      <c r="C170" s="172">
        <v>31323.597000000002</v>
      </c>
      <c r="D170" s="72" t="s">
        <v>52</v>
      </c>
      <c r="E170">
        <f t="shared" si="19"/>
        <v>-9351.52241551513</v>
      </c>
      <c r="F170">
        <f t="shared" si="20"/>
        <v>-9351.5</v>
      </c>
      <c r="G170">
        <f t="shared" si="21"/>
        <v>-1.7615449996810639E-2</v>
      </c>
      <c r="H170" s="19">
        <f t="shared" si="22"/>
        <v>-1.7615449996810639E-2</v>
      </c>
      <c r="N170">
        <f t="shared" ca="1" si="26"/>
        <v>0.17654659810188003</v>
      </c>
      <c r="P170" s="2">
        <f t="shared" si="23"/>
        <v>16305.097000000002</v>
      </c>
      <c r="Q170">
        <f t="shared" si="24"/>
        <v>3.1030407859013593E-4</v>
      </c>
      <c r="R170" s="5">
        <v>0.05</v>
      </c>
      <c r="S170">
        <f t="shared" si="25"/>
        <v>1.5515203929506799E-5</v>
      </c>
    </row>
    <row r="171" spans="1:19">
      <c r="A171" s="24" t="s">
        <v>201</v>
      </c>
      <c r="B171" s="24" t="s">
        <v>71</v>
      </c>
      <c r="C171" s="172">
        <v>31328.73</v>
      </c>
      <c r="D171" s="72" t="s">
        <v>52</v>
      </c>
      <c r="E171">
        <f t="shared" si="19"/>
        <v>-9344.9907152638025</v>
      </c>
      <c r="F171">
        <f t="shared" si="20"/>
        <v>-9345</v>
      </c>
      <c r="G171">
        <f t="shared" si="21"/>
        <v>7.2965000035765115E-3</v>
      </c>
      <c r="H171" s="19">
        <f t="shared" si="22"/>
        <v>7.2965000035765115E-3</v>
      </c>
      <c r="N171">
        <f t="shared" ca="1" si="26"/>
        <v>0.17648158409252324</v>
      </c>
      <c r="P171" s="2">
        <f t="shared" si="23"/>
        <v>16310.23</v>
      </c>
      <c r="Q171">
        <f t="shared" si="24"/>
        <v>5.323891230219203E-5</v>
      </c>
      <c r="R171" s="5">
        <v>0.05</v>
      </c>
      <c r="S171">
        <f t="shared" si="25"/>
        <v>2.6619456151096017E-6</v>
      </c>
    </row>
    <row r="172" spans="1:19">
      <c r="A172" s="24" t="s">
        <v>201</v>
      </c>
      <c r="B172" s="24" t="s">
        <v>72</v>
      </c>
      <c r="C172" s="172">
        <v>31341.686000000002</v>
      </c>
      <c r="D172" s="72" t="s">
        <v>52</v>
      </c>
      <c r="E172">
        <f t="shared" si="19"/>
        <v>-9328.5043119019792</v>
      </c>
      <c r="F172">
        <f t="shared" si="20"/>
        <v>-9328.5</v>
      </c>
      <c r="G172">
        <f t="shared" si="21"/>
        <v>-3.3885499942698516E-3</v>
      </c>
      <c r="H172" s="19">
        <f t="shared" si="22"/>
        <v>-3.3885499942698516E-3</v>
      </c>
      <c r="N172">
        <f t="shared" ca="1" si="26"/>
        <v>0.17631654853030979</v>
      </c>
      <c r="P172" s="2">
        <f t="shared" si="23"/>
        <v>16323.186000000002</v>
      </c>
      <c r="Q172">
        <f t="shared" si="24"/>
        <v>1.1482271063666211E-5</v>
      </c>
      <c r="R172" s="5">
        <v>0.05</v>
      </c>
      <c r="S172">
        <f t="shared" si="25"/>
        <v>5.741135531833106E-7</v>
      </c>
    </row>
    <row r="173" spans="1:19">
      <c r="A173" s="24" t="s">
        <v>201</v>
      </c>
      <c r="B173" s="24" t="s">
        <v>71</v>
      </c>
      <c r="C173" s="172">
        <v>31673.735000000001</v>
      </c>
      <c r="D173" s="72" t="s">
        <v>52</v>
      </c>
      <c r="E173">
        <f t="shared" si="19"/>
        <v>-8905.9746924291921</v>
      </c>
      <c r="F173">
        <f t="shared" si="20"/>
        <v>-8906</v>
      </c>
      <c r="G173">
        <f t="shared" si="21"/>
        <v>1.9888200004061218E-2</v>
      </c>
      <c r="H173" s="19">
        <f t="shared" si="22"/>
        <v>1.9888200004061218E-2</v>
      </c>
      <c r="N173">
        <f t="shared" ca="1" si="26"/>
        <v>0.17209063792211732</v>
      </c>
      <c r="P173" s="2">
        <f t="shared" si="23"/>
        <v>16655.235000000001</v>
      </c>
      <c r="Q173">
        <f t="shared" si="24"/>
        <v>3.9554049940154063E-4</v>
      </c>
      <c r="R173" s="5">
        <v>0.05</v>
      </c>
      <c r="S173">
        <f t="shared" si="25"/>
        <v>1.9777024970077032E-5</v>
      </c>
    </row>
    <row r="174" spans="1:19">
      <c r="A174" s="24" t="s">
        <v>201</v>
      </c>
      <c r="B174" s="24" t="s">
        <v>72</v>
      </c>
      <c r="C174" s="172">
        <v>32053.670999999998</v>
      </c>
      <c r="D174" s="72" t="s">
        <v>52</v>
      </c>
      <c r="E174">
        <f t="shared" si="19"/>
        <v>-8422.5092596044797</v>
      </c>
      <c r="F174">
        <f t="shared" si="20"/>
        <v>-8422.5</v>
      </c>
      <c r="G174">
        <f t="shared" si="21"/>
        <v>-7.2767499987094197E-3</v>
      </c>
      <c r="H174" s="19">
        <f t="shared" si="22"/>
        <v>-7.2767499987094197E-3</v>
      </c>
      <c r="N174">
        <f t="shared" ca="1" si="26"/>
        <v>0.1672545958414994</v>
      </c>
      <c r="P174" s="2">
        <f t="shared" si="23"/>
        <v>17035.170999999998</v>
      </c>
      <c r="Q174">
        <f t="shared" si="24"/>
        <v>5.2951090543717538E-5</v>
      </c>
      <c r="R174" s="5">
        <v>0.05</v>
      </c>
      <c r="S174">
        <f t="shared" si="25"/>
        <v>2.6475545271858769E-6</v>
      </c>
    </row>
    <row r="175" spans="1:19">
      <c r="A175" s="24" t="s">
        <v>201</v>
      </c>
      <c r="B175" s="24" t="s">
        <v>71</v>
      </c>
      <c r="C175" s="172">
        <v>32381.800999999999</v>
      </c>
      <c r="D175" s="72" t="s">
        <v>52</v>
      </c>
      <c r="E175">
        <f t="shared" si="19"/>
        <v>-8004.9665353752052</v>
      </c>
      <c r="F175">
        <f t="shared" si="20"/>
        <v>-8005</v>
      </c>
      <c r="G175">
        <f t="shared" si="21"/>
        <v>2.6298500000848435E-2</v>
      </c>
      <c r="H175" s="19">
        <f t="shared" si="22"/>
        <v>2.6298500000848435E-2</v>
      </c>
      <c r="N175">
        <f t="shared" ca="1" si="26"/>
        <v>0.16307869600973524</v>
      </c>
      <c r="P175" s="2">
        <f t="shared" si="23"/>
        <v>17363.300999999999</v>
      </c>
      <c r="Q175">
        <f t="shared" si="24"/>
        <v>6.916111022946251E-4</v>
      </c>
      <c r="R175" s="5">
        <v>0.05</v>
      </c>
      <c r="S175">
        <f t="shared" si="25"/>
        <v>3.4580555114731259E-5</v>
      </c>
    </row>
    <row r="176" spans="1:19">
      <c r="A176" s="24" t="s">
        <v>201</v>
      </c>
      <c r="B176" s="24" t="s">
        <v>71</v>
      </c>
      <c r="C176" s="172">
        <v>33575.51</v>
      </c>
      <c r="D176" s="72" t="s">
        <v>52</v>
      </c>
      <c r="E176">
        <f t="shared" si="19"/>
        <v>-6485.9816580491342</v>
      </c>
      <c r="F176">
        <f t="shared" si="20"/>
        <v>-6486</v>
      </c>
      <c r="G176">
        <f t="shared" si="21"/>
        <v>1.4414200006285682E-2</v>
      </c>
      <c r="H176" s="19">
        <f t="shared" si="22"/>
        <v>1.4414200006285682E-2</v>
      </c>
      <c r="N176">
        <f t="shared" ca="1" si="26"/>
        <v>0.14788542213081365</v>
      </c>
      <c r="P176" s="2">
        <f t="shared" si="23"/>
        <v>18557.010000000002</v>
      </c>
      <c r="Q176">
        <f t="shared" si="24"/>
        <v>2.0776916182120616E-4</v>
      </c>
      <c r="R176" s="5">
        <v>0.05</v>
      </c>
      <c r="S176">
        <f t="shared" si="25"/>
        <v>1.0388458091060308E-5</v>
      </c>
    </row>
    <row r="177" spans="1:19">
      <c r="A177" s="126" t="s">
        <v>161</v>
      </c>
      <c r="B177" s="5" t="s">
        <v>71</v>
      </c>
      <c r="C177" s="175">
        <v>34636.415000000001</v>
      </c>
      <c r="D177" s="29" t="s">
        <v>52</v>
      </c>
      <c r="E177">
        <f t="shared" si="19"/>
        <v>-5135.9887776405849</v>
      </c>
      <c r="F177">
        <f t="shared" si="20"/>
        <v>-5136</v>
      </c>
      <c r="G177">
        <f t="shared" si="21"/>
        <v>8.8192000039271079E-3</v>
      </c>
      <c r="H177" s="19">
        <f t="shared" si="22"/>
        <v>8.8192000039271079E-3</v>
      </c>
      <c r="N177">
        <f t="shared" ca="1" si="26"/>
        <v>0.13438251249516905</v>
      </c>
      <c r="P177" s="2">
        <f t="shared" si="23"/>
        <v>19617.915000000001</v>
      </c>
      <c r="Q177">
        <f t="shared" si="24"/>
        <v>7.7778288709267905E-5</v>
      </c>
      <c r="R177" s="5">
        <v>0.05</v>
      </c>
      <c r="S177">
        <f t="shared" si="25"/>
        <v>3.8889144354633957E-6</v>
      </c>
    </row>
    <row r="178" spans="1:19">
      <c r="A178" s="126" t="s">
        <v>161</v>
      </c>
      <c r="B178" s="5" t="s">
        <v>71</v>
      </c>
      <c r="C178" s="175">
        <v>34651.336000000003</v>
      </c>
      <c r="D178" s="29" t="s">
        <v>52</v>
      </c>
      <c r="E178">
        <f t="shared" si="19"/>
        <v>-5117.0019279522721</v>
      </c>
      <c r="F178">
        <f t="shared" si="20"/>
        <v>-5117</v>
      </c>
      <c r="G178">
        <f t="shared" si="21"/>
        <v>-1.5150999970501289E-3</v>
      </c>
      <c r="H178" s="19">
        <f t="shared" si="22"/>
        <v>-1.5150999970501289E-3</v>
      </c>
      <c r="N178">
        <f t="shared" ca="1" si="26"/>
        <v>0.13419247154474145</v>
      </c>
      <c r="P178" s="2">
        <f t="shared" si="23"/>
        <v>19632.836000000003</v>
      </c>
      <c r="Q178">
        <f t="shared" si="24"/>
        <v>2.2955280010613003E-6</v>
      </c>
      <c r="R178" s="5">
        <v>0.05</v>
      </c>
      <c r="S178">
        <f t="shared" si="25"/>
        <v>1.1477640005306502E-7</v>
      </c>
    </row>
    <row r="179" spans="1:19">
      <c r="A179" s="126" t="s">
        <v>161</v>
      </c>
      <c r="B179" s="5" t="s">
        <v>72</v>
      </c>
      <c r="C179" s="175">
        <v>34653.296000000002</v>
      </c>
      <c r="D179" s="29" t="s">
        <v>52</v>
      </c>
      <c r="E179">
        <f t="shared" si="19"/>
        <v>-5114.5078440846319</v>
      </c>
      <c r="F179">
        <f t="shared" si="20"/>
        <v>-5114.5</v>
      </c>
      <c r="G179">
        <f t="shared" si="21"/>
        <v>-6.164349993923679E-3</v>
      </c>
      <c r="H179" s="19">
        <f t="shared" si="22"/>
        <v>-6.164349993923679E-3</v>
      </c>
      <c r="N179">
        <f t="shared" ca="1" si="26"/>
        <v>0.1341674661565273</v>
      </c>
      <c r="P179" s="2">
        <f t="shared" si="23"/>
        <v>19634.796000000002</v>
      </c>
      <c r="Q179">
        <f t="shared" si="24"/>
        <v>3.799921084758686E-5</v>
      </c>
      <c r="R179" s="5">
        <v>0.05</v>
      </c>
      <c r="S179">
        <f t="shared" si="25"/>
        <v>1.8999605423793431E-6</v>
      </c>
    </row>
    <row r="180" spans="1:19">
      <c r="A180" s="24" t="s">
        <v>203</v>
      </c>
      <c r="B180" s="24" t="s">
        <v>72</v>
      </c>
      <c r="C180" s="172">
        <v>36788.464999999997</v>
      </c>
      <c r="D180" s="72" t="s">
        <v>52</v>
      </c>
      <c r="E180">
        <f t="shared" si="19"/>
        <v>-2397.5228657227253</v>
      </c>
      <c r="F180">
        <f t="shared" si="20"/>
        <v>-2397.5</v>
      </c>
      <c r="G180">
        <f t="shared" si="21"/>
        <v>-1.7969250002352055E-2</v>
      </c>
      <c r="H180" s="19">
        <f t="shared" si="22"/>
        <v>-1.7969250002352055E-2</v>
      </c>
      <c r="N180">
        <f t="shared" ca="1" si="26"/>
        <v>0.10699161024538183</v>
      </c>
      <c r="O180">
        <f>+D$11+D$12*F180+D$13*F180^2</f>
        <v>2.3873542277014579E-2</v>
      </c>
      <c r="P180" s="2">
        <f t="shared" si="23"/>
        <v>21769.964999999997</v>
      </c>
      <c r="Q180">
        <f t="shared" si="24"/>
        <v>1.7508192657342237E-3</v>
      </c>
      <c r="R180" s="5">
        <v>0.05</v>
      </c>
      <c r="S180">
        <f t="shared" si="25"/>
        <v>8.7540963286711186E-5</v>
      </c>
    </row>
    <row r="181" spans="1:19">
      <c r="A181" s="126" t="s">
        <v>161</v>
      </c>
      <c r="B181" s="5" t="s">
        <v>72</v>
      </c>
      <c r="C181" s="175">
        <v>36788.487999999998</v>
      </c>
      <c r="D181" s="29" t="s">
        <v>52</v>
      </c>
      <c r="E181">
        <f t="shared" si="19"/>
        <v>-2397.493598412032</v>
      </c>
      <c r="F181">
        <f t="shared" si="20"/>
        <v>-2397.5</v>
      </c>
      <c r="G181">
        <f t="shared" si="21"/>
        <v>5.0307499986956827E-3</v>
      </c>
      <c r="H181" s="19">
        <f t="shared" ref="H181:H186" si="27">G181</f>
        <v>5.0307499986956827E-3</v>
      </c>
      <c r="N181">
        <f t="shared" ca="1" si="26"/>
        <v>0.10699161024538183</v>
      </c>
      <c r="P181" s="2">
        <f t="shared" si="23"/>
        <v>21769.987999999998</v>
      </c>
      <c r="Q181">
        <f t="shared" si="24"/>
        <v>2.5308445549376611E-5</v>
      </c>
      <c r="R181" s="5">
        <v>0.05</v>
      </c>
      <c r="S181">
        <f t="shared" si="25"/>
        <v>1.2654222774688306E-6</v>
      </c>
    </row>
    <row r="182" spans="1:19">
      <c r="A182" s="24" t="s">
        <v>203</v>
      </c>
      <c r="B182" s="24" t="s">
        <v>72</v>
      </c>
      <c r="C182" s="172">
        <v>36788.51</v>
      </c>
      <c r="D182" s="72" t="s">
        <v>52</v>
      </c>
      <c r="E182">
        <f t="shared" si="19"/>
        <v>-2397.4656035931039</v>
      </c>
      <c r="F182">
        <f t="shared" si="20"/>
        <v>-2397.5</v>
      </c>
      <c r="G182">
        <f t="shared" si="21"/>
        <v>2.7030750003177673E-2</v>
      </c>
      <c r="H182" s="19">
        <f t="shared" si="27"/>
        <v>2.7030750003177673E-2</v>
      </c>
      <c r="N182">
        <f t="shared" ca="1" si="26"/>
        <v>0.10699161024538183</v>
      </c>
      <c r="O182">
        <f>+D$11+D$12*F182+D$13*F182^2</f>
        <v>2.3873542277014579E-2</v>
      </c>
      <c r="P182" s="2">
        <f t="shared" si="23"/>
        <v>21770.010000000002</v>
      </c>
      <c r="Q182">
        <f t="shared" si="24"/>
        <v>9.9679606261439314E-6</v>
      </c>
      <c r="R182" s="5">
        <v>0.05</v>
      </c>
      <c r="S182">
        <f t="shared" si="25"/>
        <v>4.9839803130719664E-7</v>
      </c>
    </row>
    <row r="183" spans="1:19">
      <c r="A183" s="126" t="s">
        <v>161</v>
      </c>
      <c r="B183" s="5" t="s">
        <v>71</v>
      </c>
      <c r="C183" s="175">
        <v>36790.46</v>
      </c>
      <c r="D183" s="29" t="s">
        <v>52</v>
      </c>
      <c r="E183">
        <f t="shared" si="19"/>
        <v>-2394.9842446431576</v>
      </c>
      <c r="F183">
        <f t="shared" si="20"/>
        <v>-2395</v>
      </c>
      <c r="G183">
        <f t="shared" si="21"/>
        <v>1.2381500004266854E-2</v>
      </c>
      <c r="H183" s="19">
        <f t="shared" si="27"/>
        <v>1.2381500004266854E-2</v>
      </c>
      <c r="N183">
        <f t="shared" ca="1" si="26"/>
        <v>0.10696660485716768</v>
      </c>
      <c r="P183" s="2">
        <f t="shared" si="23"/>
        <v>21771.96</v>
      </c>
      <c r="Q183">
        <f t="shared" si="24"/>
        <v>1.5330154235566011E-4</v>
      </c>
      <c r="R183" s="5">
        <v>0.05</v>
      </c>
      <c r="S183">
        <f t="shared" si="25"/>
        <v>7.6650771177830053E-6</v>
      </c>
    </row>
    <row r="184" spans="1:19">
      <c r="A184" s="126" t="s">
        <v>161</v>
      </c>
      <c r="B184" s="5" t="s">
        <v>72</v>
      </c>
      <c r="C184" s="175">
        <v>36814.417999999998</v>
      </c>
      <c r="D184" s="29" t="s">
        <v>52</v>
      </c>
      <c r="E184">
        <f t="shared" si="19"/>
        <v>-2364.4978868365433</v>
      </c>
      <c r="F184">
        <f t="shared" si="20"/>
        <v>-2364.5</v>
      </c>
      <c r="G184">
        <f t="shared" si="21"/>
        <v>1.6606499993940815E-3</v>
      </c>
      <c r="H184" s="19">
        <f t="shared" si="27"/>
        <v>1.6606499993940815E-3</v>
      </c>
      <c r="N184">
        <f t="shared" ca="1" si="26"/>
        <v>0.10666153912095497</v>
      </c>
      <c r="P184" s="2">
        <f t="shared" si="23"/>
        <v>21795.917999999998</v>
      </c>
      <c r="Q184">
        <f t="shared" si="24"/>
        <v>2.7577584204875628E-6</v>
      </c>
      <c r="R184" s="5">
        <v>0.05</v>
      </c>
      <c r="S184">
        <f t="shared" si="25"/>
        <v>1.3788792102437814E-7</v>
      </c>
    </row>
    <row r="185" spans="1:19">
      <c r="A185" s="126" t="s">
        <v>161</v>
      </c>
      <c r="B185" s="5" t="s">
        <v>72</v>
      </c>
      <c r="C185" s="175">
        <v>36840.343999999997</v>
      </c>
      <c r="D185" s="29" t="s">
        <v>52</v>
      </c>
      <c r="E185">
        <f t="shared" si="19"/>
        <v>-2331.5072652281319</v>
      </c>
      <c r="F185">
        <f t="shared" si="20"/>
        <v>-2331.5</v>
      </c>
      <c r="G185">
        <f t="shared" si="21"/>
        <v>-5.7094500007224269E-3</v>
      </c>
      <c r="H185" s="19">
        <f t="shared" si="27"/>
        <v>-5.7094500007224269E-3</v>
      </c>
      <c r="N185">
        <f t="shared" ca="1" si="26"/>
        <v>0.1063314679965281</v>
      </c>
      <c r="P185" s="2">
        <f t="shared" si="23"/>
        <v>21821.843999999997</v>
      </c>
      <c r="Q185">
        <f t="shared" si="24"/>
        <v>3.2597819310749324E-5</v>
      </c>
      <c r="R185" s="5">
        <v>0.05</v>
      </c>
      <c r="S185">
        <f t="shared" si="25"/>
        <v>1.6298909655374663E-6</v>
      </c>
    </row>
    <row r="186" spans="1:19">
      <c r="A186" s="126" t="s">
        <v>161</v>
      </c>
      <c r="B186" s="5" t="s">
        <v>71</v>
      </c>
      <c r="C186" s="175">
        <v>36868.260999999999</v>
      </c>
      <c r="D186" s="29" t="s">
        <v>52</v>
      </c>
      <c r="E186">
        <f t="shared" si="19"/>
        <v>-2295.9831125072315</v>
      </c>
      <c r="F186">
        <f t="shared" si="20"/>
        <v>-2296</v>
      </c>
      <c r="G186">
        <f t="shared" si="21"/>
        <v>1.3271199997689109E-2</v>
      </c>
      <c r="H186" s="19">
        <f t="shared" si="27"/>
        <v>1.3271199997689109E-2</v>
      </c>
      <c r="N186">
        <f t="shared" ca="1" si="26"/>
        <v>0.10597639148388707</v>
      </c>
      <c r="P186" s="2">
        <f t="shared" si="23"/>
        <v>21849.760999999999</v>
      </c>
      <c r="Q186">
        <f t="shared" si="24"/>
        <v>1.7612474937866342E-4</v>
      </c>
      <c r="R186" s="5">
        <v>0.05</v>
      </c>
      <c r="S186">
        <f t="shared" si="25"/>
        <v>8.8062374689331707E-6</v>
      </c>
    </row>
    <row r="187" spans="1:19">
      <c r="A187" s="126" t="s">
        <v>162</v>
      </c>
      <c r="B187" s="5" t="s">
        <v>72</v>
      </c>
      <c r="C187" s="175">
        <v>37878.470699999998</v>
      </c>
      <c r="D187" s="29" t="s">
        <v>306</v>
      </c>
      <c r="E187">
        <f t="shared" si="19"/>
        <v>-1010.4995840860647</v>
      </c>
      <c r="F187">
        <f t="shared" si="20"/>
        <v>-1010.5</v>
      </c>
      <c r="G187">
        <f t="shared" si="21"/>
        <v>3.2685000041965395E-4</v>
      </c>
      <c r="H187" s="19"/>
      <c r="J187" s="19">
        <f t="shared" ref="J187:J193" si="28">G187</f>
        <v>3.2685000041965395E-4</v>
      </c>
      <c r="N187">
        <f t="shared" ca="1" si="26"/>
        <v>9.3118620864167709E-2</v>
      </c>
      <c r="P187" s="2">
        <f t="shared" si="23"/>
        <v>22859.970699999998</v>
      </c>
      <c r="Q187">
        <f t="shared" si="24"/>
        <v>1.0683092277432779E-7</v>
      </c>
      <c r="R187" s="5">
        <v>1</v>
      </c>
      <c r="S187">
        <f t="shared" si="25"/>
        <v>1.0683092277432779E-7</v>
      </c>
    </row>
    <row r="188" spans="1:19">
      <c r="A188" s="126" t="s">
        <v>163</v>
      </c>
      <c r="B188" s="5" t="s">
        <v>71</v>
      </c>
      <c r="C188" s="175">
        <v>37928.375</v>
      </c>
      <c r="D188" s="29" t="s">
        <v>306</v>
      </c>
      <c r="E188">
        <f t="shared" si="19"/>
        <v>-946.99677308811954</v>
      </c>
      <c r="F188">
        <f t="shared" si="20"/>
        <v>-947</v>
      </c>
      <c r="G188">
        <f t="shared" si="21"/>
        <v>2.5358999992022291E-3</v>
      </c>
      <c r="H188" s="19"/>
      <c r="J188">
        <f t="shared" si="28"/>
        <v>2.5358999992022291E-3</v>
      </c>
      <c r="N188">
        <f t="shared" ca="1" si="26"/>
        <v>9.2483484003528127E-2</v>
      </c>
      <c r="P188" s="2">
        <f t="shared" si="23"/>
        <v>22909.875</v>
      </c>
      <c r="Q188">
        <f t="shared" si="24"/>
        <v>6.4307888059538652E-6</v>
      </c>
      <c r="R188" s="5">
        <v>1</v>
      </c>
      <c r="S188">
        <f t="shared" si="25"/>
        <v>6.4307888059538652E-6</v>
      </c>
    </row>
    <row r="189" spans="1:19">
      <c r="A189" s="126" t="s">
        <v>163</v>
      </c>
      <c r="B189" s="5" t="s">
        <v>71</v>
      </c>
      <c r="C189" s="175">
        <v>37935.447999999997</v>
      </c>
      <c r="D189" s="29" t="s">
        <v>306</v>
      </c>
      <c r="E189">
        <f t="shared" si="19"/>
        <v>-937.99643880453596</v>
      </c>
      <c r="F189">
        <f t="shared" si="20"/>
        <v>-938</v>
      </c>
      <c r="G189">
        <f t="shared" si="21"/>
        <v>2.7985999986412935E-3</v>
      </c>
      <c r="H189" s="19"/>
      <c r="J189">
        <f t="shared" si="28"/>
        <v>2.7985999986412935E-3</v>
      </c>
      <c r="N189">
        <f t="shared" ca="1" si="26"/>
        <v>9.2393464605957168E-2</v>
      </c>
      <c r="P189" s="2">
        <f t="shared" si="23"/>
        <v>22916.947999999997</v>
      </c>
      <c r="Q189">
        <f t="shared" si="24"/>
        <v>7.8321619523950479E-6</v>
      </c>
      <c r="R189" s="5">
        <v>1</v>
      </c>
      <c r="S189">
        <f t="shared" si="25"/>
        <v>7.8321619523950479E-6</v>
      </c>
    </row>
    <row r="190" spans="1:19">
      <c r="A190" s="126" t="s">
        <v>162</v>
      </c>
      <c r="B190" s="5" t="s">
        <v>71</v>
      </c>
      <c r="C190" s="175">
        <v>37939.37616</v>
      </c>
      <c r="D190" s="29" t="s">
        <v>306</v>
      </c>
      <c r="E190">
        <f t="shared" si="19"/>
        <v>-932.99788753641121</v>
      </c>
      <c r="F190">
        <f t="shared" si="20"/>
        <v>-933</v>
      </c>
      <c r="G190">
        <f t="shared" si="21"/>
        <v>1.6601000024820678E-3</v>
      </c>
      <c r="H190" s="19"/>
      <c r="J190" s="19">
        <f t="shared" si="28"/>
        <v>1.6601000024820678E-3</v>
      </c>
      <c r="N190">
        <f t="shared" ca="1" si="26"/>
        <v>9.2343453829528854E-2</v>
      </c>
      <c r="P190" s="2">
        <f t="shared" si="23"/>
        <v>22920.87616</v>
      </c>
      <c r="Q190">
        <f t="shared" si="24"/>
        <v>2.7559320182409614E-6</v>
      </c>
      <c r="R190" s="5">
        <v>1</v>
      </c>
      <c r="S190">
        <f t="shared" si="25"/>
        <v>2.7559320182409614E-6</v>
      </c>
    </row>
    <row r="191" spans="1:19">
      <c r="A191" s="24" t="s">
        <v>207</v>
      </c>
      <c r="B191" s="24" t="s">
        <v>71</v>
      </c>
      <c r="C191" s="172">
        <v>37939.376199999999</v>
      </c>
      <c r="D191" s="72" t="s">
        <v>306</v>
      </c>
      <c r="E191">
        <f t="shared" si="19"/>
        <v>-932.99783663674168</v>
      </c>
      <c r="F191">
        <f t="shared" si="20"/>
        <v>-933</v>
      </c>
      <c r="G191">
        <f t="shared" si="21"/>
        <v>1.7001000014715828E-3</v>
      </c>
      <c r="H191" s="19"/>
      <c r="J191">
        <f t="shared" si="28"/>
        <v>1.7001000014715828E-3</v>
      </c>
      <c r="N191">
        <f t="shared" ca="1" si="26"/>
        <v>9.2343453829528854E-2</v>
      </c>
      <c r="P191" s="2">
        <f t="shared" si="23"/>
        <v>22920.876199999999</v>
      </c>
      <c r="Q191">
        <f t="shared" si="24"/>
        <v>2.8903400150036758E-6</v>
      </c>
      <c r="R191" s="5">
        <v>1</v>
      </c>
      <c r="S191">
        <f t="shared" si="25"/>
        <v>2.8903400150036758E-6</v>
      </c>
    </row>
    <row r="192" spans="1:19">
      <c r="A192" s="126" t="s">
        <v>162</v>
      </c>
      <c r="B192" s="5" t="s">
        <v>72</v>
      </c>
      <c r="C192" s="175">
        <v>37941.340069999998</v>
      </c>
      <c r="D192" s="29" t="s">
        <v>306</v>
      </c>
      <c r="E192">
        <f t="shared" si="19"/>
        <v>-930.49882822595339</v>
      </c>
      <c r="F192">
        <f t="shared" si="20"/>
        <v>-930.5</v>
      </c>
      <c r="G192">
        <f t="shared" si="21"/>
        <v>9.2084999778307974E-4</v>
      </c>
      <c r="H192" s="19"/>
      <c r="J192" s="19">
        <f t="shared" si="28"/>
        <v>9.2084999778307974E-4</v>
      </c>
      <c r="N192">
        <f t="shared" ca="1" si="26"/>
        <v>9.2318448441314691E-2</v>
      </c>
      <c r="P192" s="2">
        <f t="shared" si="23"/>
        <v>22922.840069999998</v>
      </c>
      <c r="Q192">
        <f t="shared" si="24"/>
        <v>8.4796471841709797E-7</v>
      </c>
      <c r="R192" s="5">
        <v>1</v>
      </c>
      <c r="S192">
        <f t="shared" si="25"/>
        <v>8.4796471841709797E-7</v>
      </c>
    </row>
    <row r="193" spans="1:19">
      <c r="A193" s="24" t="s">
        <v>207</v>
      </c>
      <c r="B193" s="24" t="s">
        <v>72</v>
      </c>
      <c r="C193" s="172">
        <v>37941.340100000001</v>
      </c>
      <c r="D193" s="72" t="s">
        <v>115</v>
      </c>
      <c r="E193">
        <f t="shared" si="19"/>
        <v>-930.49879005119669</v>
      </c>
      <c r="F193">
        <f t="shared" si="20"/>
        <v>-930.5</v>
      </c>
      <c r="G193">
        <f t="shared" si="21"/>
        <v>9.5085000066319481E-4</v>
      </c>
      <c r="H193" s="19"/>
      <c r="J193">
        <f t="shared" si="28"/>
        <v>9.5085000066319481E-4</v>
      </c>
      <c r="N193">
        <f t="shared" ca="1" si="26"/>
        <v>9.2318448441314691E-2</v>
      </c>
      <c r="O193">
        <f>+D$11+D$12*F193+D$13*F193^2</f>
        <v>2.2071232674982091E-2</v>
      </c>
      <c r="P193" s="2">
        <f t="shared" si="23"/>
        <v>22922.840100000001</v>
      </c>
      <c r="Q193">
        <f t="shared" si="24"/>
        <v>4.4607056430966981E-4</v>
      </c>
      <c r="R193" s="5">
        <v>1</v>
      </c>
      <c r="S193">
        <f t="shared" si="25"/>
        <v>4.4607056430966981E-4</v>
      </c>
    </row>
    <row r="194" spans="1:19">
      <c r="A194" s="126" t="s">
        <v>161</v>
      </c>
      <c r="B194" s="5" t="s">
        <v>71</v>
      </c>
      <c r="C194" s="175">
        <v>38327.589</v>
      </c>
      <c r="D194" s="29" t="s">
        <v>306</v>
      </c>
      <c r="E194">
        <f t="shared" si="19"/>
        <v>-439.00024393666928</v>
      </c>
      <c r="F194">
        <f t="shared" si="20"/>
        <v>-439</v>
      </c>
      <c r="G194">
        <f t="shared" si="21"/>
        <v>-1.9169999723089859E-4</v>
      </c>
      <c r="H194" s="19">
        <f>G194</f>
        <v>-1.9169999723089859E-4</v>
      </c>
      <c r="N194">
        <f t="shared" ca="1" si="26"/>
        <v>8.74023891184115E-2</v>
      </c>
      <c r="P194" s="2">
        <f t="shared" si="23"/>
        <v>23309.089</v>
      </c>
      <c r="Q194">
        <f t="shared" si="24"/>
        <v>3.6748888938326527E-8</v>
      </c>
      <c r="R194" s="5">
        <v>0.05</v>
      </c>
      <c r="S194">
        <f t="shared" si="25"/>
        <v>1.8374444469163265E-9</v>
      </c>
    </row>
    <row r="195" spans="1:19">
      <c r="A195" s="126" t="s">
        <v>161</v>
      </c>
      <c r="B195" s="5" t="s">
        <v>71</v>
      </c>
      <c r="C195" s="175">
        <v>38353.5219</v>
      </c>
      <c r="D195" s="29" t="s">
        <v>306</v>
      </c>
      <c r="E195">
        <f t="shared" si="19"/>
        <v>-406.00084213505028</v>
      </c>
      <c r="F195">
        <f t="shared" si="20"/>
        <v>-406</v>
      </c>
      <c r="G195">
        <f t="shared" si="21"/>
        <v>-6.6179999703308567E-4</v>
      </c>
      <c r="H195" s="19">
        <f>G195</f>
        <v>-6.6179999703308567E-4</v>
      </c>
      <c r="N195">
        <f t="shared" ca="1" si="26"/>
        <v>8.7072317993984627E-2</v>
      </c>
      <c r="P195" s="2">
        <f t="shared" si="23"/>
        <v>23335.0219</v>
      </c>
      <c r="Q195">
        <f t="shared" si="24"/>
        <v>4.3797923607299221E-7</v>
      </c>
      <c r="R195" s="5">
        <v>0.05</v>
      </c>
      <c r="S195">
        <f t="shared" si="25"/>
        <v>2.1898961803649611E-8</v>
      </c>
    </row>
    <row r="196" spans="1:19">
      <c r="A196" s="126" t="s">
        <v>163</v>
      </c>
      <c r="B196" s="5" t="s">
        <v>71</v>
      </c>
      <c r="C196" s="175">
        <v>38662.367400000003</v>
      </c>
      <c r="D196" s="29" t="s">
        <v>306</v>
      </c>
      <c r="E196">
        <f t="shared" si="19"/>
        <v>-12.997485429008369</v>
      </c>
      <c r="F196">
        <f t="shared" si="20"/>
        <v>-13</v>
      </c>
      <c r="G196">
        <f t="shared" si="21"/>
        <v>1.9761000075959601E-3</v>
      </c>
      <c r="H196" s="19"/>
      <c r="J196">
        <f>G196</f>
        <v>1.9761000075959601E-3</v>
      </c>
      <c r="N196">
        <f t="shared" ca="1" si="26"/>
        <v>8.31414709667192E-2</v>
      </c>
      <c r="O196">
        <f t="shared" ref="O196:O227" si="29">+D$11+D$12*F196+D$13*F196^2</f>
        <v>2.0419646665867451E-2</v>
      </c>
      <c r="P196" s="2">
        <f t="shared" si="23"/>
        <v>23643.867400000003</v>
      </c>
      <c r="Q196">
        <f t="shared" si="24"/>
        <v>3.4016441333583746E-4</v>
      </c>
      <c r="R196" s="5">
        <v>1</v>
      </c>
      <c r="S196">
        <f t="shared" si="25"/>
        <v>3.4016441333583746E-4</v>
      </c>
    </row>
    <row r="197" spans="1:19">
      <c r="A197" s="126" t="s">
        <v>163</v>
      </c>
      <c r="B197" s="5" t="s">
        <v>71</v>
      </c>
      <c r="C197" s="175">
        <v>38669.439700000003</v>
      </c>
      <c r="D197" s="29" t="s">
        <v>306</v>
      </c>
      <c r="E197">
        <f t="shared" si="19"/>
        <v>-3.9980418896592806</v>
      </c>
      <c r="F197">
        <f t="shared" si="20"/>
        <v>-4</v>
      </c>
      <c r="G197">
        <f t="shared" si="21"/>
        <v>1.538800002890639E-3</v>
      </c>
      <c r="H197" s="19"/>
      <c r="J197">
        <f>G197</f>
        <v>1.538800002890639E-3</v>
      </c>
      <c r="N197">
        <f t="shared" ca="1" si="26"/>
        <v>8.3051451569148227E-2</v>
      </c>
      <c r="O197">
        <f t="shared" si="29"/>
        <v>2.0401447220612708E-2</v>
      </c>
      <c r="P197" s="2">
        <f t="shared" si="23"/>
        <v>23650.939700000003</v>
      </c>
      <c r="Q197">
        <f t="shared" si="24"/>
        <v>3.5579946006023813E-4</v>
      </c>
      <c r="R197" s="5">
        <v>1</v>
      </c>
      <c r="S197">
        <f t="shared" si="25"/>
        <v>3.5579946006023813E-4</v>
      </c>
    </row>
    <row r="198" spans="1:19">
      <c r="A198" s="127" t="s">
        <v>14</v>
      </c>
      <c r="C198" s="175">
        <v>38672.581599999998</v>
      </c>
      <c r="D198" s="29" t="s">
        <v>16</v>
      </c>
      <c r="E198">
        <f t="shared" si="19"/>
        <v>0</v>
      </c>
      <c r="F198">
        <f t="shared" si="20"/>
        <v>0</v>
      </c>
      <c r="G198">
        <f t="shared" si="21"/>
        <v>0</v>
      </c>
      <c r="J198">
        <f>G198</f>
        <v>0</v>
      </c>
      <c r="N198">
        <f t="shared" ca="1" si="26"/>
        <v>8.3011442948005582E-2</v>
      </c>
      <c r="O198">
        <f t="shared" si="29"/>
        <v>2.0393346114730877E-2</v>
      </c>
      <c r="P198" s="2">
        <f t="shared" si="23"/>
        <v>23654.081599999998</v>
      </c>
      <c r="Q198">
        <f t="shared" si="24"/>
        <v>4.1588856575520896E-4</v>
      </c>
      <c r="R198" s="5">
        <v>1</v>
      </c>
      <c r="S198">
        <f t="shared" si="25"/>
        <v>4.1588856575520896E-4</v>
      </c>
    </row>
    <row r="199" spans="1:19">
      <c r="A199" s="126" t="s">
        <v>161</v>
      </c>
      <c r="B199" s="5" t="s">
        <v>71</v>
      </c>
      <c r="C199" s="175">
        <v>38672.582000000002</v>
      </c>
      <c r="D199" s="29" t="s">
        <v>306</v>
      </c>
      <c r="E199">
        <f t="shared" si="19"/>
        <v>5.0899671334089954E-4</v>
      </c>
      <c r="F199">
        <f t="shared" si="20"/>
        <v>0</v>
      </c>
      <c r="G199">
        <f t="shared" si="21"/>
        <v>4.0000000444706529E-4</v>
      </c>
      <c r="H199" s="19">
        <f>G199</f>
        <v>4.0000000444706529E-4</v>
      </c>
      <c r="N199">
        <f t="shared" ca="1" si="26"/>
        <v>8.3011442948005582E-2</v>
      </c>
      <c r="O199">
        <f t="shared" si="29"/>
        <v>2.0393346114730877E-2</v>
      </c>
      <c r="P199" s="2">
        <f t="shared" si="23"/>
        <v>23654.082000000002</v>
      </c>
      <c r="Q199">
        <f t="shared" si="24"/>
        <v>3.9973388868560085E-4</v>
      </c>
      <c r="R199" s="5">
        <v>0.05</v>
      </c>
      <c r="S199">
        <f t="shared" si="25"/>
        <v>1.9986694434280043E-5</v>
      </c>
    </row>
    <row r="200" spans="1:19">
      <c r="A200" s="126" t="s">
        <v>161</v>
      </c>
      <c r="B200" s="5" t="s">
        <v>72</v>
      </c>
      <c r="C200" s="175">
        <v>38692.620799999997</v>
      </c>
      <c r="D200" s="29" t="s">
        <v>306</v>
      </c>
      <c r="E200">
        <f t="shared" si="19"/>
        <v>25.499717061454167</v>
      </c>
      <c r="F200">
        <f t="shared" si="20"/>
        <v>25.5</v>
      </c>
      <c r="G200">
        <f t="shared" si="21"/>
        <v>-2.2234999778447673E-4</v>
      </c>
      <c r="H200" s="19">
        <f>G200</f>
        <v>-2.2234999778447673E-4</v>
      </c>
      <c r="N200">
        <f t="shared" ca="1" si="26"/>
        <v>8.2756387988221186E-2</v>
      </c>
      <c r="O200">
        <f t="shared" si="29"/>
        <v>2.0341521262757831E-2</v>
      </c>
      <c r="P200" s="2">
        <f t="shared" si="23"/>
        <v>23674.120799999997</v>
      </c>
      <c r="Q200">
        <f t="shared" si="24"/>
        <v>4.2287280122015785E-4</v>
      </c>
      <c r="R200" s="5">
        <v>0.05</v>
      </c>
      <c r="S200">
        <f t="shared" si="25"/>
        <v>2.1143640061007895E-5</v>
      </c>
    </row>
    <row r="201" spans="1:19">
      <c r="A201" s="126" t="s">
        <v>161</v>
      </c>
      <c r="B201" s="5" t="s">
        <v>72</v>
      </c>
      <c r="C201" s="175">
        <v>38707.552000000003</v>
      </c>
      <c r="D201" s="29" t="s">
        <v>306</v>
      </c>
      <c r="E201">
        <f t="shared" si="19"/>
        <v>44.499546165817648</v>
      </c>
      <c r="F201">
        <f t="shared" si="20"/>
        <v>44.5</v>
      </c>
      <c r="G201">
        <f t="shared" si="21"/>
        <v>-3.5664999450091273E-4</v>
      </c>
      <c r="H201" s="19">
        <f>G201</f>
        <v>-3.5664999450091273E-4</v>
      </c>
      <c r="N201">
        <f t="shared" ca="1" si="26"/>
        <v>8.2566347037793586E-2</v>
      </c>
      <c r="O201">
        <f t="shared" si="29"/>
        <v>2.0302704014699448E-2</v>
      </c>
      <c r="P201" s="2">
        <f t="shared" si="23"/>
        <v>23689.052000000003</v>
      </c>
      <c r="Q201">
        <f t="shared" si="24"/>
        <v>4.2680890807746303E-4</v>
      </c>
      <c r="R201" s="5">
        <v>0.05</v>
      </c>
      <c r="S201">
        <f t="shared" si="25"/>
        <v>2.1340445403873152E-5</v>
      </c>
    </row>
    <row r="202" spans="1:19">
      <c r="A202" s="126" t="s">
        <v>161</v>
      </c>
      <c r="B202" s="5" t="s">
        <v>71</v>
      </c>
      <c r="C202" s="175">
        <v>38731.520400000001</v>
      </c>
      <c r="D202" s="29" t="s">
        <v>306</v>
      </c>
      <c r="E202">
        <f t="shared" si="19"/>
        <v>74.999137886830866</v>
      </c>
      <c r="F202">
        <f t="shared" si="20"/>
        <v>75</v>
      </c>
      <c r="G202">
        <f t="shared" si="21"/>
        <v>-6.7749999288935214E-4</v>
      </c>
      <c r="H202" s="19">
        <f>G202</f>
        <v>-6.7749999288935214E-4</v>
      </c>
      <c r="N202">
        <f t="shared" ca="1" si="26"/>
        <v>8.2261281301580877E-2</v>
      </c>
      <c r="O202">
        <f t="shared" si="29"/>
        <v>2.0240030254208907E-2</v>
      </c>
      <c r="P202" s="2">
        <f t="shared" si="23"/>
        <v>23713.020400000001</v>
      </c>
      <c r="Q202">
        <f t="shared" si="24"/>
        <v>4.3754307163827055E-4</v>
      </c>
      <c r="R202" s="5">
        <v>0.05</v>
      </c>
      <c r="S202">
        <f t="shared" si="25"/>
        <v>2.1877153581913528E-5</v>
      </c>
    </row>
    <row r="203" spans="1:19">
      <c r="A203" s="126" t="s">
        <v>163</v>
      </c>
      <c r="B203" s="5" t="s">
        <v>71</v>
      </c>
      <c r="C203" s="175">
        <v>39040.365100000003</v>
      </c>
      <c r="D203" s="29" t="s">
        <v>306</v>
      </c>
      <c r="E203">
        <f t="shared" si="19"/>
        <v>468.00147659945532</v>
      </c>
      <c r="F203">
        <f t="shared" si="20"/>
        <v>468</v>
      </c>
      <c r="G203">
        <f t="shared" si="21"/>
        <v>1.160400002845563E-3</v>
      </c>
      <c r="H203" s="19"/>
      <c r="J203">
        <f t="shared" ref="J203:J212" si="30">G203</f>
        <v>1.160400002845563E-3</v>
      </c>
      <c r="N203">
        <f t="shared" ca="1" si="26"/>
        <v>7.833043427431545E-2</v>
      </c>
      <c r="O203">
        <f t="shared" si="29"/>
        <v>1.93925715814947E-2</v>
      </c>
      <c r="P203" s="2">
        <f t="shared" si="23"/>
        <v>24021.865100000003</v>
      </c>
      <c r="Q203">
        <f t="shared" si="24"/>
        <v>3.3241208047330139E-4</v>
      </c>
      <c r="R203" s="5">
        <v>1</v>
      </c>
      <c r="S203">
        <f t="shared" si="25"/>
        <v>3.3241208047330139E-4</v>
      </c>
    </row>
    <row r="204" spans="1:19">
      <c r="A204" s="126" t="s">
        <v>163</v>
      </c>
      <c r="B204" s="5" t="s">
        <v>71</v>
      </c>
      <c r="C204" s="175">
        <v>39077.300199999998</v>
      </c>
      <c r="D204" s="29" t="s">
        <v>306</v>
      </c>
      <c r="E204">
        <f t="shared" si="19"/>
        <v>515.0010873442169</v>
      </c>
      <c r="F204">
        <f t="shared" si="20"/>
        <v>515</v>
      </c>
      <c r="G204">
        <f t="shared" si="21"/>
        <v>8.5450000187847763E-4</v>
      </c>
      <c r="H204" s="19"/>
      <c r="J204">
        <f t="shared" si="30"/>
        <v>8.5450000187847763E-4</v>
      </c>
      <c r="N204">
        <f t="shared" ca="1" si="26"/>
        <v>7.7860332975889304E-2</v>
      </c>
      <c r="O204">
        <f t="shared" si="29"/>
        <v>1.9286264905585968E-2</v>
      </c>
      <c r="P204" s="2">
        <f t="shared" si="23"/>
        <v>24058.800199999998</v>
      </c>
      <c r="Q204">
        <f t="shared" si="24"/>
        <v>3.397299574655432E-4</v>
      </c>
      <c r="R204" s="5">
        <v>1</v>
      </c>
      <c r="S204">
        <f t="shared" si="25"/>
        <v>3.397299574655432E-4</v>
      </c>
    </row>
    <row r="205" spans="1:19">
      <c r="A205" s="126" t="s">
        <v>162</v>
      </c>
      <c r="B205" s="5" t="s">
        <v>72</v>
      </c>
      <c r="C205" s="175">
        <v>39338.594559999998</v>
      </c>
      <c r="D205" s="29" t="s">
        <v>306</v>
      </c>
      <c r="E205">
        <f t="shared" si="19"/>
        <v>847.49600978393471</v>
      </c>
      <c r="F205">
        <f t="shared" si="20"/>
        <v>847.5</v>
      </c>
      <c r="G205">
        <f t="shared" si="21"/>
        <v>-3.1357499974546954E-3</v>
      </c>
      <c r="H205" s="19"/>
      <c r="J205" s="19">
        <f t="shared" si="30"/>
        <v>-3.1357499974546954E-3</v>
      </c>
      <c r="N205">
        <f t="shared" ca="1" si="26"/>
        <v>7.4534616343406468E-2</v>
      </c>
      <c r="O205">
        <f t="shared" si="29"/>
        <v>1.8503957546141557E-2</v>
      </c>
      <c r="P205" s="2">
        <f t="shared" si="23"/>
        <v>24320.094559999998</v>
      </c>
      <c r="Q205">
        <f t="shared" si="24"/>
        <v>4.6827694257237654E-4</v>
      </c>
      <c r="R205" s="5">
        <v>1</v>
      </c>
      <c r="S205">
        <f t="shared" si="25"/>
        <v>4.6827694257237654E-4</v>
      </c>
    </row>
    <row r="206" spans="1:19">
      <c r="A206" s="24" t="s">
        <v>207</v>
      </c>
      <c r="B206" s="24" t="s">
        <v>72</v>
      </c>
      <c r="C206" s="172">
        <v>39338.594599999997</v>
      </c>
      <c r="D206" s="72" t="s">
        <v>44</v>
      </c>
      <c r="E206">
        <f t="shared" si="19"/>
        <v>847.49606068360413</v>
      </c>
      <c r="F206">
        <f t="shared" si="20"/>
        <v>847.5</v>
      </c>
      <c r="G206">
        <f t="shared" si="21"/>
        <v>-3.0957499984651804E-3</v>
      </c>
      <c r="H206" s="19"/>
      <c r="J206">
        <f t="shared" si="30"/>
        <v>-3.0957499984651804E-3</v>
      </c>
      <c r="N206">
        <f t="shared" ca="1" si="26"/>
        <v>7.4534616343406468E-2</v>
      </c>
      <c r="O206">
        <f t="shared" si="29"/>
        <v>1.8503957546141557E-2</v>
      </c>
      <c r="P206" s="2">
        <f t="shared" si="23"/>
        <v>24320.094599999997</v>
      </c>
      <c r="Q206">
        <f t="shared" si="24"/>
        <v>4.6654736601254123E-4</v>
      </c>
      <c r="R206" s="5">
        <v>1</v>
      </c>
      <c r="S206">
        <f t="shared" si="25"/>
        <v>4.6654736601254123E-4</v>
      </c>
    </row>
    <row r="207" spans="1:19">
      <c r="A207" s="126" t="s">
        <v>162</v>
      </c>
      <c r="B207" s="5" t="s">
        <v>71</v>
      </c>
      <c r="C207" s="175">
        <v>39340.561280000002</v>
      </c>
      <c r="D207" s="29" t="s">
        <v>306</v>
      </c>
      <c r="E207">
        <f t="shared" si="19"/>
        <v>849.99864479627081</v>
      </c>
      <c r="F207">
        <f t="shared" si="20"/>
        <v>850</v>
      </c>
      <c r="G207">
        <f t="shared" si="21"/>
        <v>-1.0649999967426993E-3</v>
      </c>
      <c r="H207" s="19"/>
      <c r="J207" s="19">
        <f t="shared" si="30"/>
        <v>-1.0649999967426993E-3</v>
      </c>
      <c r="N207">
        <f t="shared" ca="1" si="26"/>
        <v>7.4509610955192318E-2</v>
      </c>
      <c r="O207">
        <f t="shared" si="29"/>
        <v>1.8497874800918225E-2</v>
      </c>
      <c r="P207" s="2">
        <f t="shared" si="23"/>
        <v>24322.061280000002</v>
      </c>
      <c r="Q207">
        <f t="shared" si="24"/>
        <v>3.8270607034895693E-4</v>
      </c>
      <c r="R207" s="5">
        <v>1</v>
      </c>
      <c r="S207">
        <f t="shared" si="25"/>
        <v>3.8270607034895693E-4</v>
      </c>
    </row>
    <row r="208" spans="1:19">
      <c r="A208" s="24" t="s">
        <v>207</v>
      </c>
      <c r="B208" s="24" t="s">
        <v>71</v>
      </c>
      <c r="C208" s="172">
        <v>39340.561300000001</v>
      </c>
      <c r="D208" s="72" t="s">
        <v>44</v>
      </c>
      <c r="E208">
        <f t="shared" si="19"/>
        <v>849.99867024610558</v>
      </c>
      <c r="F208">
        <f t="shared" si="20"/>
        <v>850</v>
      </c>
      <c r="G208">
        <f t="shared" si="21"/>
        <v>-1.0449999972479418E-3</v>
      </c>
      <c r="H208" s="19"/>
      <c r="J208">
        <f t="shared" si="30"/>
        <v>-1.0449999972479418E-3</v>
      </c>
      <c r="N208">
        <f t="shared" ca="1" si="26"/>
        <v>7.4509610955192318E-2</v>
      </c>
      <c r="O208">
        <f t="shared" si="29"/>
        <v>1.8497874800918225E-2</v>
      </c>
      <c r="P208" s="2">
        <f t="shared" si="23"/>
        <v>24322.061300000001</v>
      </c>
      <c r="Q208">
        <f t="shared" si="24"/>
        <v>3.8192395537679828E-4</v>
      </c>
      <c r="R208" s="5">
        <v>1</v>
      </c>
      <c r="S208">
        <f t="shared" si="25"/>
        <v>3.8192395537679828E-4</v>
      </c>
    </row>
    <row r="209" spans="1:19">
      <c r="A209" s="24" t="s">
        <v>207</v>
      </c>
      <c r="B209" s="24" t="s">
        <v>72</v>
      </c>
      <c r="C209" s="172">
        <v>39342.523200000003</v>
      </c>
      <c r="D209" s="72" t="s">
        <v>44</v>
      </c>
      <c r="E209">
        <f t="shared" si="19"/>
        <v>852.49517184811168</v>
      </c>
      <c r="F209">
        <f t="shared" si="20"/>
        <v>852.5</v>
      </c>
      <c r="G209">
        <f t="shared" si="21"/>
        <v>-3.7942499911878258E-3</v>
      </c>
      <c r="H209" s="19"/>
      <c r="J209">
        <f t="shared" si="30"/>
        <v>-3.7942499911878258E-3</v>
      </c>
      <c r="N209">
        <f t="shared" ca="1" si="26"/>
        <v>7.4484605566978154E-2</v>
      </c>
      <c r="O209">
        <f t="shared" si="29"/>
        <v>1.8491789059650088E-2</v>
      </c>
      <c r="P209" s="2">
        <f t="shared" si="23"/>
        <v>24324.023200000003</v>
      </c>
      <c r="Q209">
        <f t="shared" si="24"/>
        <v>4.9666753657547254E-4</v>
      </c>
      <c r="R209" s="5">
        <v>1</v>
      </c>
      <c r="S209">
        <f t="shared" si="25"/>
        <v>4.9666753657547254E-4</v>
      </c>
    </row>
    <row r="210" spans="1:19">
      <c r="A210" s="126" t="s">
        <v>162</v>
      </c>
      <c r="B210" s="5" t="s">
        <v>72</v>
      </c>
      <c r="C210" s="175">
        <v>39342.523229999999</v>
      </c>
      <c r="D210" s="29" t="s">
        <v>306</v>
      </c>
      <c r="E210">
        <f t="shared" si="19"/>
        <v>852.49521002285917</v>
      </c>
      <c r="F210">
        <f t="shared" si="20"/>
        <v>852.5</v>
      </c>
      <c r="G210">
        <f t="shared" si="21"/>
        <v>-3.7642499955836684E-3</v>
      </c>
      <c r="H210" s="19"/>
      <c r="J210" s="19">
        <f t="shared" si="30"/>
        <v>-3.7642499955836684E-3</v>
      </c>
      <c r="N210">
        <f t="shared" ca="1" si="26"/>
        <v>7.4484605566978154E-2</v>
      </c>
      <c r="O210">
        <f t="shared" si="29"/>
        <v>1.8491789059650088E-2</v>
      </c>
      <c r="P210" s="2">
        <f t="shared" si="23"/>
        <v>24324.023229999999</v>
      </c>
      <c r="Q210">
        <f t="shared" si="24"/>
        <v>4.9533127442809028E-4</v>
      </c>
      <c r="R210" s="5">
        <v>1</v>
      </c>
      <c r="S210">
        <f t="shared" si="25"/>
        <v>4.9533127442809028E-4</v>
      </c>
    </row>
    <row r="211" spans="1:19">
      <c r="A211" s="126" t="s">
        <v>162</v>
      </c>
      <c r="B211" s="5" t="s">
        <v>71</v>
      </c>
      <c r="C211" s="175">
        <v>39355.493190000001</v>
      </c>
      <c r="D211" s="29" t="s">
        <v>306</v>
      </c>
      <c r="E211">
        <f t="shared" si="19"/>
        <v>868.99937736978154</v>
      </c>
      <c r="F211">
        <f t="shared" si="20"/>
        <v>869</v>
      </c>
      <c r="G211">
        <f t="shared" si="21"/>
        <v>-4.8929999320534989E-4</v>
      </c>
      <c r="H211" s="19"/>
      <c r="J211" s="19">
        <f t="shared" si="30"/>
        <v>-4.8929999320534989E-4</v>
      </c>
      <c r="N211">
        <f t="shared" ca="1" si="26"/>
        <v>7.4319570004764718E-2</v>
      </c>
      <c r="O211">
        <f t="shared" si="29"/>
        <v>1.8451548026476684E-2</v>
      </c>
      <c r="P211" s="2">
        <f t="shared" si="23"/>
        <v>24336.993190000001</v>
      </c>
      <c r="Q211">
        <f t="shared" si="24"/>
        <v>3.5875572370469279E-4</v>
      </c>
      <c r="R211" s="5">
        <v>1</v>
      </c>
      <c r="S211">
        <f t="shared" si="25"/>
        <v>3.5875572370469279E-4</v>
      </c>
    </row>
    <row r="212" spans="1:19" ht="13.5" thickBot="1">
      <c r="A212" s="85" t="s">
        <v>207</v>
      </c>
      <c r="B212" s="85" t="s">
        <v>71</v>
      </c>
      <c r="C212" s="176">
        <v>39355.493199999997</v>
      </c>
      <c r="D212" s="141" t="s">
        <v>44</v>
      </c>
      <c r="E212" s="31">
        <f t="shared" si="19"/>
        <v>868.99939009469426</v>
      </c>
      <c r="F212" s="31">
        <f t="shared" si="20"/>
        <v>869</v>
      </c>
      <c r="G212" s="31">
        <f t="shared" si="21"/>
        <v>-4.7929999709594995E-4</v>
      </c>
      <c r="H212" s="19"/>
      <c r="J212">
        <f t="shared" si="30"/>
        <v>-4.7929999709594995E-4</v>
      </c>
      <c r="N212">
        <f t="shared" ca="1" si="26"/>
        <v>7.4319570004764718E-2</v>
      </c>
      <c r="O212">
        <f t="shared" si="29"/>
        <v>1.8451548026476684E-2</v>
      </c>
      <c r="P212" s="2">
        <f t="shared" si="23"/>
        <v>24336.993199999997</v>
      </c>
      <c r="Q212">
        <f t="shared" si="24"/>
        <v>3.5837700689160388E-4</v>
      </c>
      <c r="R212" s="5">
        <v>1</v>
      </c>
      <c r="S212">
        <f t="shared" si="25"/>
        <v>3.5837700689160388E-4</v>
      </c>
    </row>
    <row r="213" spans="1:19">
      <c r="A213" s="127" t="s">
        <v>43</v>
      </c>
      <c r="B213" s="5"/>
      <c r="C213" s="175">
        <v>42616.396999999997</v>
      </c>
      <c r="D213" s="29"/>
      <c r="E213">
        <f t="shared" ref="E213:E271" si="31">+(C213-C$7)/C$8</f>
        <v>5018.4726357643731</v>
      </c>
      <c r="F213">
        <f t="shared" ref="F213:F271" si="32">ROUND(2*E213,0)/2</f>
        <v>5018.5</v>
      </c>
      <c r="G213">
        <f t="shared" ref="G213:G224" si="33">+C213-(C$7+F213*C$8)</f>
        <v>-2.1504450000065845E-2</v>
      </c>
      <c r="I213">
        <f>G213</f>
        <v>-2.1504450000065845E-2</v>
      </c>
      <c r="N213">
        <f t="shared" ca="1" si="26"/>
        <v>3.2815626646907479E-2</v>
      </c>
      <c r="O213">
        <f t="shared" si="29"/>
        <v>4.1881716343821103E-3</v>
      </c>
      <c r="P213" s="2">
        <f t="shared" ref="P213:P271" si="34">+C213-15018.5</f>
        <v>27597.896999999997</v>
      </c>
      <c r="Q213">
        <f t="shared" ref="Q213:Q224" si="35">+(O213-G213)^2</f>
        <v>6.6011080645090312E-4</v>
      </c>
      <c r="R213" s="5">
        <v>0.1</v>
      </c>
      <c r="S213">
        <f t="shared" ref="S213:S271" si="36">R213*Q213</f>
        <v>6.6011080645090312E-5</v>
      </c>
    </row>
    <row r="214" spans="1:19">
      <c r="A214" s="127" t="s">
        <v>37</v>
      </c>
      <c r="B214" s="5"/>
      <c r="C214" s="175">
        <v>42660.427600000003</v>
      </c>
      <c r="D214" s="29"/>
      <c r="E214">
        <f t="shared" si="31"/>
        <v>5074.5012118575423</v>
      </c>
      <c r="F214">
        <f t="shared" si="32"/>
        <v>5074.5</v>
      </c>
      <c r="G214">
        <f t="shared" si="33"/>
        <v>9.5235000480897725E-4</v>
      </c>
      <c r="J214">
        <f>G214</f>
        <v>9.5235000480897725E-4</v>
      </c>
      <c r="N214">
        <f t="shared" ref="N214:N271" ca="1" si="37">+C$11+C$12*F214</f>
        <v>3.2255505950910368E-2</v>
      </c>
      <c r="O214">
        <f t="shared" si="29"/>
        <v>3.9392313835361296E-3</v>
      </c>
      <c r="P214" s="2">
        <f t="shared" si="34"/>
        <v>27641.927600000003</v>
      </c>
      <c r="Q214">
        <f t="shared" si="35"/>
        <v>8.9214603705870142E-6</v>
      </c>
      <c r="R214" s="5">
        <v>1</v>
      </c>
      <c r="S214">
        <f t="shared" si="36"/>
        <v>8.9214603705870142E-6</v>
      </c>
    </row>
    <row r="215" spans="1:19">
      <c r="A215" s="127" t="s">
        <v>37</v>
      </c>
      <c r="B215" s="5"/>
      <c r="C215" s="175">
        <v>42662.387999999999</v>
      </c>
      <c r="D215" s="29"/>
      <c r="E215">
        <f t="shared" si="31"/>
        <v>5076.995804721887</v>
      </c>
      <c r="F215">
        <f t="shared" si="32"/>
        <v>5077</v>
      </c>
      <c r="G215">
        <f t="shared" si="33"/>
        <v>-3.2969000021694228E-3</v>
      </c>
      <c r="J215">
        <f>G215</f>
        <v>-3.2969000021694228E-3</v>
      </c>
      <c r="N215">
        <f t="shared" ca="1" si="37"/>
        <v>3.2230500562696211E-2</v>
      </c>
      <c r="O215">
        <f t="shared" si="29"/>
        <v>3.9280829257562853E-3</v>
      </c>
      <c r="P215" s="2">
        <f t="shared" si="34"/>
        <v>27643.887999999999</v>
      </c>
      <c r="Q215">
        <f t="shared" si="35"/>
        <v>5.2200378308817935E-5</v>
      </c>
      <c r="R215" s="5">
        <v>1</v>
      </c>
      <c r="S215">
        <f t="shared" si="36"/>
        <v>5.2200378308817935E-5</v>
      </c>
    </row>
    <row r="216" spans="1:19">
      <c r="A216" s="127" t="s">
        <v>37</v>
      </c>
      <c r="B216" s="5"/>
      <c r="C216" s="175">
        <v>42671.428899999999</v>
      </c>
      <c r="D216" s="29"/>
      <c r="E216">
        <f t="shared" si="31"/>
        <v>5088.5002755580936</v>
      </c>
      <c r="F216">
        <f t="shared" si="32"/>
        <v>5088.5</v>
      </c>
      <c r="G216">
        <f t="shared" si="33"/>
        <v>2.1655000455211848E-4</v>
      </c>
      <c r="J216">
        <f>G216</f>
        <v>2.1655000455211848E-4</v>
      </c>
      <c r="N216">
        <f t="shared" ca="1" si="37"/>
        <v>3.2115475776911095E-2</v>
      </c>
      <c r="O216">
        <f t="shared" si="29"/>
        <v>3.8767614309119115E-3</v>
      </c>
      <c r="P216" s="2">
        <f t="shared" si="34"/>
        <v>27652.928899999999</v>
      </c>
      <c r="Q216">
        <f t="shared" si="35"/>
        <v>1.339714768565479E-5</v>
      </c>
      <c r="R216" s="5">
        <v>1</v>
      </c>
      <c r="S216">
        <f t="shared" si="36"/>
        <v>1.339714768565479E-5</v>
      </c>
    </row>
    <row r="217" spans="1:19">
      <c r="A217" s="127" t="s">
        <v>48</v>
      </c>
      <c r="B217" s="5"/>
      <c r="C217" s="175">
        <v>43005.415000000001</v>
      </c>
      <c r="D217" s="29"/>
      <c r="E217">
        <f t="shared" si="31"/>
        <v>5513.4948388370121</v>
      </c>
      <c r="F217">
        <f t="shared" si="32"/>
        <v>5513.5</v>
      </c>
      <c r="G217">
        <f t="shared" si="33"/>
        <v>-4.0559499975643121E-3</v>
      </c>
      <c r="I217">
        <f t="shared" ref="I217:I224" si="38">G217</f>
        <v>-4.0559499975643121E-3</v>
      </c>
      <c r="N217">
        <f t="shared" ca="1" si="37"/>
        <v>2.7864559780504457E-2</v>
      </c>
      <c r="O217">
        <f t="shared" si="29"/>
        <v>1.9356331900582278E-3</v>
      </c>
      <c r="P217" s="2">
        <f t="shared" si="34"/>
        <v>27986.915000000001</v>
      </c>
      <c r="Q217">
        <f t="shared" si="35"/>
        <v>3.5899069094201074E-5</v>
      </c>
      <c r="R217" s="5">
        <v>0.1</v>
      </c>
      <c r="S217">
        <f t="shared" si="36"/>
        <v>3.5899069094201077E-6</v>
      </c>
    </row>
    <row r="218" spans="1:19">
      <c r="A218" s="127" t="s">
        <v>48</v>
      </c>
      <c r="B218" s="5" t="s">
        <v>72</v>
      </c>
      <c r="C218" s="175">
        <v>43012.506000000001</v>
      </c>
      <c r="D218" s="29"/>
      <c r="E218">
        <f t="shared" si="31"/>
        <v>5522.518077972446</v>
      </c>
      <c r="F218">
        <f t="shared" si="32"/>
        <v>5522.5</v>
      </c>
      <c r="G218">
        <f t="shared" si="33"/>
        <v>1.4206750005541835E-2</v>
      </c>
      <c r="I218">
        <f t="shared" si="38"/>
        <v>1.4206750005541835E-2</v>
      </c>
      <c r="N218">
        <f t="shared" ca="1" si="37"/>
        <v>2.7774540382933491E-2</v>
      </c>
      <c r="O218">
        <f t="shared" si="29"/>
        <v>1.8935907408770894E-3</v>
      </c>
      <c r="P218" s="2">
        <f t="shared" si="34"/>
        <v>27994.006000000001</v>
      </c>
      <c r="Q218">
        <f t="shared" si="35"/>
        <v>1.5161389107699926E-4</v>
      </c>
      <c r="R218" s="5">
        <v>0.1</v>
      </c>
      <c r="S218">
        <f t="shared" si="36"/>
        <v>1.5161389107699926E-5</v>
      </c>
    </row>
    <row r="219" spans="1:19">
      <c r="A219" s="127" t="s">
        <v>48</v>
      </c>
      <c r="B219" s="5"/>
      <c r="C219" s="175">
        <v>43014.453999999998</v>
      </c>
      <c r="D219" s="29"/>
      <c r="E219">
        <f t="shared" si="31"/>
        <v>5524.9968919388539</v>
      </c>
      <c r="F219">
        <f t="shared" si="32"/>
        <v>5525</v>
      </c>
      <c r="G219">
        <f t="shared" si="33"/>
        <v>-2.4425000010523945E-3</v>
      </c>
      <c r="I219">
        <f t="shared" si="38"/>
        <v>-2.4425000010523945E-3</v>
      </c>
      <c r="N219">
        <f t="shared" ca="1" si="37"/>
        <v>2.7749534994719334E-2</v>
      </c>
      <c r="O219">
        <f t="shared" si="29"/>
        <v>1.8819053918681661E-3</v>
      </c>
      <c r="P219" s="2">
        <f t="shared" si="34"/>
        <v>27995.953999999998</v>
      </c>
      <c r="Q219">
        <f t="shared" si="35"/>
        <v>1.8700482002320429E-5</v>
      </c>
      <c r="R219" s="5">
        <v>0.1</v>
      </c>
      <c r="S219">
        <f t="shared" si="36"/>
        <v>1.870048200232043E-6</v>
      </c>
    </row>
    <row r="220" spans="1:19">
      <c r="A220" s="127" t="s">
        <v>48</v>
      </c>
      <c r="B220" s="5" t="s">
        <v>72</v>
      </c>
      <c r="C220" s="175">
        <v>43016.419000000002</v>
      </c>
      <c r="D220" s="29"/>
      <c r="E220">
        <f t="shared" si="31"/>
        <v>5527.4973382653461</v>
      </c>
      <c r="F220">
        <f t="shared" si="32"/>
        <v>5527.5</v>
      </c>
      <c r="G220">
        <f t="shared" si="33"/>
        <v>-2.0917499932693318E-3</v>
      </c>
      <c r="I220">
        <f t="shared" si="38"/>
        <v>-2.0917499932693318E-3</v>
      </c>
      <c r="N220">
        <f t="shared" ca="1" si="37"/>
        <v>2.7724529606505184E-2</v>
      </c>
      <c r="O220">
        <f t="shared" si="29"/>
        <v>1.8702170468144373E-3</v>
      </c>
      <c r="P220" s="2">
        <f t="shared" si="34"/>
        <v>27997.919000000002</v>
      </c>
      <c r="Q220">
        <f t="shared" si="35"/>
        <v>1.5697182826710144E-5</v>
      </c>
      <c r="R220" s="5">
        <v>0.1</v>
      </c>
      <c r="S220">
        <f t="shared" si="36"/>
        <v>1.5697182826710144E-6</v>
      </c>
    </row>
    <row r="221" spans="1:19">
      <c r="A221" s="127" t="s">
        <v>49</v>
      </c>
      <c r="B221" s="5"/>
      <c r="C221" s="175">
        <v>43715.447999999997</v>
      </c>
      <c r="D221" s="29"/>
      <c r="E221">
        <f t="shared" si="31"/>
        <v>6417.0059872010215</v>
      </c>
      <c r="F221">
        <f t="shared" si="32"/>
        <v>6417</v>
      </c>
      <c r="G221">
        <f t="shared" si="33"/>
        <v>4.7051000001374632E-3</v>
      </c>
      <c r="I221">
        <f t="shared" si="38"/>
        <v>4.7051000001374632E-3</v>
      </c>
      <c r="N221">
        <f t="shared" ca="1" si="37"/>
        <v>1.8827612479908232E-2</v>
      </c>
      <c r="O221">
        <f t="shared" si="29"/>
        <v>-2.4786692284152825E-3</v>
      </c>
      <c r="P221" s="2">
        <f t="shared" si="34"/>
        <v>28696.947999999997</v>
      </c>
      <c r="Q221">
        <f t="shared" si="35"/>
        <v>5.1606540329101313E-5</v>
      </c>
      <c r="R221" s="5">
        <v>0.1</v>
      </c>
      <c r="S221">
        <f t="shared" si="36"/>
        <v>5.1606540329101315E-6</v>
      </c>
    </row>
    <row r="222" spans="1:19">
      <c r="A222" s="127" t="s">
        <v>50</v>
      </c>
      <c r="B222" s="5"/>
      <c r="C222" s="175">
        <v>43722.521000000001</v>
      </c>
      <c r="D222" s="29"/>
      <c r="E222">
        <f t="shared" si="31"/>
        <v>6426.0063214846141</v>
      </c>
      <c r="F222">
        <f t="shared" si="32"/>
        <v>6426</v>
      </c>
      <c r="G222">
        <f t="shared" si="33"/>
        <v>4.9677999995765276E-3</v>
      </c>
      <c r="I222">
        <f t="shared" si="38"/>
        <v>4.9677999995765276E-3</v>
      </c>
      <c r="N222">
        <f t="shared" ca="1" si="37"/>
        <v>1.8737593082337273E-2</v>
      </c>
      <c r="O222">
        <f t="shared" si="29"/>
        <v>-2.5246096517296882E-3</v>
      </c>
      <c r="P222" s="2">
        <f t="shared" si="34"/>
        <v>28704.021000000001</v>
      </c>
      <c r="Q222">
        <f t="shared" si="35"/>
        <v>5.6136202382986528E-5</v>
      </c>
      <c r="R222" s="5">
        <v>0.1</v>
      </c>
      <c r="S222">
        <f t="shared" si="36"/>
        <v>5.6136202382986535E-6</v>
      </c>
    </row>
    <row r="223" spans="1:19">
      <c r="A223" s="127" t="s">
        <v>50</v>
      </c>
      <c r="B223" s="5" t="s">
        <v>72</v>
      </c>
      <c r="C223" s="175">
        <v>43731.542000000001</v>
      </c>
      <c r="D223" s="29"/>
      <c r="E223">
        <f t="shared" si="31"/>
        <v>6437.4854697346145</v>
      </c>
      <c r="F223">
        <f t="shared" si="32"/>
        <v>6437.5</v>
      </c>
      <c r="G223">
        <f t="shared" si="33"/>
        <v>-1.141875000030268E-2</v>
      </c>
      <c r="I223">
        <f t="shared" si="38"/>
        <v>-1.141875000030268E-2</v>
      </c>
      <c r="N223">
        <f t="shared" ca="1" si="37"/>
        <v>1.862256829655215E-2</v>
      </c>
      <c r="O223">
        <f t="shared" si="29"/>
        <v>-2.5833678091475611E-3</v>
      </c>
      <c r="P223" s="2">
        <f t="shared" si="34"/>
        <v>28713.042000000001</v>
      </c>
      <c r="Q223">
        <f t="shared" si="35"/>
        <v>7.8063978463781028E-5</v>
      </c>
      <c r="R223" s="5">
        <v>0.1</v>
      </c>
      <c r="S223">
        <f t="shared" si="36"/>
        <v>7.8063978463781032E-6</v>
      </c>
    </row>
    <row r="224" spans="1:19">
      <c r="A224" s="127" t="s">
        <v>49</v>
      </c>
      <c r="B224" s="5"/>
      <c r="C224" s="175">
        <v>43744.517</v>
      </c>
      <c r="D224" s="29"/>
      <c r="E224">
        <f t="shared" si="31"/>
        <v>6453.9960504400487</v>
      </c>
      <c r="F224">
        <f t="shared" si="32"/>
        <v>6454</v>
      </c>
      <c r="G224">
        <f t="shared" si="33"/>
        <v>-3.1037999942782335E-3</v>
      </c>
      <c r="I224">
        <f t="shared" si="38"/>
        <v>-3.1037999942782335E-3</v>
      </c>
      <c r="N224">
        <f t="shared" ca="1" si="37"/>
        <v>1.8457532734338714E-2</v>
      </c>
      <c r="O224">
        <f t="shared" si="29"/>
        <v>-2.6677837253457262E-3</v>
      </c>
      <c r="P224" s="2">
        <f t="shared" si="34"/>
        <v>28726.017</v>
      </c>
      <c r="Q224">
        <f t="shared" si="35"/>
        <v>1.9011018677382456E-7</v>
      </c>
      <c r="R224" s="5">
        <v>0.1</v>
      </c>
      <c r="S224">
        <f t="shared" si="36"/>
        <v>1.9011018677382458E-8</v>
      </c>
    </row>
    <row r="225" spans="1:19">
      <c r="A225" s="127" t="s">
        <v>35</v>
      </c>
      <c r="B225" s="5"/>
      <c r="C225" s="175">
        <v>44501.864800000003</v>
      </c>
      <c r="D225" s="29"/>
      <c r="E225">
        <f t="shared" si="31"/>
        <v>7417.7148923656541</v>
      </c>
      <c r="F225">
        <f t="shared" si="32"/>
        <v>7417.5</v>
      </c>
      <c r="J225">
        <f t="shared" ref="J225:J230" si="39">G225</f>
        <v>0</v>
      </c>
      <c r="N225">
        <f t="shared" ca="1" si="37"/>
        <v>8.8204561166027318E-3</v>
      </c>
      <c r="O225">
        <f t="shared" si="29"/>
        <v>-7.8234780506131248E-3</v>
      </c>
      <c r="P225" s="2">
        <f t="shared" si="34"/>
        <v>29483.364800000003</v>
      </c>
      <c r="R225" s="5">
        <v>1</v>
      </c>
      <c r="S225">
        <f t="shared" si="36"/>
        <v>0</v>
      </c>
    </row>
    <row r="226" spans="1:19">
      <c r="A226" s="116" t="s">
        <v>35</v>
      </c>
      <c r="B226" s="116" t="s">
        <v>71</v>
      </c>
      <c r="C226" s="173">
        <v>44502.864800000003</v>
      </c>
      <c r="D226" s="140" t="s">
        <v>306</v>
      </c>
      <c r="E226">
        <f t="shared" si="31"/>
        <v>7418.987384134859</v>
      </c>
      <c r="F226">
        <f t="shared" si="32"/>
        <v>7419</v>
      </c>
      <c r="G226">
        <f t="shared" ref="G226:G245" si="40">+C226-(C$7+F226*C$8)</f>
        <v>-9.914299997035414E-3</v>
      </c>
      <c r="J226">
        <f t="shared" si="39"/>
        <v>-9.914299997035414E-3</v>
      </c>
      <c r="N226">
        <f t="shared" ca="1" si="37"/>
        <v>8.8054528836742363E-3</v>
      </c>
      <c r="O226">
        <f t="shared" si="29"/>
        <v>-7.831851501670475E-3</v>
      </c>
      <c r="P226" s="2">
        <f t="shared" si="34"/>
        <v>29484.364800000003</v>
      </c>
      <c r="Q226">
        <f>+(O226-G226)^2</f>
        <v>4.3365917358476982E-6</v>
      </c>
      <c r="R226" s="5">
        <v>1</v>
      </c>
      <c r="S226">
        <f t="shared" si="36"/>
        <v>4.3365917358476982E-6</v>
      </c>
    </row>
    <row r="227" spans="1:19">
      <c r="A227" s="127" t="s">
        <v>35</v>
      </c>
      <c r="B227" s="5"/>
      <c r="C227" s="175">
        <v>44506.794999999998</v>
      </c>
      <c r="D227" s="29"/>
      <c r="E227">
        <f t="shared" si="31"/>
        <v>7423.9885312861825</v>
      </c>
      <c r="F227">
        <f t="shared" si="32"/>
        <v>7424</v>
      </c>
      <c r="G227">
        <f t="shared" si="40"/>
        <v>-9.0128000010736287E-3</v>
      </c>
      <c r="J227">
        <f t="shared" si="39"/>
        <v>-9.0128000010736287E-3</v>
      </c>
      <c r="N227">
        <f t="shared" ca="1" si="37"/>
        <v>8.7554421072459365E-3</v>
      </c>
      <c r="O227">
        <f t="shared" si="29"/>
        <v>-7.859770794911472E-3</v>
      </c>
      <c r="P227" s="2">
        <f t="shared" si="34"/>
        <v>29488.294999999998</v>
      </c>
      <c r="Q227">
        <f>+(O227-G227)^2</f>
        <v>1.3294763502629331E-6</v>
      </c>
      <c r="R227" s="5">
        <v>1</v>
      </c>
      <c r="S227">
        <f t="shared" si="36"/>
        <v>1.3294763502629331E-6</v>
      </c>
    </row>
    <row r="228" spans="1:19">
      <c r="A228" s="127" t="s">
        <v>36</v>
      </c>
      <c r="B228" s="5"/>
      <c r="C228" s="175">
        <v>44783.4139</v>
      </c>
      <c r="D228" s="29">
        <v>5.0000000000000001E-4</v>
      </c>
      <c r="E228">
        <f t="shared" si="31"/>
        <v>7775.9838047427565</v>
      </c>
      <c r="F228">
        <f t="shared" si="32"/>
        <v>7776</v>
      </c>
      <c r="G228">
        <f t="shared" si="40"/>
        <v>-1.2727199995424598E-2</v>
      </c>
      <c r="J228">
        <f t="shared" si="39"/>
        <v>-1.2727199995424598E-2</v>
      </c>
      <c r="N228">
        <f t="shared" ca="1" si="37"/>
        <v>5.2346834466926728E-3</v>
      </c>
      <c r="O228">
        <f t="shared" ref="O228:O259" si="41">+D$11+D$12*F228+D$13*F228^2</f>
        <v>-9.8554086370288962E-3</v>
      </c>
      <c r="P228" s="2">
        <f t="shared" si="34"/>
        <v>29764.9139</v>
      </c>
      <c r="Q228">
        <f>+(O228-G228)^2</f>
        <v>8.2471856061562336E-6</v>
      </c>
      <c r="R228" s="5">
        <v>1</v>
      </c>
      <c r="S228">
        <f t="shared" si="36"/>
        <v>8.2471856061562336E-6</v>
      </c>
    </row>
    <row r="229" spans="1:19">
      <c r="A229" s="24" t="s">
        <v>228</v>
      </c>
      <c r="B229" s="24" t="s">
        <v>71</v>
      </c>
      <c r="C229" s="172">
        <v>44790.448900000003</v>
      </c>
      <c r="D229" s="72" t="s">
        <v>209</v>
      </c>
      <c r="E229">
        <f t="shared" si="31"/>
        <v>7784.935784339119</v>
      </c>
      <c r="F229">
        <f t="shared" si="32"/>
        <v>7785</v>
      </c>
      <c r="G229">
        <f t="shared" si="40"/>
        <v>-5.0464499996451195E-2</v>
      </c>
      <c r="H229" s="19"/>
      <c r="J229">
        <f t="shared" si="39"/>
        <v>-5.0464499996451195E-2</v>
      </c>
      <c r="N229">
        <f t="shared" ca="1" si="37"/>
        <v>5.1446640491216999E-3</v>
      </c>
      <c r="O229">
        <f t="shared" si="41"/>
        <v>-9.9072122001851465E-3</v>
      </c>
      <c r="P229" s="2">
        <f t="shared" si="34"/>
        <v>29771.948900000003</v>
      </c>
      <c r="Q229">
        <f>+(O229-G229)^2</f>
        <v>1.6448935933891511E-3</v>
      </c>
      <c r="R229" s="5">
        <v>1</v>
      </c>
      <c r="S229">
        <f t="shared" si="36"/>
        <v>1.6448935933891511E-3</v>
      </c>
    </row>
    <row r="230" spans="1:19">
      <c r="A230" s="127" t="s">
        <v>36</v>
      </c>
      <c r="B230" s="5"/>
      <c r="C230" s="175">
        <v>44790.4899</v>
      </c>
      <c r="D230" s="29">
        <v>5.0000000000000001E-4</v>
      </c>
      <c r="E230">
        <f t="shared" si="31"/>
        <v>7784.9879565016536</v>
      </c>
      <c r="F230">
        <f t="shared" si="32"/>
        <v>7785</v>
      </c>
      <c r="G230">
        <f t="shared" si="40"/>
        <v>-9.4644999990123324E-3</v>
      </c>
      <c r="J230">
        <f t="shared" si="39"/>
        <v>-9.4644999990123324E-3</v>
      </c>
      <c r="N230">
        <f t="shared" ca="1" si="37"/>
        <v>5.1446640491216999E-3</v>
      </c>
      <c r="O230">
        <f t="shared" si="41"/>
        <v>-9.9072122001851465E-3</v>
      </c>
      <c r="P230" s="2">
        <f t="shared" si="34"/>
        <v>29771.9899</v>
      </c>
      <c r="Q230">
        <f>+(O230-T230)^2</f>
        <v>9.8152853579497413E-5</v>
      </c>
      <c r="R230" s="5">
        <v>1</v>
      </c>
      <c r="S230">
        <f t="shared" si="36"/>
        <v>9.8152853579497413E-5</v>
      </c>
    </row>
    <row r="231" spans="1:19">
      <c r="A231" s="127" t="s">
        <v>51</v>
      </c>
      <c r="B231" s="5"/>
      <c r="C231" s="175">
        <v>44816.432999999997</v>
      </c>
      <c r="D231" s="29"/>
      <c r="E231">
        <f t="shared" si="31"/>
        <v>7818.0003377193143</v>
      </c>
      <c r="F231">
        <f t="shared" si="32"/>
        <v>7818</v>
      </c>
      <c r="G231">
        <f t="shared" si="40"/>
        <v>2.6539999817032367E-4</v>
      </c>
      <c r="I231">
        <f>G231</f>
        <v>2.6539999817032367E-4</v>
      </c>
      <c r="N231">
        <f t="shared" ca="1" si="37"/>
        <v>4.814592924694841E-3</v>
      </c>
      <c r="O231">
        <f t="shared" si="41"/>
        <v>-1.0097490799872728E-2</v>
      </c>
      <c r="P231" s="2">
        <f t="shared" si="34"/>
        <v>29797.932999999997</v>
      </c>
      <c r="Q231">
        <f t="shared" ref="Q231:Q245" si="42">+(O231-G231)^2</f>
        <v>1.0738950569216535E-4</v>
      </c>
      <c r="R231" s="5">
        <v>0.1</v>
      </c>
      <c r="S231">
        <f t="shared" si="36"/>
        <v>1.0738950569216535E-5</v>
      </c>
    </row>
    <row r="232" spans="1:19">
      <c r="A232" s="127" t="s">
        <v>53</v>
      </c>
      <c r="B232" s="5"/>
      <c r="C232" s="175">
        <v>45216.44</v>
      </c>
      <c r="D232" s="29"/>
      <c r="E232">
        <f t="shared" si="31"/>
        <v>8327.0059528437505</v>
      </c>
      <c r="F232">
        <f t="shared" si="32"/>
        <v>8327</v>
      </c>
      <c r="G232">
        <f t="shared" si="40"/>
        <v>4.678100005548913E-3</v>
      </c>
      <c r="H232" s="19"/>
      <c r="I232">
        <f>G232</f>
        <v>4.678100005548913E-3</v>
      </c>
      <c r="N232">
        <f t="shared" ca="1" si="37"/>
        <v>-2.7650411570745437E-4</v>
      </c>
      <c r="O232">
        <f t="shared" si="41"/>
        <v>-1.3098517477499353E-2</v>
      </c>
      <c r="P232" s="2">
        <f t="shared" si="34"/>
        <v>30197.940000000002</v>
      </c>
      <c r="Q232">
        <f t="shared" si="42"/>
        <v>3.1600812913861728E-4</v>
      </c>
      <c r="R232" s="5">
        <v>0.1</v>
      </c>
      <c r="S232">
        <f t="shared" si="36"/>
        <v>3.1600812913861729E-5</v>
      </c>
    </row>
    <row r="233" spans="1:19">
      <c r="A233" s="127" t="s">
        <v>54</v>
      </c>
      <c r="B233" s="5"/>
      <c r="C233" s="175">
        <v>45275.375</v>
      </c>
      <c r="D233" s="29"/>
      <c r="E233">
        <f t="shared" si="31"/>
        <v>8402.0002552618516</v>
      </c>
      <c r="F233">
        <f t="shared" si="32"/>
        <v>8402</v>
      </c>
      <c r="G233">
        <f t="shared" si="40"/>
        <v>2.0059999951627105E-4</v>
      </c>
      <c r="I233">
        <f>G233</f>
        <v>2.0059999951627105E-4</v>
      </c>
      <c r="N233">
        <f t="shared" ca="1" si="37"/>
        <v>-1.026665762132159E-3</v>
      </c>
      <c r="O233">
        <f t="shared" si="41"/>
        <v>-1.3551210119129131E-2</v>
      </c>
      <c r="P233" s="2">
        <f t="shared" si="34"/>
        <v>30256.875</v>
      </c>
      <c r="Q233">
        <f t="shared" si="42"/>
        <v>1.8911228153927807E-4</v>
      </c>
      <c r="R233" s="5">
        <v>0.1</v>
      </c>
      <c r="S233">
        <f t="shared" si="36"/>
        <v>1.8911228153927807E-5</v>
      </c>
    </row>
    <row r="234" spans="1:19">
      <c r="A234" s="127" t="s">
        <v>55</v>
      </c>
      <c r="B234" s="5" t="s">
        <v>72</v>
      </c>
      <c r="C234" s="175">
        <v>45568.8845</v>
      </c>
      <c r="D234" s="29"/>
      <c r="E234">
        <f t="shared" si="31"/>
        <v>8775.4886781953592</v>
      </c>
      <c r="F234">
        <f t="shared" si="32"/>
        <v>8775.5</v>
      </c>
      <c r="G234">
        <f t="shared" si="40"/>
        <v>-8.8973499950952828E-3</v>
      </c>
      <c r="J234">
        <f>G234</f>
        <v>-8.8973499950952828E-3</v>
      </c>
      <c r="N234">
        <f t="shared" ca="1" si="37"/>
        <v>-4.7624707613271727E-3</v>
      </c>
      <c r="O234">
        <f t="shared" si="41"/>
        <v>-1.584577001016706E-2</v>
      </c>
      <c r="P234" s="2">
        <f t="shared" si="34"/>
        <v>30550.3845</v>
      </c>
      <c r="Q234">
        <f t="shared" si="42"/>
        <v>4.8280540705850081E-5</v>
      </c>
      <c r="R234" s="5">
        <v>1</v>
      </c>
      <c r="S234">
        <f t="shared" si="36"/>
        <v>4.8280540705850081E-5</v>
      </c>
    </row>
    <row r="235" spans="1:19">
      <c r="A235" s="127" t="s">
        <v>34</v>
      </c>
      <c r="B235" s="5"/>
      <c r="C235" s="175">
        <v>46291.471400000002</v>
      </c>
      <c r="D235" s="29"/>
      <c r="E235">
        <f t="shared" si="31"/>
        <v>9694.9745609808015</v>
      </c>
      <c r="F235">
        <f t="shared" si="32"/>
        <v>9695</v>
      </c>
      <c r="G235">
        <f t="shared" si="40"/>
        <v>-1.9991499997559004E-2</v>
      </c>
      <c r="J235">
        <f>G235</f>
        <v>-1.9991499997559004E-2</v>
      </c>
      <c r="N235">
        <f t="shared" ca="1" si="37"/>
        <v>-1.3959452546493986E-2</v>
      </c>
      <c r="O235">
        <f t="shared" si="41"/>
        <v>-2.1779589337337722E-2</v>
      </c>
      <c r="P235" s="2">
        <f t="shared" si="34"/>
        <v>31272.971400000002</v>
      </c>
      <c r="Q235">
        <f t="shared" si="42"/>
        <v>3.1972634870302942E-6</v>
      </c>
      <c r="R235" s="5">
        <v>1</v>
      </c>
      <c r="S235">
        <f t="shared" si="36"/>
        <v>3.1972634870302942E-6</v>
      </c>
    </row>
    <row r="236" spans="1:19">
      <c r="A236" s="127" t="s">
        <v>56</v>
      </c>
      <c r="B236" s="5"/>
      <c r="C236" s="175">
        <v>46614.46</v>
      </c>
      <c r="D236" s="29"/>
      <c r="E236">
        <f t="shared" si="31"/>
        <v>10105.974896027879</v>
      </c>
      <c r="F236">
        <f t="shared" si="32"/>
        <v>10106</v>
      </c>
      <c r="G236">
        <f t="shared" si="40"/>
        <v>-1.9728200000827201E-2</v>
      </c>
      <c r="I236">
        <f>G236</f>
        <v>-1.9728200000827201E-2</v>
      </c>
      <c r="N236">
        <f t="shared" ca="1" si="37"/>
        <v>-1.8070338368901345E-2</v>
      </c>
      <c r="O236">
        <f t="shared" si="41"/>
        <v>-2.456296758967683E-2</v>
      </c>
      <c r="P236" s="2">
        <f t="shared" si="34"/>
        <v>31595.96</v>
      </c>
      <c r="Q236">
        <f t="shared" si="42"/>
        <v>2.3374977638190855E-5</v>
      </c>
      <c r="R236" s="5">
        <v>0.1</v>
      </c>
      <c r="S236">
        <f t="shared" si="36"/>
        <v>2.3374977638190856E-6</v>
      </c>
    </row>
    <row r="237" spans="1:19">
      <c r="A237" t="s">
        <v>33</v>
      </c>
      <c r="B237" s="5"/>
      <c r="C237" s="175">
        <v>47326.438499999997</v>
      </c>
      <c r="D237" s="29"/>
      <c r="E237">
        <f t="shared" si="31"/>
        <v>11011.96167712888</v>
      </c>
      <c r="F237">
        <f t="shared" si="32"/>
        <v>11012</v>
      </c>
      <c r="G237">
        <f t="shared" si="40"/>
        <v>-3.0116400004772004E-2</v>
      </c>
      <c r="J237">
        <f t="shared" ref="J237:J254" si="43">G237</f>
        <v>-3.0116400004772004E-2</v>
      </c>
      <c r="N237">
        <f t="shared" ca="1" si="37"/>
        <v>-2.7132291057711727E-2</v>
      </c>
      <c r="O237">
        <f t="shared" si="41"/>
        <v>-3.0984580654855997E-2</v>
      </c>
      <c r="P237" s="2">
        <f t="shared" si="34"/>
        <v>32307.938499999997</v>
      </c>
      <c r="Q237">
        <f t="shared" si="42"/>
        <v>7.5373764118026507E-7</v>
      </c>
      <c r="R237" s="5">
        <v>1</v>
      </c>
      <c r="S237">
        <f t="shared" si="36"/>
        <v>7.5373764118026507E-7</v>
      </c>
    </row>
    <row r="238" spans="1:19">
      <c r="A238" t="s">
        <v>33</v>
      </c>
      <c r="B238" s="5"/>
      <c r="C238" s="175">
        <v>47348.441299999999</v>
      </c>
      <c r="D238" s="29"/>
      <c r="E238">
        <f t="shared" si="31"/>
        <v>11039.960059028348</v>
      </c>
      <c r="F238">
        <f t="shared" si="32"/>
        <v>11040</v>
      </c>
      <c r="G238">
        <f t="shared" si="40"/>
        <v>-3.1387999995786231E-2</v>
      </c>
      <c r="J238">
        <f t="shared" si="43"/>
        <v>-3.1387999995786231E-2</v>
      </c>
      <c r="N238">
        <f t="shared" ca="1" si="37"/>
        <v>-2.7412351405710286E-2</v>
      </c>
      <c r="O238">
        <f t="shared" si="41"/>
        <v>-3.1189309307885979E-2</v>
      </c>
      <c r="P238" s="2">
        <f t="shared" si="34"/>
        <v>32329.941299999999</v>
      </c>
      <c r="Q238">
        <f t="shared" si="42"/>
        <v>3.9477989458275355E-8</v>
      </c>
      <c r="R238" s="5">
        <v>1</v>
      </c>
      <c r="S238">
        <f t="shared" si="36"/>
        <v>3.9477989458275355E-8</v>
      </c>
    </row>
    <row r="239" spans="1:19">
      <c r="A239" t="s">
        <v>33</v>
      </c>
      <c r="B239" s="5" t="s">
        <v>72</v>
      </c>
      <c r="C239" s="175">
        <v>47350.4067</v>
      </c>
      <c r="D239" s="29"/>
      <c r="E239">
        <f t="shared" si="31"/>
        <v>11042.461014351546</v>
      </c>
      <c r="F239">
        <f t="shared" si="32"/>
        <v>11042.5</v>
      </c>
      <c r="G239">
        <f t="shared" si="40"/>
        <v>-3.0637249998108018E-2</v>
      </c>
      <c r="J239">
        <f t="shared" si="43"/>
        <v>-3.0637249998108018E-2</v>
      </c>
      <c r="N239">
        <f t="shared" ca="1" si="37"/>
        <v>-2.7437356793924436E-2</v>
      </c>
      <c r="O239">
        <f t="shared" si="41"/>
        <v>-3.1207606927779824E-2</v>
      </c>
      <c r="P239" s="2">
        <f t="shared" si="34"/>
        <v>32331.9067</v>
      </c>
      <c r="Q239">
        <f t="shared" si="42"/>
        <v>3.2530702722464929E-7</v>
      </c>
      <c r="R239" s="5">
        <v>1</v>
      </c>
      <c r="S239">
        <f t="shared" si="36"/>
        <v>3.2530702722464929E-7</v>
      </c>
    </row>
    <row r="240" spans="1:19">
      <c r="A240" t="s">
        <v>33</v>
      </c>
      <c r="B240" s="5" t="s">
        <v>72</v>
      </c>
      <c r="C240" s="175">
        <v>47357.482000000004</v>
      </c>
      <c r="D240" s="29"/>
      <c r="E240">
        <f t="shared" si="31"/>
        <v>11051.464275366208</v>
      </c>
      <c r="F240">
        <f t="shared" si="32"/>
        <v>11051.5</v>
      </c>
      <c r="G240">
        <f t="shared" si="40"/>
        <v>-2.8074549991288222E-2</v>
      </c>
      <c r="J240">
        <f t="shared" si="43"/>
        <v>-2.8074549991288222E-2</v>
      </c>
      <c r="N240">
        <f t="shared" ca="1" si="37"/>
        <v>-2.7527376191495395E-2</v>
      </c>
      <c r="O240">
        <f t="shared" si="41"/>
        <v>-3.1273503166648654E-2</v>
      </c>
      <c r="P240" s="2">
        <f t="shared" si="34"/>
        <v>32338.982000000004</v>
      </c>
      <c r="Q240">
        <f t="shared" si="42"/>
        <v>1.0233301418148591E-5</v>
      </c>
      <c r="R240" s="5">
        <v>1</v>
      </c>
      <c r="S240">
        <f t="shared" si="36"/>
        <v>1.0233301418148591E-5</v>
      </c>
    </row>
    <row r="241" spans="1:19">
      <c r="A241" t="s">
        <v>33</v>
      </c>
      <c r="B241" s="5"/>
      <c r="C241" s="175">
        <v>47377.517500000002</v>
      </c>
      <c r="D241" s="29"/>
      <c r="E241">
        <f t="shared" si="31"/>
        <v>11076.959284208115</v>
      </c>
      <c r="F241">
        <f t="shared" si="32"/>
        <v>11077</v>
      </c>
      <c r="G241">
        <f t="shared" si="40"/>
        <v>-3.1996899997466244E-2</v>
      </c>
      <c r="J241">
        <f t="shared" si="43"/>
        <v>-3.1996899997466244E-2</v>
      </c>
      <c r="N241">
        <f t="shared" ca="1" si="37"/>
        <v>-2.7782431151279804E-2</v>
      </c>
      <c r="O241">
        <f t="shared" si="41"/>
        <v>-3.1460420038410389E-2</v>
      </c>
      <c r="P241" s="2">
        <f t="shared" si="34"/>
        <v>32359.017500000002</v>
      </c>
      <c r="Q241">
        <f t="shared" si="42"/>
        <v>2.8781074646857184E-7</v>
      </c>
      <c r="R241" s="5">
        <v>1</v>
      </c>
      <c r="S241">
        <f t="shared" si="36"/>
        <v>2.8781074646857184E-7</v>
      </c>
    </row>
    <row r="242" spans="1:19">
      <c r="A242" t="s">
        <v>57</v>
      </c>
      <c r="B242" s="5" t="s">
        <v>72</v>
      </c>
      <c r="C242" s="175">
        <v>47746.476600000002</v>
      </c>
      <c r="D242" s="29"/>
      <c r="E242">
        <f t="shared" si="31"/>
        <v>11546.456702131441</v>
      </c>
      <c r="F242">
        <f t="shared" si="32"/>
        <v>11546.5</v>
      </c>
      <c r="G242">
        <f t="shared" si="40"/>
        <v>-3.4026049994281493E-2</v>
      </c>
      <c r="J242">
        <f t="shared" si="43"/>
        <v>-3.4026049994281493E-2</v>
      </c>
      <c r="N242">
        <f t="shared" ca="1" si="37"/>
        <v>-3.2478443057898418E-2</v>
      </c>
      <c r="O242">
        <f t="shared" si="41"/>
        <v>-3.4957592565073026E-2</v>
      </c>
      <c r="P242" s="2">
        <f t="shared" si="34"/>
        <v>32727.976600000002</v>
      </c>
      <c r="Q242">
        <f t="shared" si="42"/>
        <v>8.6777156119689751E-7</v>
      </c>
      <c r="R242" s="5">
        <v>1</v>
      </c>
      <c r="S242">
        <f t="shared" si="36"/>
        <v>8.6777156119689751E-7</v>
      </c>
    </row>
    <row r="243" spans="1:19">
      <c r="A243" t="s">
        <v>32</v>
      </c>
      <c r="B243" s="5"/>
      <c r="C243" s="175">
        <v>47748.441299999999</v>
      </c>
      <c r="D243" s="29"/>
      <c r="E243">
        <f t="shared" si="31"/>
        <v>11548.956766710395</v>
      </c>
      <c r="F243">
        <f t="shared" si="32"/>
        <v>11549</v>
      </c>
      <c r="G243">
        <f t="shared" si="40"/>
        <v>-3.3975300000747666E-2</v>
      </c>
      <c r="J243">
        <f t="shared" si="43"/>
        <v>-3.3975300000747666E-2</v>
      </c>
      <c r="N243">
        <f t="shared" ca="1" si="37"/>
        <v>-3.2503448446112582E-2</v>
      </c>
      <c r="O243">
        <f t="shared" si="41"/>
        <v>-3.4976497183644387E-2</v>
      </c>
      <c r="P243" s="2">
        <f t="shared" si="34"/>
        <v>32729.941299999999</v>
      </c>
      <c r="Q243">
        <f t="shared" si="42"/>
        <v>1.00239579904033E-6</v>
      </c>
      <c r="R243" s="5">
        <v>1</v>
      </c>
      <c r="S243">
        <f t="shared" si="36"/>
        <v>1.00239579904033E-6</v>
      </c>
    </row>
    <row r="244" spans="1:19">
      <c r="A244" t="s">
        <v>31</v>
      </c>
      <c r="B244" s="5" t="s">
        <v>72</v>
      </c>
      <c r="C244" s="175">
        <v>47761.406000000003</v>
      </c>
      <c r="D244" s="29">
        <v>1E-3</v>
      </c>
      <c r="E244">
        <f t="shared" si="31"/>
        <v>11565.454240750612</v>
      </c>
      <c r="F244">
        <f t="shared" si="32"/>
        <v>11565.5</v>
      </c>
      <c r="G244">
        <f t="shared" si="40"/>
        <v>-3.5960349996457808E-2</v>
      </c>
      <c r="J244">
        <f t="shared" si="43"/>
        <v>-3.5960349996457808E-2</v>
      </c>
      <c r="N244">
        <f t="shared" ca="1" si="37"/>
        <v>-3.2668484008326018E-2</v>
      </c>
      <c r="O244">
        <f t="shared" si="41"/>
        <v>-3.5101342807019105E-2</v>
      </c>
      <c r="P244" s="2">
        <f t="shared" si="34"/>
        <v>32742.906000000003</v>
      </c>
      <c r="Q244">
        <f t="shared" si="42"/>
        <v>7.3789335150737938E-7</v>
      </c>
      <c r="R244" s="5">
        <v>1</v>
      </c>
      <c r="S244">
        <f t="shared" si="36"/>
        <v>7.3789335150737938E-7</v>
      </c>
    </row>
    <row r="245" spans="1:19">
      <c r="A245" t="s">
        <v>31</v>
      </c>
      <c r="B245" s="5" t="s">
        <v>71</v>
      </c>
      <c r="C245" s="175">
        <v>47763.376400000001</v>
      </c>
      <c r="D245" s="29">
        <v>8.0000000000000004E-4</v>
      </c>
      <c r="E245">
        <f t="shared" si="31"/>
        <v>11567.961558532652</v>
      </c>
      <c r="F245">
        <f t="shared" si="32"/>
        <v>11568</v>
      </c>
      <c r="G245">
        <f t="shared" si="40"/>
        <v>-3.020960000139894E-2</v>
      </c>
      <c r="J245">
        <f t="shared" si="43"/>
        <v>-3.020960000139894E-2</v>
      </c>
      <c r="N245">
        <f t="shared" ca="1" si="37"/>
        <v>-3.2693489396540168E-2</v>
      </c>
      <c r="O245">
        <f t="shared" si="41"/>
        <v>-3.5120270195530989E-2</v>
      </c>
      <c r="P245" s="2">
        <f t="shared" si="34"/>
        <v>32744.876400000001</v>
      </c>
      <c r="Q245">
        <f t="shared" si="42"/>
        <v>2.4114681755536902E-5</v>
      </c>
      <c r="R245" s="5">
        <v>1</v>
      </c>
      <c r="S245">
        <f t="shared" si="36"/>
        <v>2.4114681755536902E-5</v>
      </c>
    </row>
    <row r="246" spans="1:19">
      <c r="A246" t="s">
        <v>31</v>
      </c>
      <c r="B246" s="5" t="s">
        <v>72</v>
      </c>
      <c r="C246" s="175">
        <v>47767.345300000001</v>
      </c>
      <c r="D246" s="29">
        <v>8.9999999999999998E-4</v>
      </c>
      <c r="E246">
        <f t="shared" si="31"/>
        <v>11573.01195111545</v>
      </c>
      <c r="F246">
        <f t="shared" si="32"/>
        <v>11573</v>
      </c>
      <c r="J246">
        <f t="shared" si="43"/>
        <v>0</v>
      </c>
      <c r="N246">
        <f t="shared" ca="1" si="37"/>
        <v>-3.2743500172968482E-2</v>
      </c>
      <c r="O246">
        <f t="shared" si="41"/>
        <v>-3.5158133960689175E-2</v>
      </c>
      <c r="P246" s="2">
        <f t="shared" si="34"/>
        <v>32748.845300000001</v>
      </c>
      <c r="R246" s="5">
        <v>1</v>
      </c>
      <c r="S246">
        <f t="shared" si="36"/>
        <v>0</v>
      </c>
    </row>
    <row r="247" spans="1:19">
      <c r="A247" s="24" t="s">
        <v>250</v>
      </c>
      <c r="B247" s="24" t="s">
        <v>72</v>
      </c>
      <c r="C247" s="172">
        <v>47776.345300000001</v>
      </c>
      <c r="D247" s="72" t="s">
        <v>209</v>
      </c>
      <c r="E247">
        <f t="shared" si="31"/>
        <v>11584.464377038297</v>
      </c>
      <c r="F247">
        <f t="shared" si="32"/>
        <v>11584.5</v>
      </c>
      <c r="G247">
        <f t="shared" ref="G247:G271" si="44">+C247-(C$7+F247*C$8)</f>
        <v>-2.7994649994070642E-2</v>
      </c>
      <c r="H247" s="19"/>
      <c r="J247">
        <f t="shared" si="43"/>
        <v>-2.7994649994070642E-2</v>
      </c>
      <c r="N247">
        <f t="shared" ca="1" si="37"/>
        <v>-3.2858524958753604E-2</v>
      </c>
      <c r="O247">
        <f t="shared" si="41"/>
        <v>-3.5245266100513137E-2</v>
      </c>
      <c r="P247" s="2">
        <f t="shared" si="34"/>
        <v>32757.845300000001</v>
      </c>
      <c r="Q247">
        <f t="shared" ref="Q247:Q271" si="45">+(O247-G247)^2</f>
        <v>5.2571433923003325E-5</v>
      </c>
      <c r="R247" s="5">
        <v>1</v>
      </c>
      <c r="S247">
        <f t="shared" si="36"/>
        <v>5.2571433923003325E-5</v>
      </c>
    </row>
    <row r="248" spans="1:19">
      <c r="A248" t="s">
        <v>58</v>
      </c>
      <c r="B248" s="5"/>
      <c r="C248" s="175">
        <v>47822.311699999998</v>
      </c>
      <c r="D248" s="29"/>
      <c r="E248">
        <f t="shared" si="31"/>
        <v>11642.956242698283</v>
      </c>
      <c r="F248">
        <f t="shared" si="32"/>
        <v>11643</v>
      </c>
      <c r="G248">
        <f t="shared" si="44"/>
        <v>-3.4387100000458304E-2</v>
      </c>
      <c r="J248">
        <f t="shared" si="43"/>
        <v>-3.4387100000458304E-2</v>
      </c>
      <c r="N248">
        <f t="shared" ca="1" si="37"/>
        <v>-3.3443651042964873E-2</v>
      </c>
      <c r="O248">
        <f t="shared" si="41"/>
        <v>-3.5689485011721894E-2</v>
      </c>
      <c r="P248" s="2">
        <f t="shared" si="34"/>
        <v>32803.811699999998</v>
      </c>
      <c r="Q248">
        <f t="shared" si="45"/>
        <v>1.6962067175640626E-6</v>
      </c>
      <c r="R248" s="5">
        <v>1</v>
      </c>
      <c r="S248">
        <f t="shared" si="36"/>
        <v>1.6962067175640626E-6</v>
      </c>
    </row>
    <row r="249" spans="1:19">
      <c r="A249" s="116" t="s">
        <v>923</v>
      </c>
      <c r="B249" s="116" t="s">
        <v>71</v>
      </c>
      <c r="C249" s="173">
        <v>47822.315399999999</v>
      </c>
      <c r="D249" s="140" t="s">
        <v>306</v>
      </c>
      <c r="E249">
        <f t="shared" si="31"/>
        <v>11642.96095091783</v>
      </c>
      <c r="F249">
        <f t="shared" si="32"/>
        <v>11643</v>
      </c>
      <c r="G249">
        <f t="shared" si="44"/>
        <v>-3.0687099999340717E-2</v>
      </c>
      <c r="H249" s="19"/>
      <c r="J249">
        <f t="shared" si="43"/>
        <v>-3.0687099999340717E-2</v>
      </c>
      <c r="N249">
        <f t="shared" ca="1" si="37"/>
        <v>-3.3443651042964873E-2</v>
      </c>
      <c r="O249">
        <f t="shared" si="41"/>
        <v>-3.5689485011721894E-2</v>
      </c>
      <c r="P249" s="2">
        <f t="shared" si="34"/>
        <v>32803.815399999999</v>
      </c>
      <c r="Q249">
        <f t="shared" si="45"/>
        <v>2.5023855812095833E-5</v>
      </c>
      <c r="R249" s="5">
        <v>1</v>
      </c>
      <c r="S249">
        <f t="shared" si="36"/>
        <v>2.5023855812095833E-5</v>
      </c>
    </row>
    <row r="250" spans="1:19">
      <c r="A250" t="s">
        <v>58</v>
      </c>
      <c r="B250" s="5"/>
      <c r="C250" s="175">
        <v>47822.319100000001</v>
      </c>
      <c r="D250" s="29"/>
      <c r="E250">
        <f t="shared" si="31"/>
        <v>11642.965659137379</v>
      </c>
      <c r="F250">
        <f t="shared" si="32"/>
        <v>11643</v>
      </c>
      <c r="G250">
        <f t="shared" si="44"/>
        <v>-2.698709999822313E-2</v>
      </c>
      <c r="J250">
        <f t="shared" si="43"/>
        <v>-2.698709999822313E-2</v>
      </c>
      <c r="N250">
        <f t="shared" ca="1" si="37"/>
        <v>-3.3443651042964873E-2</v>
      </c>
      <c r="O250">
        <f t="shared" si="41"/>
        <v>-3.5689485011721894E-2</v>
      </c>
      <c r="P250" s="2">
        <f t="shared" si="34"/>
        <v>32803.819100000001</v>
      </c>
      <c r="Q250">
        <f t="shared" si="45"/>
        <v>7.573150492316789E-5</v>
      </c>
      <c r="R250" s="5">
        <v>1</v>
      </c>
      <c r="S250">
        <f t="shared" si="36"/>
        <v>7.573150492316789E-5</v>
      </c>
    </row>
    <row r="251" spans="1:19">
      <c r="A251" s="75" t="s">
        <v>58</v>
      </c>
      <c r="B251" s="76"/>
      <c r="C251" s="177">
        <v>47840.383399999999</v>
      </c>
      <c r="D251" s="77"/>
      <c r="E251">
        <f t="shared" si="31"/>
        <v>11665.952332203828</v>
      </c>
      <c r="F251">
        <f t="shared" si="32"/>
        <v>11666</v>
      </c>
      <c r="G251">
        <f t="shared" si="44"/>
        <v>-3.7460200001078192E-2</v>
      </c>
      <c r="J251">
        <f t="shared" si="43"/>
        <v>-3.7460200001078192E-2</v>
      </c>
      <c r="N251">
        <f t="shared" ca="1" si="37"/>
        <v>-3.3673700614535104E-2</v>
      </c>
      <c r="O251">
        <f t="shared" si="41"/>
        <v>-3.5864584468819696E-2</v>
      </c>
      <c r="P251" s="2">
        <f t="shared" si="34"/>
        <v>32821.883399999999</v>
      </c>
      <c r="Q251">
        <f t="shared" si="45"/>
        <v>2.5459889267845631E-6</v>
      </c>
      <c r="R251" s="5">
        <v>1</v>
      </c>
      <c r="S251">
        <f t="shared" si="36"/>
        <v>2.5459889267845631E-6</v>
      </c>
    </row>
    <row r="252" spans="1:19">
      <c r="A252" s="116" t="s">
        <v>923</v>
      </c>
      <c r="B252" s="116" t="s">
        <v>71</v>
      </c>
      <c r="C252" s="173">
        <v>47840.383699999998</v>
      </c>
      <c r="D252" s="140" t="s">
        <v>306</v>
      </c>
      <c r="E252">
        <f t="shared" si="31"/>
        <v>11665.952713951358</v>
      </c>
      <c r="F252">
        <f t="shared" si="32"/>
        <v>11666</v>
      </c>
      <c r="G252">
        <f t="shared" si="44"/>
        <v>-3.7160200001380872E-2</v>
      </c>
      <c r="J252">
        <f t="shared" si="43"/>
        <v>-3.7160200001380872E-2</v>
      </c>
      <c r="N252">
        <f t="shared" ca="1" si="37"/>
        <v>-3.3673700614535104E-2</v>
      </c>
      <c r="O252">
        <f t="shared" si="41"/>
        <v>-3.5864584468819696E-2</v>
      </c>
      <c r="P252" s="2">
        <f t="shared" si="34"/>
        <v>32821.883699999998</v>
      </c>
      <c r="Q252">
        <f t="shared" si="45"/>
        <v>1.6786196082137789E-6</v>
      </c>
      <c r="R252" s="5">
        <v>1</v>
      </c>
      <c r="S252">
        <f t="shared" si="36"/>
        <v>1.6786196082137789E-6</v>
      </c>
    </row>
    <row r="253" spans="1:19">
      <c r="A253" s="75" t="s">
        <v>58</v>
      </c>
      <c r="B253" s="76"/>
      <c r="C253" s="177">
        <v>47840.383999999998</v>
      </c>
      <c r="D253" s="77"/>
      <c r="E253">
        <f t="shared" si="31"/>
        <v>11665.953095698889</v>
      </c>
      <c r="F253">
        <f t="shared" si="32"/>
        <v>11666</v>
      </c>
      <c r="G253">
        <f t="shared" si="44"/>
        <v>-3.6860200001683552E-2</v>
      </c>
      <c r="J253">
        <f t="shared" si="43"/>
        <v>-3.6860200001683552E-2</v>
      </c>
      <c r="N253">
        <f t="shared" ca="1" si="37"/>
        <v>-3.3673700614535104E-2</v>
      </c>
      <c r="O253">
        <f t="shared" si="41"/>
        <v>-3.5864584468819696E-2</v>
      </c>
      <c r="P253" s="2">
        <f t="shared" si="34"/>
        <v>32821.883999999998</v>
      </c>
      <c r="Q253">
        <f t="shared" si="45"/>
        <v>9.9125028927977893E-7</v>
      </c>
      <c r="R253" s="5">
        <v>1</v>
      </c>
      <c r="S253">
        <f t="shared" si="36"/>
        <v>9.9125028927977893E-7</v>
      </c>
    </row>
    <row r="254" spans="1:19">
      <c r="A254" s="75" t="s">
        <v>31</v>
      </c>
      <c r="B254" s="76" t="s">
        <v>72</v>
      </c>
      <c r="C254" s="177">
        <v>48106.395299999996</v>
      </c>
      <c r="D254" s="77">
        <v>1.5E-3</v>
      </c>
      <c r="E254">
        <f t="shared" si="31"/>
        <v>12004.450285464438</v>
      </c>
      <c r="F254">
        <f t="shared" si="32"/>
        <v>12004.5</v>
      </c>
      <c r="G254">
        <f t="shared" si="44"/>
        <v>-3.9068650003173389E-2</v>
      </c>
      <c r="J254">
        <f t="shared" si="43"/>
        <v>-3.9068650003173389E-2</v>
      </c>
      <c r="N254">
        <f t="shared" ca="1" si="37"/>
        <v>-3.7059430178731922E-2</v>
      </c>
      <c r="O254">
        <f t="shared" si="41"/>
        <v>-3.8470921237043168E-2</v>
      </c>
      <c r="P254" s="2">
        <f t="shared" si="34"/>
        <v>33087.895299999996</v>
      </c>
      <c r="Q254">
        <f t="shared" si="45"/>
        <v>3.5727967785955588E-7</v>
      </c>
      <c r="R254" s="5">
        <v>1</v>
      </c>
      <c r="S254">
        <f t="shared" si="36"/>
        <v>3.5727967785955588E-7</v>
      </c>
    </row>
    <row r="255" spans="1:19">
      <c r="A255" s="75" t="s">
        <v>60</v>
      </c>
      <c r="B255" s="76" t="s">
        <v>72</v>
      </c>
      <c r="C255" s="177">
        <v>48106.400999999998</v>
      </c>
      <c r="D255" s="77"/>
      <c r="E255">
        <f t="shared" si="31"/>
        <v>12004.457538667526</v>
      </c>
      <c r="F255">
        <f t="shared" si="32"/>
        <v>12004.5</v>
      </c>
      <c r="G255">
        <f t="shared" si="44"/>
        <v>-3.3368650001648348E-2</v>
      </c>
      <c r="I255">
        <f>G255</f>
        <v>-3.3368650001648348E-2</v>
      </c>
      <c r="N255">
        <f t="shared" ca="1" si="37"/>
        <v>-3.7059430178731922E-2</v>
      </c>
      <c r="O255">
        <f t="shared" si="41"/>
        <v>-3.8470921237043168E-2</v>
      </c>
      <c r="P255" s="2">
        <f t="shared" si="34"/>
        <v>33087.900999999998</v>
      </c>
      <c r="Q255">
        <f t="shared" si="45"/>
        <v>2.6033171759537385E-5</v>
      </c>
      <c r="R255" s="5">
        <v>0.1</v>
      </c>
      <c r="S255">
        <f t="shared" si="36"/>
        <v>2.6033171759537386E-6</v>
      </c>
    </row>
    <row r="256" spans="1:19">
      <c r="A256" s="75" t="s">
        <v>32</v>
      </c>
      <c r="B256" s="76"/>
      <c r="C256" s="177">
        <v>48115.431600000004</v>
      </c>
      <c r="D256" s="77"/>
      <c r="E256">
        <f t="shared" si="31"/>
        <v>12015.948902838516</v>
      </c>
      <c r="F256">
        <f t="shared" si="32"/>
        <v>12016</v>
      </c>
      <c r="G256">
        <f t="shared" si="44"/>
        <v>-4.0155199996661395E-2</v>
      </c>
      <c r="J256">
        <f t="shared" ref="J256:J268" si="46">G256</f>
        <v>-4.0155199996661395E-2</v>
      </c>
      <c r="N256">
        <f t="shared" ca="1" si="37"/>
        <v>-3.7174454964517045E-2</v>
      </c>
      <c r="O256">
        <f t="shared" si="41"/>
        <v>-3.8560432116600624E-2</v>
      </c>
      <c r="P256" s="2">
        <f t="shared" si="34"/>
        <v>33096.931600000004</v>
      </c>
      <c r="Q256">
        <f t="shared" si="45"/>
        <v>2.5432845912735264E-6</v>
      </c>
      <c r="R256" s="5">
        <v>1</v>
      </c>
      <c r="S256">
        <f t="shared" si="36"/>
        <v>2.5432845912735264E-6</v>
      </c>
    </row>
    <row r="257" spans="1:19">
      <c r="A257" s="75" t="s">
        <v>31</v>
      </c>
      <c r="B257" s="76" t="s">
        <v>72</v>
      </c>
      <c r="C257" s="177">
        <v>48132.329299999998</v>
      </c>
      <c r="D257" s="77">
        <v>2.7000000000000001E-3</v>
      </c>
      <c r="E257">
        <f t="shared" si="31"/>
        <v>12037.451087007006</v>
      </c>
      <c r="F257">
        <f t="shared" si="32"/>
        <v>12037.5</v>
      </c>
      <c r="G257">
        <f t="shared" si="44"/>
        <v>-3.8438750001660082E-2</v>
      </c>
      <c r="J257">
        <f t="shared" si="46"/>
        <v>-3.8438750001660082E-2</v>
      </c>
      <c r="N257">
        <f t="shared" ca="1" si="37"/>
        <v>-3.7389501303158795E-2</v>
      </c>
      <c r="O257">
        <f t="shared" si="41"/>
        <v>-3.8727948599102453E-2</v>
      </c>
      <c r="P257" s="2">
        <f t="shared" si="34"/>
        <v>33113.829299999998</v>
      </c>
      <c r="Q257">
        <f t="shared" si="45"/>
        <v>8.3635828762634445E-8</v>
      </c>
      <c r="R257" s="5">
        <v>1</v>
      </c>
      <c r="S257">
        <f t="shared" si="36"/>
        <v>8.3635828762634445E-8</v>
      </c>
    </row>
    <row r="258" spans="1:19">
      <c r="A258" s="75" t="s">
        <v>61</v>
      </c>
      <c r="B258" s="76"/>
      <c r="C258" s="177">
        <v>48133.504500000003</v>
      </c>
      <c r="D258" s="77"/>
      <c r="E258">
        <f t="shared" si="31"/>
        <v>12038.946519334182</v>
      </c>
      <c r="F258">
        <f t="shared" si="32"/>
        <v>12039</v>
      </c>
      <c r="G258">
        <f t="shared" si="44"/>
        <v>-4.2028299991216045E-2</v>
      </c>
      <c r="J258">
        <f t="shared" si="46"/>
        <v>-4.2028299991216045E-2</v>
      </c>
      <c r="N258">
        <f t="shared" ca="1" si="37"/>
        <v>-3.7404504536087291E-2</v>
      </c>
      <c r="O258">
        <f t="shared" si="41"/>
        <v>-3.8739644064639728E-2</v>
      </c>
      <c r="P258" s="2">
        <f t="shared" si="34"/>
        <v>33115.004500000003</v>
      </c>
      <c r="Q258">
        <f t="shared" si="45"/>
        <v>1.0815257803405535E-5</v>
      </c>
      <c r="R258" s="5">
        <v>1</v>
      </c>
      <c r="S258">
        <f t="shared" si="36"/>
        <v>1.0815257803405535E-5</v>
      </c>
    </row>
    <row r="259" spans="1:19">
      <c r="A259" s="116" t="s">
        <v>945</v>
      </c>
      <c r="B259" s="116" t="s">
        <v>71</v>
      </c>
      <c r="C259" s="173">
        <v>48133.506200000003</v>
      </c>
      <c r="D259" s="140" t="s">
        <v>306</v>
      </c>
      <c r="E259">
        <f t="shared" si="31"/>
        <v>12038.94868257019</v>
      </c>
      <c r="F259">
        <f t="shared" si="32"/>
        <v>12039</v>
      </c>
      <c r="G259">
        <f t="shared" si="44"/>
        <v>-4.0328299990505911E-2</v>
      </c>
      <c r="H259" s="19"/>
      <c r="J259">
        <f t="shared" si="46"/>
        <v>-4.0328299990505911E-2</v>
      </c>
      <c r="N259">
        <f t="shared" ca="1" si="37"/>
        <v>-3.7404504536087291E-2</v>
      </c>
      <c r="O259">
        <f t="shared" si="41"/>
        <v>-3.8739644064639728E-2</v>
      </c>
      <c r="P259" s="2">
        <f t="shared" si="34"/>
        <v>33115.006200000003</v>
      </c>
      <c r="Q259">
        <f t="shared" si="45"/>
        <v>2.5238276507897413E-6</v>
      </c>
      <c r="R259" s="5">
        <v>1</v>
      </c>
      <c r="S259">
        <f t="shared" si="36"/>
        <v>2.5238276507897413E-6</v>
      </c>
    </row>
    <row r="260" spans="1:19">
      <c r="A260" s="75" t="s">
        <v>61</v>
      </c>
      <c r="B260" s="76"/>
      <c r="C260" s="177">
        <v>48133.507899999997</v>
      </c>
      <c r="D260" s="77"/>
      <c r="E260">
        <f t="shared" si="31"/>
        <v>12038.95084580619</v>
      </c>
      <c r="F260">
        <f t="shared" si="32"/>
        <v>12039</v>
      </c>
      <c r="G260">
        <f t="shared" si="44"/>
        <v>-3.8628299997071736E-2</v>
      </c>
      <c r="J260">
        <f t="shared" si="46"/>
        <v>-3.8628299997071736E-2</v>
      </c>
      <c r="N260">
        <f t="shared" ca="1" si="37"/>
        <v>-3.7404504536087291E-2</v>
      </c>
      <c r="O260">
        <f t="shared" ref="O260:O291" si="47">+D$11+D$12*F260+D$13*F260^2</f>
        <v>-3.8739644064639728E-2</v>
      </c>
      <c r="P260" s="2">
        <f t="shared" si="34"/>
        <v>33115.007899999997</v>
      </c>
      <c r="Q260">
        <f t="shared" si="45"/>
        <v>1.2397501382585613E-8</v>
      </c>
      <c r="R260" s="5">
        <v>1</v>
      </c>
      <c r="S260">
        <f t="shared" si="36"/>
        <v>1.2397501382585613E-8</v>
      </c>
    </row>
    <row r="261" spans="1:19">
      <c r="A261" s="75" t="s">
        <v>31</v>
      </c>
      <c r="B261" s="76" t="s">
        <v>71</v>
      </c>
      <c r="C261" s="177">
        <v>48145.295100000003</v>
      </c>
      <c r="D261" s="77">
        <v>1E-3</v>
      </c>
      <c r="E261">
        <f t="shared" si="31"/>
        <v>12053.949960788172</v>
      </c>
      <c r="F261">
        <f t="shared" si="32"/>
        <v>12054</v>
      </c>
      <c r="G261">
        <f t="shared" si="44"/>
        <v>-3.9323799996054731E-2</v>
      </c>
      <c r="J261">
        <f t="shared" si="46"/>
        <v>-3.9323799996054731E-2</v>
      </c>
      <c r="N261">
        <f t="shared" ca="1" si="37"/>
        <v>-3.7554536865372232E-2</v>
      </c>
      <c r="O261">
        <f t="shared" si="47"/>
        <v>-3.885665804169966E-2</v>
      </c>
      <c r="P261" s="2">
        <f t="shared" si="34"/>
        <v>33126.795100000003</v>
      </c>
      <c r="Q261">
        <f t="shared" si="45"/>
        <v>2.1822160551867565E-7</v>
      </c>
      <c r="R261" s="5">
        <v>1</v>
      </c>
      <c r="S261">
        <f t="shared" si="36"/>
        <v>2.1822160551867565E-7</v>
      </c>
    </row>
    <row r="262" spans="1:19">
      <c r="A262" s="75" t="s">
        <v>62</v>
      </c>
      <c r="B262" s="76"/>
      <c r="C262" s="177">
        <v>48482.421399999999</v>
      </c>
      <c r="D262" s="77"/>
      <c r="E262">
        <f t="shared" si="31"/>
        <v>12482.940402720742</v>
      </c>
      <c r="F262">
        <f t="shared" si="32"/>
        <v>12483</v>
      </c>
      <c r="G262">
        <f t="shared" si="44"/>
        <v>-4.6835100001771934E-2</v>
      </c>
      <c r="J262">
        <f t="shared" si="46"/>
        <v>-4.6835100001771934E-2</v>
      </c>
      <c r="N262">
        <f t="shared" ca="1" si="37"/>
        <v>-4.1845461482921509E-2</v>
      </c>
      <c r="O262">
        <f t="shared" si="47"/>
        <v>-4.2248911756037802E-2</v>
      </c>
      <c r="P262" s="2">
        <f t="shared" si="34"/>
        <v>33463.921399999999</v>
      </c>
      <c r="Q262">
        <f t="shared" si="45"/>
        <v>2.1033122625309921E-5</v>
      </c>
      <c r="R262" s="5">
        <v>1</v>
      </c>
      <c r="S262">
        <f t="shared" si="36"/>
        <v>2.1033122625309921E-5</v>
      </c>
    </row>
    <row r="263" spans="1:19">
      <c r="A263" s="75" t="s">
        <v>32</v>
      </c>
      <c r="B263" s="76"/>
      <c r="C263" s="177">
        <v>48482.426800000001</v>
      </c>
      <c r="D263" s="77"/>
      <c r="E263">
        <f t="shared" si="31"/>
        <v>12482.947274176297</v>
      </c>
      <c r="F263">
        <f t="shared" si="32"/>
        <v>12483</v>
      </c>
      <c r="G263">
        <f t="shared" si="44"/>
        <v>-4.1435099999944214E-2</v>
      </c>
      <c r="J263">
        <f t="shared" si="46"/>
        <v>-4.1435099999944214E-2</v>
      </c>
      <c r="N263">
        <f t="shared" ca="1" si="37"/>
        <v>-4.1845461482921509E-2</v>
      </c>
      <c r="O263">
        <f t="shared" si="47"/>
        <v>-4.2248911756037802E-2</v>
      </c>
      <c r="P263" s="2">
        <f t="shared" si="34"/>
        <v>33463.926800000001</v>
      </c>
      <c r="Q263">
        <f t="shared" si="45"/>
        <v>6.6228957435612979E-7</v>
      </c>
      <c r="R263" s="5">
        <v>1</v>
      </c>
      <c r="S263">
        <f t="shared" si="36"/>
        <v>6.6228957435612979E-7</v>
      </c>
    </row>
    <row r="264" spans="1:19">
      <c r="A264" s="75" t="s">
        <v>31</v>
      </c>
      <c r="B264" s="76" t="s">
        <v>71</v>
      </c>
      <c r="C264" s="177">
        <v>48482.427199999998</v>
      </c>
      <c r="D264" s="77">
        <v>2.8E-3</v>
      </c>
      <c r="E264">
        <f t="shared" si="31"/>
        <v>12482.947783173002</v>
      </c>
      <c r="F264">
        <f t="shared" si="32"/>
        <v>12483</v>
      </c>
      <c r="G264">
        <f t="shared" si="44"/>
        <v>-4.1035100002773106E-2</v>
      </c>
      <c r="J264">
        <f t="shared" si="46"/>
        <v>-4.1035100002773106E-2</v>
      </c>
      <c r="N264">
        <f t="shared" ca="1" si="37"/>
        <v>-4.1845461482921509E-2</v>
      </c>
      <c r="O264">
        <f t="shared" si="47"/>
        <v>-4.2248911756037802E-2</v>
      </c>
      <c r="P264" s="2">
        <f t="shared" si="34"/>
        <v>33463.927199999998</v>
      </c>
      <c r="Q264">
        <f t="shared" si="45"/>
        <v>1.4733389723635148E-6</v>
      </c>
      <c r="R264" s="5">
        <v>1</v>
      </c>
      <c r="S264">
        <f t="shared" si="36"/>
        <v>1.4733389723635148E-6</v>
      </c>
    </row>
    <row r="265" spans="1:19">
      <c r="A265" s="75" t="s">
        <v>62</v>
      </c>
      <c r="B265" s="76" t="s">
        <v>72</v>
      </c>
      <c r="C265" s="177">
        <v>48484.388500000001</v>
      </c>
      <c r="D265" s="77"/>
      <c r="E265">
        <f t="shared" si="31"/>
        <v>12485.443521279947</v>
      </c>
      <c r="F265">
        <f t="shared" si="32"/>
        <v>12485.5</v>
      </c>
      <c r="G265">
        <f t="shared" si="44"/>
        <v>-4.438434999610763E-2</v>
      </c>
      <c r="J265">
        <f t="shared" si="46"/>
        <v>-4.438434999610763E-2</v>
      </c>
      <c r="N265">
        <f t="shared" ca="1" si="37"/>
        <v>-4.1870466871135673E-2</v>
      </c>
      <c r="O265">
        <f t="shared" si="47"/>
        <v>-4.2268938692993169E-2</v>
      </c>
      <c r="P265" s="2">
        <f t="shared" si="34"/>
        <v>33465.888500000001</v>
      </c>
      <c r="Q265">
        <f t="shared" si="45"/>
        <v>4.474964981344425E-6</v>
      </c>
      <c r="R265" s="5">
        <v>1</v>
      </c>
      <c r="S265">
        <f t="shared" si="36"/>
        <v>4.474964981344425E-6</v>
      </c>
    </row>
    <row r="266" spans="1:19">
      <c r="A266" s="75" t="s">
        <v>31</v>
      </c>
      <c r="B266" s="76" t="s">
        <v>72</v>
      </c>
      <c r="C266" s="177">
        <v>48484.3966</v>
      </c>
      <c r="D266" s="77">
        <v>3.5999999999999999E-3</v>
      </c>
      <c r="E266">
        <f t="shared" si="31"/>
        <v>12485.453828463276</v>
      </c>
      <c r="F266">
        <f t="shared" si="32"/>
        <v>12485.5</v>
      </c>
      <c r="G266">
        <f t="shared" si="44"/>
        <v>-3.6284349997004028E-2</v>
      </c>
      <c r="J266">
        <f t="shared" si="46"/>
        <v>-3.6284349997004028E-2</v>
      </c>
      <c r="N266">
        <f t="shared" ca="1" si="37"/>
        <v>-4.1870466871135673E-2</v>
      </c>
      <c r="O266">
        <f t="shared" si="47"/>
        <v>-4.2268938692993169E-2</v>
      </c>
      <c r="P266" s="2">
        <f t="shared" si="34"/>
        <v>33465.8966</v>
      </c>
      <c r="Q266">
        <f t="shared" si="45"/>
        <v>3.5815301860161001E-5</v>
      </c>
      <c r="R266" s="5">
        <v>1</v>
      </c>
      <c r="S266">
        <f t="shared" si="36"/>
        <v>3.5815301860161001E-5</v>
      </c>
    </row>
    <row r="267" spans="1:19">
      <c r="A267" s="75" t="s">
        <v>31</v>
      </c>
      <c r="B267" s="76" t="s">
        <v>72</v>
      </c>
      <c r="C267" s="177">
        <v>48488.316899999998</v>
      </c>
      <c r="D267" s="77">
        <v>1.4E-3</v>
      </c>
      <c r="E267">
        <f t="shared" si="31"/>
        <v>12490.442377946089</v>
      </c>
      <c r="F267">
        <f t="shared" si="32"/>
        <v>12490.5</v>
      </c>
      <c r="G267">
        <f t="shared" si="44"/>
        <v>-4.5282849998329766E-2</v>
      </c>
      <c r="J267">
        <f t="shared" si="46"/>
        <v>-4.5282849998329766E-2</v>
      </c>
      <c r="N267">
        <f t="shared" ca="1" si="37"/>
        <v>-4.1920477647563986E-2</v>
      </c>
      <c r="O267">
        <f t="shared" si="47"/>
        <v>-4.230900155503832E-2</v>
      </c>
      <c r="P267" s="2">
        <f t="shared" si="34"/>
        <v>33469.816899999998</v>
      </c>
      <c r="Q267">
        <f t="shared" si="45"/>
        <v>8.8437745636669589E-6</v>
      </c>
      <c r="R267" s="5">
        <v>1</v>
      </c>
      <c r="S267">
        <f t="shared" si="36"/>
        <v>8.8437745636669589E-6</v>
      </c>
    </row>
    <row r="268" spans="1:19">
      <c r="A268" s="75" t="s">
        <v>31</v>
      </c>
      <c r="B268" s="76" t="s">
        <v>71</v>
      </c>
      <c r="C268" s="177">
        <v>48489.493499999997</v>
      </c>
      <c r="D268" s="77">
        <v>1.8E-3</v>
      </c>
      <c r="E268">
        <f t="shared" si="31"/>
        <v>12491.939591761733</v>
      </c>
      <c r="F268">
        <f t="shared" si="32"/>
        <v>12492</v>
      </c>
      <c r="G268">
        <f t="shared" si="44"/>
        <v>-4.747240000142483E-2</v>
      </c>
      <c r="J268">
        <f t="shared" si="46"/>
        <v>-4.747240000142483E-2</v>
      </c>
      <c r="N268">
        <f t="shared" ca="1" si="37"/>
        <v>-4.1935480880492482E-2</v>
      </c>
      <c r="O268">
        <f t="shared" si="47"/>
        <v>-4.2321022750566817E-2</v>
      </c>
      <c r="P268" s="2">
        <f t="shared" si="34"/>
        <v>33470.993499999997</v>
      </c>
      <c r="Q268">
        <f t="shared" si="45"/>
        <v>2.6536687580657464E-5</v>
      </c>
      <c r="R268" s="5">
        <v>1</v>
      </c>
      <c r="S268">
        <f t="shared" si="36"/>
        <v>2.6536687580657464E-5</v>
      </c>
    </row>
    <row r="269" spans="1:19">
      <c r="A269" s="24" t="s">
        <v>261</v>
      </c>
      <c r="B269" s="24" t="s">
        <v>71</v>
      </c>
      <c r="C269" s="172">
        <v>48500.502999999997</v>
      </c>
      <c r="D269" s="140" t="s">
        <v>306</v>
      </c>
      <c r="E269">
        <f t="shared" si="31"/>
        <v>12505.949089894797</v>
      </c>
      <c r="F269">
        <f t="shared" si="32"/>
        <v>12506</v>
      </c>
      <c r="G269">
        <f t="shared" si="44"/>
        <v>-4.0008199997828342E-2</v>
      </c>
      <c r="H269" s="19"/>
      <c r="I269">
        <f>G269</f>
        <v>-4.0008199997828342E-2</v>
      </c>
      <c r="N269">
        <f t="shared" ca="1" si="37"/>
        <v>-4.2075511054491754E-2</v>
      </c>
      <c r="O269">
        <f t="shared" si="47"/>
        <v>-4.2433272586837226E-2</v>
      </c>
      <c r="P269" s="2">
        <f t="shared" si="34"/>
        <v>33482.002999999997</v>
      </c>
      <c r="Q269">
        <f t="shared" si="45"/>
        <v>5.8809770619622504E-6</v>
      </c>
      <c r="R269" s="5">
        <v>0.1</v>
      </c>
      <c r="S269">
        <f t="shared" si="36"/>
        <v>5.880977061962251E-7</v>
      </c>
    </row>
    <row r="270" spans="1:19">
      <c r="A270" s="75" t="s">
        <v>62</v>
      </c>
      <c r="B270" s="76"/>
      <c r="C270" s="177">
        <v>48504.429900000003</v>
      </c>
      <c r="D270" s="77"/>
      <c r="E270">
        <f t="shared" si="31"/>
        <v>12510.946037823296</v>
      </c>
      <c r="F270">
        <f t="shared" si="32"/>
        <v>12511</v>
      </c>
      <c r="G270">
        <f t="shared" si="44"/>
        <v>-4.2406699998537078E-2</v>
      </c>
      <c r="J270">
        <f>G270</f>
        <v>-4.2406699998537078E-2</v>
      </c>
      <c r="N270">
        <f t="shared" ca="1" si="37"/>
        <v>-4.2125521830920054E-2</v>
      </c>
      <c r="O270">
        <f t="shared" si="47"/>
        <v>-4.2473384584017178E-2</v>
      </c>
      <c r="P270" s="2">
        <f t="shared" si="34"/>
        <v>33485.929900000003</v>
      </c>
      <c r="Q270">
        <f t="shared" si="45"/>
        <v>4.4468339406526722E-9</v>
      </c>
      <c r="R270" s="5">
        <v>1</v>
      </c>
      <c r="S270">
        <f t="shared" si="36"/>
        <v>4.4468339406526722E-9</v>
      </c>
    </row>
    <row r="271" spans="1:19">
      <c r="A271" s="75" t="s">
        <v>62</v>
      </c>
      <c r="B271" s="76" t="s">
        <v>72</v>
      </c>
      <c r="C271" s="177">
        <v>48532.326399999998</v>
      </c>
      <c r="D271" s="77"/>
      <c r="E271">
        <f t="shared" si="31"/>
        <v>12546.44410446292</v>
      </c>
      <c r="F271">
        <f t="shared" si="32"/>
        <v>12546.5</v>
      </c>
      <c r="G271">
        <f t="shared" si="44"/>
        <v>-4.3926049998844974E-2</v>
      </c>
      <c r="J271">
        <f>G271</f>
        <v>-4.3926049998844974E-2</v>
      </c>
      <c r="N271">
        <f t="shared" ca="1" si="37"/>
        <v>-4.2480598343561077E-2</v>
      </c>
      <c r="O271">
        <f t="shared" si="47"/>
        <v>-4.2758524369068331E-2</v>
      </c>
      <c r="P271" s="2">
        <f t="shared" si="34"/>
        <v>33513.826399999998</v>
      </c>
      <c r="Q271">
        <f t="shared" si="45"/>
        <v>1.3631160961853472E-6</v>
      </c>
      <c r="R271" s="5">
        <v>1</v>
      </c>
      <c r="S271">
        <f t="shared" si="36"/>
        <v>1.3631160961853472E-6</v>
      </c>
    </row>
    <row r="272" spans="1:19">
      <c r="A272" s="24" t="s">
        <v>258</v>
      </c>
      <c r="B272" s="24" t="s">
        <v>72</v>
      </c>
      <c r="C272" s="172">
        <v>48532.326500000003</v>
      </c>
      <c r="D272" s="72" t="s">
        <v>44</v>
      </c>
      <c r="E272">
        <f t="shared" ref="E272:E303" si="48">+(C272-C$7)/C$8</f>
        <v>12546.444231712105</v>
      </c>
      <c r="F272">
        <f t="shared" ref="F272:F303" si="49">ROUND(2*E272,0)/2</f>
        <v>12546.5</v>
      </c>
      <c r="G272">
        <f t="shared" ref="G272:G279" si="50">+C272-(C$7+F272*C$8)</f>
        <v>-4.3826049994095229E-2</v>
      </c>
      <c r="H272" s="19"/>
      <c r="J272" s="19">
        <f>G272</f>
        <v>-4.3826049994095229E-2</v>
      </c>
      <c r="N272">
        <f t="shared" ref="N272:N303" ca="1" si="51">+C$11+C$12*F272</f>
        <v>-4.2480598343561077E-2</v>
      </c>
      <c r="O272">
        <f t="shared" si="47"/>
        <v>-4.2758524369068331E-2</v>
      </c>
      <c r="P272" s="2">
        <f t="shared" ref="P272:P303" si="52">+C272-15018.5</f>
        <v>33513.826500000003</v>
      </c>
      <c r="Q272">
        <f t="shared" ref="Q272:Q279" si="53">+(O272-G272)^2</f>
        <v>1.1396109600890693E-6</v>
      </c>
      <c r="R272" s="5">
        <v>1</v>
      </c>
      <c r="S272">
        <f t="shared" ref="S272:S303" si="54">R272*Q272</f>
        <v>1.1396109600890693E-6</v>
      </c>
    </row>
    <row r="273" spans="1:19">
      <c r="A273" s="75" t="s">
        <v>63</v>
      </c>
      <c r="B273" s="76"/>
      <c r="C273" s="177">
        <v>48559.438199999997</v>
      </c>
      <c r="D273" s="77"/>
      <c r="E273">
        <f t="shared" si="48"/>
        <v>12580.943646811254</v>
      </c>
      <c r="F273">
        <f t="shared" si="49"/>
        <v>12581</v>
      </c>
      <c r="G273">
        <f t="shared" si="50"/>
        <v>-4.4285700001637451E-2</v>
      </c>
      <c r="J273">
        <f>G273</f>
        <v>-4.4285700001637451E-2</v>
      </c>
      <c r="N273">
        <f t="shared" ca="1" si="51"/>
        <v>-4.2825672700916445E-2</v>
      </c>
      <c r="O273">
        <f t="shared" si="47"/>
        <v>-4.3036210883354672E-2</v>
      </c>
      <c r="P273" s="2">
        <f t="shared" si="52"/>
        <v>33540.938199999997</v>
      </c>
      <c r="Q273">
        <f t="shared" si="53"/>
        <v>1.5612230567070762E-6</v>
      </c>
      <c r="R273" s="5">
        <v>1</v>
      </c>
      <c r="S273">
        <f t="shared" si="54"/>
        <v>1.5612230567070762E-6</v>
      </c>
    </row>
    <row r="274" spans="1:19">
      <c r="A274" s="75" t="s">
        <v>63</v>
      </c>
      <c r="B274" s="76"/>
      <c r="C274" s="177">
        <v>48559.438699999999</v>
      </c>
      <c r="D274" s="77"/>
      <c r="E274">
        <f t="shared" si="48"/>
        <v>12580.944283057142</v>
      </c>
      <c r="F274">
        <f t="shared" si="49"/>
        <v>12581</v>
      </c>
      <c r="G274">
        <f t="shared" si="50"/>
        <v>-4.3785699999716599E-2</v>
      </c>
      <c r="J274">
        <f>G274</f>
        <v>-4.3785699999716599E-2</v>
      </c>
      <c r="N274">
        <f t="shared" ca="1" si="51"/>
        <v>-4.2825672700916445E-2</v>
      </c>
      <c r="O274">
        <f t="shared" si="47"/>
        <v>-4.3036210883354672E-2</v>
      </c>
      <c r="P274" s="2">
        <f t="shared" si="52"/>
        <v>33540.938699999999</v>
      </c>
      <c r="Q274">
        <f t="shared" si="53"/>
        <v>5.617339355449807E-7</v>
      </c>
      <c r="R274" s="5">
        <v>1</v>
      </c>
      <c r="S274">
        <f t="shared" si="54"/>
        <v>5.617339355449807E-7</v>
      </c>
    </row>
    <row r="275" spans="1:19">
      <c r="A275" s="75" t="s">
        <v>65</v>
      </c>
      <c r="B275" s="76" t="s">
        <v>72</v>
      </c>
      <c r="C275" s="177">
        <v>48598.336000000003</v>
      </c>
      <c r="D275" s="77">
        <v>4.0000000000000001E-3</v>
      </c>
      <c r="E275">
        <f t="shared" si="48"/>
        <v>12630.440777151449</v>
      </c>
      <c r="F275">
        <f t="shared" si="49"/>
        <v>12630.5</v>
      </c>
      <c r="G275">
        <f t="shared" si="50"/>
        <v>-4.6540849994926248E-2</v>
      </c>
      <c r="I275">
        <f>G275</f>
        <v>-4.6540849994926248E-2</v>
      </c>
      <c r="N275">
        <f t="shared" ca="1" si="51"/>
        <v>-4.3320779387556768E-2</v>
      </c>
      <c r="O275">
        <f t="shared" si="47"/>
        <v>-4.343562726906601E-2</v>
      </c>
      <c r="P275" s="2">
        <f t="shared" si="52"/>
        <v>33579.836000000003</v>
      </c>
      <c r="Q275">
        <f t="shared" si="53"/>
        <v>9.6424081771988856E-6</v>
      </c>
      <c r="R275" s="5">
        <v>0.1</v>
      </c>
      <c r="S275">
        <f t="shared" si="54"/>
        <v>9.642408177198886E-7</v>
      </c>
    </row>
    <row r="276" spans="1:19">
      <c r="A276" s="75" t="s">
        <v>66</v>
      </c>
      <c r="B276" s="76"/>
      <c r="C276" s="177">
        <v>48823.4853</v>
      </c>
      <c r="D276" s="77">
        <v>1.1000000000000001E-3</v>
      </c>
      <c r="E276">
        <f t="shared" si="48"/>
        <v>12916.941408243738</v>
      </c>
      <c r="F276">
        <f t="shared" si="49"/>
        <v>12917</v>
      </c>
      <c r="G276">
        <f t="shared" si="50"/>
        <v>-4.6044899994740263E-2</v>
      </c>
      <c r="J276">
        <f>G276</f>
        <v>-4.6044899994740263E-2</v>
      </c>
      <c r="N276">
        <f t="shared" ca="1" si="51"/>
        <v>-4.61863968768991E-2</v>
      </c>
      <c r="O276">
        <f t="shared" si="47"/>
        <v>-4.5770473796025557E-2</v>
      </c>
      <c r="P276" s="2">
        <f t="shared" si="52"/>
        <v>33804.9853</v>
      </c>
      <c r="Q276">
        <f t="shared" si="53"/>
        <v>7.53097385410031E-8</v>
      </c>
      <c r="R276" s="5">
        <v>1</v>
      </c>
      <c r="S276">
        <f t="shared" si="54"/>
        <v>7.53097385410031E-8</v>
      </c>
    </row>
    <row r="277" spans="1:19">
      <c r="A277" s="75" t="s">
        <v>31</v>
      </c>
      <c r="B277" s="76" t="s">
        <v>71</v>
      </c>
      <c r="C277" s="177">
        <v>48864.348700000002</v>
      </c>
      <c r="D277" s="77">
        <v>8.0000000000000004E-4</v>
      </c>
      <c r="E277">
        <f t="shared" si="48"/>
        <v>12968.939748405477</v>
      </c>
      <c r="F277">
        <f t="shared" si="49"/>
        <v>12969</v>
      </c>
      <c r="G277">
        <f t="shared" si="50"/>
        <v>-4.7349299995403271E-2</v>
      </c>
      <c r="J277">
        <f>G277</f>
        <v>-4.7349299995403271E-2</v>
      </c>
      <c r="N277">
        <f t="shared" ca="1" si="51"/>
        <v>-4.6706508951753573E-2</v>
      </c>
      <c r="O277">
        <f t="shared" si="47"/>
        <v>-4.6198469388509404E-2</v>
      </c>
      <c r="P277" s="2">
        <f t="shared" si="52"/>
        <v>33845.848700000002</v>
      </c>
      <c r="Q277">
        <f t="shared" si="53"/>
        <v>1.3244110857637063E-6</v>
      </c>
      <c r="R277" s="5">
        <v>1</v>
      </c>
      <c r="S277">
        <f t="shared" si="54"/>
        <v>1.3244110857637063E-6</v>
      </c>
    </row>
    <row r="278" spans="1:19">
      <c r="A278" s="75" t="s">
        <v>31</v>
      </c>
      <c r="B278" s="76" t="s">
        <v>72</v>
      </c>
      <c r="C278" s="177">
        <v>48865.524700000002</v>
      </c>
      <c r="D278" s="77">
        <v>1.2999999999999999E-3</v>
      </c>
      <c r="E278">
        <f t="shared" si="48"/>
        <v>12970.436198726062</v>
      </c>
      <c r="F278">
        <f t="shared" si="49"/>
        <v>12970.5</v>
      </c>
      <c r="G278">
        <f t="shared" si="50"/>
        <v>-5.0138849997892976E-2</v>
      </c>
      <c r="J278">
        <f>G278</f>
        <v>-5.0138849997892976E-2</v>
      </c>
      <c r="N278">
        <f t="shared" ca="1" si="51"/>
        <v>-4.6721512184682068E-2</v>
      </c>
      <c r="O278">
        <f t="shared" si="47"/>
        <v>-4.6210834649823312E-2</v>
      </c>
      <c r="P278" s="2">
        <f t="shared" si="52"/>
        <v>33847.024700000002</v>
      </c>
      <c r="Q278">
        <f t="shared" si="53"/>
        <v>1.5429304574670837E-5</v>
      </c>
      <c r="R278" s="5">
        <v>1</v>
      </c>
      <c r="S278">
        <f t="shared" si="54"/>
        <v>1.5429304574670837E-5</v>
      </c>
    </row>
    <row r="279" spans="1:19">
      <c r="A279" s="75" t="s">
        <v>31</v>
      </c>
      <c r="B279" s="76" t="s">
        <v>72</v>
      </c>
      <c r="C279" s="177">
        <v>49236.449200000003</v>
      </c>
      <c r="D279" s="77">
        <v>1.4E-3</v>
      </c>
      <c r="E279">
        <f t="shared" si="48"/>
        <v>13442.434571972586</v>
      </c>
      <c r="F279">
        <f t="shared" si="49"/>
        <v>13442.5</v>
      </c>
      <c r="G279">
        <f t="shared" si="50"/>
        <v>-5.1417249997030012E-2</v>
      </c>
      <c r="J279">
        <f>G279</f>
        <v>-5.1417249997030012E-2</v>
      </c>
      <c r="N279">
        <f t="shared" ca="1" si="51"/>
        <v>-5.1442529479514831E-2</v>
      </c>
      <c r="O279">
        <f t="shared" si="47"/>
        <v>-5.0155337573581871E-2</v>
      </c>
      <c r="P279" s="2">
        <f t="shared" si="52"/>
        <v>34217.949200000003</v>
      </c>
      <c r="Q279">
        <f t="shared" si="53"/>
        <v>1.5924229644527618E-6</v>
      </c>
      <c r="R279" s="5">
        <v>1</v>
      </c>
      <c r="S279">
        <f t="shared" si="54"/>
        <v>1.5924229644527618E-6</v>
      </c>
    </row>
    <row r="280" spans="1:19">
      <c r="A280" s="98" t="s">
        <v>187</v>
      </c>
      <c r="B280" s="76" t="s">
        <v>71</v>
      </c>
      <c r="C280" s="177">
        <v>50657.644</v>
      </c>
      <c r="D280" s="77"/>
      <c r="E280">
        <f t="shared" si="48"/>
        <v>15250.893257409691</v>
      </c>
      <c r="F280">
        <f t="shared" si="49"/>
        <v>15251</v>
      </c>
      <c r="H280" s="19"/>
      <c r="N280">
        <f t="shared" ca="1" si="51"/>
        <v>-6.9531427313635791E-2</v>
      </c>
      <c r="O280">
        <f t="shared" si="47"/>
        <v>-6.6257491182057163E-2</v>
      </c>
      <c r="P280" s="2">
        <f t="shared" si="52"/>
        <v>35639.144</v>
      </c>
      <c r="Q280">
        <f>+(O280-T280)^2</f>
        <v>4.3900551377403828E-3</v>
      </c>
      <c r="R280" s="5">
        <v>1</v>
      </c>
      <c r="S280">
        <f t="shared" si="54"/>
        <v>4.3900551377403828E-3</v>
      </c>
    </row>
    <row r="281" spans="1:19">
      <c r="A281" s="78" t="s">
        <v>40</v>
      </c>
      <c r="B281" s="76"/>
      <c r="C281" s="177">
        <v>50968.856500000002</v>
      </c>
      <c r="D281" s="77">
        <v>2E-3</v>
      </c>
      <c r="E281">
        <f t="shared" si="48"/>
        <v>15646.908602133439</v>
      </c>
      <c r="F281">
        <f t="shared" si="49"/>
        <v>15647</v>
      </c>
      <c r="G281">
        <f t="shared" ref="G281:G320" si="55">+C281-(C$7+F281*C$8)</f>
        <v>-7.1825899998657405E-2</v>
      </c>
      <c r="J281">
        <f>G281</f>
        <v>-7.1825899998657405E-2</v>
      </c>
      <c r="N281">
        <f t="shared" ca="1" si="51"/>
        <v>-7.3492280806758181E-2</v>
      </c>
      <c r="O281">
        <f t="shared" si="47"/>
        <v>-6.9992554706036769E-2</v>
      </c>
      <c r="P281" s="2">
        <f t="shared" si="52"/>
        <v>35950.356500000002</v>
      </c>
      <c r="Q281">
        <f t="shared" ref="Q281:Q320" si="56">+(O281-G281)^2</f>
        <v>3.361154961974246E-6</v>
      </c>
      <c r="R281" s="5">
        <v>1</v>
      </c>
      <c r="S281">
        <f t="shared" si="54"/>
        <v>3.361154961974246E-6</v>
      </c>
    </row>
    <row r="282" spans="1:19">
      <c r="A282" s="24" t="s">
        <v>268</v>
      </c>
      <c r="B282" s="24" t="s">
        <v>71</v>
      </c>
      <c r="C282" s="172">
        <v>50968.856800000001</v>
      </c>
      <c r="D282" s="72" t="s">
        <v>209</v>
      </c>
      <c r="E282">
        <f t="shared" si="48"/>
        <v>15646.908983880969</v>
      </c>
      <c r="F282">
        <f t="shared" si="49"/>
        <v>15647</v>
      </c>
      <c r="G282">
        <f t="shared" si="55"/>
        <v>-7.1525899998960085E-2</v>
      </c>
      <c r="H282" s="19"/>
      <c r="K282">
        <f>G282</f>
        <v>-7.1525899998960085E-2</v>
      </c>
      <c r="N282">
        <f t="shared" ca="1" si="51"/>
        <v>-7.3492280806758181E-2</v>
      </c>
      <c r="O282">
        <f t="shared" si="47"/>
        <v>-6.9992554706036769E-2</v>
      </c>
      <c r="P282" s="2">
        <f t="shared" si="52"/>
        <v>35950.356800000001</v>
      </c>
      <c r="Q282">
        <f t="shared" si="56"/>
        <v>2.3511477873300896E-6</v>
      </c>
      <c r="R282" s="5">
        <v>1</v>
      </c>
      <c r="S282">
        <f t="shared" si="54"/>
        <v>2.3511477873300896E-6</v>
      </c>
    </row>
    <row r="283" spans="1:19">
      <c r="A283" s="75" t="s">
        <v>30</v>
      </c>
      <c r="B283" s="76"/>
      <c r="C283" s="177">
        <v>51000.2912</v>
      </c>
      <c r="D283" s="77" t="s">
        <v>16</v>
      </c>
      <c r="E283">
        <f t="shared" si="48"/>
        <v>15686.908999150868</v>
      </c>
      <c r="F283">
        <f t="shared" si="49"/>
        <v>15687</v>
      </c>
      <c r="G283">
        <f t="shared" si="55"/>
        <v>-7.1513900002173614E-2</v>
      </c>
      <c r="J283">
        <f>G283</f>
        <v>-7.1513900002173614E-2</v>
      </c>
      <c r="N283">
        <f t="shared" ca="1" si="51"/>
        <v>-7.389236701818469E-2</v>
      </c>
      <c r="O283">
        <f t="shared" si="47"/>
        <v>-7.0374013931585211E-2</v>
      </c>
      <c r="P283" s="2">
        <f t="shared" si="52"/>
        <v>35981.7912</v>
      </c>
      <c r="Q283">
        <f t="shared" si="56"/>
        <v>1.2993402539214694E-6</v>
      </c>
      <c r="R283" s="5">
        <v>1</v>
      </c>
      <c r="S283">
        <f t="shared" si="54"/>
        <v>1.2993402539214694E-6</v>
      </c>
    </row>
    <row r="284" spans="1:19">
      <c r="A284" s="78" t="s">
        <v>40</v>
      </c>
      <c r="B284" s="76"/>
      <c r="C284" s="177">
        <v>51001.862699999998</v>
      </c>
      <c r="D284" s="77">
        <v>5.0000000000000001E-4</v>
      </c>
      <c r="E284">
        <f t="shared" si="48"/>
        <v>15688.908719966172</v>
      </c>
      <c r="F284">
        <f t="shared" si="49"/>
        <v>15689</v>
      </c>
      <c r="G284">
        <f t="shared" si="55"/>
        <v>-7.1733299999323208E-2</v>
      </c>
      <c r="J284">
        <f>G284</f>
        <v>-7.1733299999323208E-2</v>
      </c>
      <c r="N284">
        <f t="shared" ca="1" si="51"/>
        <v>-7.3912371328756027E-2</v>
      </c>
      <c r="O284">
        <f t="shared" si="47"/>
        <v>-7.0393107026283736E-2</v>
      </c>
      <c r="P284" s="2">
        <f t="shared" si="52"/>
        <v>35983.362699999998</v>
      </c>
      <c r="Q284">
        <f t="shared" si="56"/>
        <v>1.79611720498438E-6</v>
      </c>
      <c r="R284" s="5">
        <v>1</v>
      </c>
      <c r="S284">
        <f t="shared" si="54"/>
        <v>1.79611720498438E-6</v>
      </c>
    </row>
    <row r="285" spans="1:19">
      <c r="A285" s="24" t="s">
        <v>272</v>
      </c>
      <c r="B285" s="24" t="s">
        <v>71</v>
      </c>
      <c r="C285" s="172">
        <v>51326.415000000001</v>
      </c>
      <c r="D285" s="72" t="s">
        <v>307</v>
      </c>
      <c r="E285">
        <f t="shared" si="48"/>
        <v>16101.898850392763</v>
      </c>
      <c r="F285">
        <f t="shared" si="49"/>
        <v>16102</v>
      </c>
      <c r="G285">
        <f t="shared" si="55"/>
        <v>-7.9489399999147281E-2</v>
      </c>
      <c r="H285" s="19"/>
      <c r="I285">
        <f>G285</f>
        <v>-7.9489399999147281E-2</v>
      </c>
      <c r="N285">
        <f t="shared" ca="1" si="51"/>
        <v>-7.8043261461734709E-2</v>
      </c>
      <c r="O285">
        <f t="shared" si="47"/>
        <v>-7.4376911649476601E-2</v>
      </c>
      <c r="P285" s="2">
        <f t="shared" si="52"/>
        <v>36307.915000000001</v>
      </c>
      <c r="Q285">
        <f t="shared" si="56"/>
        <v>2.6137537125518431E-5</v>
      </c>
      <c r="R285" s="5">
        <v>0.1</v>
      </c>
      <c r="S285">
        <f t="shared" si="54"/>
        <v>2.6137537125518433E-6</v>
      </c>
    </row>
    <row r="286" spans="1:19">
      <c r="A286" s="75" t="s">
        <v>70</v>
      </c>
      <c r="B286" s="79" t="s">
        <v>71</v>
      </c>
      <c r="C286" s="178">
        <v>52130.344599999997</v>
      </c>
      <c r="D286" s="80">
        <v>8.0000000000000004E-4</v>
      </c>
      <c r="E286">
        <f t="shared" si="48"/>
        <v>17124.892649413119</v>
      </c>
      <c r="F286">
        <f t="shared" si="49"/>
        <v>17125</v>
      </c>
      <c r="G286">
        <f t="shared" si="55"/>
        <v>-8.436249999795109E-2</v>
      </c>
      <c r="H286" s="19"/>
      <c r="J286">
        <f>G286</f>
        <v>-8.436249999795109E-2</v>
      </c>
      <c r="N286">
        <f t="shared" ca="1" si="51"/>
        <v>-8.8275466318967627E-2</v>
      </c>
      <c r="O286">
        <f t="shared" si="47"/>
        <v>-8.4596887951748523E-2</v>
      </c>
      <c r="P286" s="2">
        <f t="shared" si="52"/>
        <v>37111.844599999997</v>
      </c>
      <c r="Q286">
        <f t="shared" si="56"/>
        <v>5.4937712885347351E-8</v>
      </c>
      <c r="R286" s="5">
        <v>1</v>
      </c>
      <c r="S286">
        <f t="shared" si="54"/>
        <v>5.4937712885347351E-8</v>
      </c>
    </row>
    <row r="287" spans="1:19">
      <c r="A287" s="75" t="s">
        <v>70</v>
      </c>
      <c r="B287" s="79" t="s">
        <v>71</v>
      </c>
      <c r="C287" s="178">
        <v>52144.486700000001</v>
      </c>
      <c r="D287" s="80">
        <v>5.0000000000000001E-4</v>
      </c>
      <c r="E287">
        <f t="shared" si="48"/>
        <v>17142.888355262399</v>
      </c>
      <c r="F287">
        <f t="shared" si="49"/>
        <v>17143</v>
      </c>
      <c r="G287">
        <f t="shared" si="55"/>
        <v>-8.7737099995138124E-2</v>
      </c>
      <c r="H287" s="19"/>
      <c r="J287">
        <f>G287</f>
        <v>-8.7737099995138124E-2</v>
      </c>
      <c r="N287">
        <f t="shared" ca="1" si="51"/>
        <v>-8.8455505114109545E-2</v>
      </c>
      <c r="O287">
        <f t="shared" si="47"/>
        <v>-8.4781202772705205E-2</v>
      </c>
      <c r="P287" s="2">
        <f t="shared" si="52"/>
        <v>37125.986700000001</v>
      </c>
      <c r="Q287">
        <f t="shared" si="56"/>
        <v>8.7373283895866412E-6</v>
      </c>
      <c r="R287" s="5">
        <v>1</v>
      </c>
      <c r="S287">
        <f t="shared" si="54"/>
        <v>8.7373283895866412E-6</v>
      </c>
    </row>
    <row r="288" spans="1:19">
      <c r="A288" s="75" t="s">
        <v>70</v>
      </c>
      <c r="B288" s="79" t="s">
        <v>72</v>
      </c>
      <c r="C288" s="178">
        <v>52172.3871</v>
      </c>
      <c r="D288" s="80">
        <v>2.9999999999999997E-4</v>
      </c>
      <c r="E288">
        <f t="shared" si="48"/>
        <v>17178.391384619928</v>
      </c>
      <c r="F288">
        <f t="shared" si="49"/>
        <v>17178.5</v>
      </c>
      <c r="G288">
        <f t="shared" si="55"/>
        <v>-8.5356449999380857E-2</v>
      </c>
      <c r="H288" s="19"/>
      <c r="J288">
        <f>G288</f>
        <v>-8.5356449999380857E-2</v>
      </c>
      <c r="N288">
        <f t="shared" ca="1" si="51"/>
        <v>-8.8810581626750568E-2</v>
      </c>
      <c r="O288">
        <f t="shared" si="47"/>
        <v>-8.5145167777528563E-2</v>
      </c>
      <c r="P288" s="2">
        <f t="shared" si="52"/>
        <v>37153.8871</v>
      </c>
      <c r="Q288">
        <f t="shared" si="56"/>
        <v>4.4640177270841817E-8</v>
      </c>
      <c r="R288" s="5">
        <v>1</v>
      </c>
      <c r="S288">
        <f t="shared" si="54"/>
        <v>4.4640177270841817E-8</v>
      </c>
    </row>
    <row r="289" spans="1:19">
      <c r="A289" s="78" t="s">
        <v>69</v>
      </c>
      <c r="B289" s="76"/>
      <c r="C289" s="177">
        <v>52569.631699999998</v>
      </c>
      <c r="D289" s="77">
        <v>2.0000000000000001E-4</v>
      </c>
      <c r="E289">
        <f t="shared" si="48"/>
        <v>17683.881868481105</v>
      </c>
      <c r="F289">
        <f t="shared" si="49"/>
        <v>17684</v>
      </c>
      <c r="G289">
        <f t="shared" si="55"/>
        <v>-9.2834800001583062E-2</v>
      </c>
      <c r="K289">
        <f t="shared" ref="K289:K296" si="57">G289</f>
        <v>-9.2834800001583062E-2</v>
      </c>
      <c r="N289">
        <f t="shared" ca="1" si="51"/>
        <v>-9.3866671123653045E-2</v>
      </c>
      <c r="O289">
        <f t="shared" si="47"/>
        <v>-9.0393371983594817E-2</v>
      </c>
      <c r="P289" s="2">
        <f t="shared" si="52"/>
        <v>37551.131699999998</v>
      </c>
      <c r="Q289">
        <f t="shared" si="56"/>
        <v>5.9605707670180118E-6</v>
      </c>
      <c r="R289" s="5">
        <v>1</v>
      </c>
      <c r="S289">
        <f t="shared" si="54"/>
        <v>5.9605707670180118E-6</v>
      </c>
    </row>
    <row r="290" spans="1:19">
      <c r="A290" s="24" t="s">
        <v>279</v>
      </c>
      <c r="B290" s="24" t="s">
        <v>72</v>
      </c>
      <c r="C290" s="172">
        <v>52874.150900000001</v>
      </c>
      <c r="D290" s="72" t="s">
        <v>307</v>
      </c>
      <c r="E290">
        <f t="shared" si="48"/>
        <v>18071.380044046033</v>
      </c>
      <c r="F290">
        <f t="shared" si="49"/>
        <v>18071.5</v>
      </c>
      <c r="G290">
        <f t="shared" si="55"/>
        <v>-9.4268549997650553E-2</v>
      </c>
      <c r="H290" s="19"/>
      <c r="K290">
        <f t="shared" si="57"/>
        <v>-9.4268549997650553E-2</v>
      </c>
      <c r="N290">
        <f t="shared" ca="1" si="51"/>
        <v>-9.7742506296847331E-2</v>
      </c>
      <c r="O290">
        <f t="shared" si="47"/>
        <v>-9.4499415606377701E-2</v>
      </c>
      <c r="P290" s="2">
        <f t="shared" si="52"/>
        <v>37855.650900000001</v>
      </c>
      <c r="Q290">
        <f t="shared" si="56"/>
        <v>5.3298929292956959E-8</v>
      </c>
      <c r="R290" s="5">
        <v>1</v>
      </c>
      <c r="S290">
        <f t="shared" si="54"/>
        <v>5.3298929292956959E-8</v>
      </c>
    </row>
    <row r="291" spans="1:19">
      <c r="A291" s="98" t="s">
        <v>191</v>
      </c>
      <c r="B291" s="76" t="s">
        <v>71</v>
      </c>
      <c r="C291" s="177">
        <v>54085.534699999997</v>
      </c>
      <c r="D291" s="77">
        <v>4.0000000000000002E-4</v>
      </c>
      <c r="E291">
        <f t="shared" si="48"/>
        <v>19612.855958894441</v>
      </c>
      <c r="F291">
        <f t="shared" si="49"/>
        <v>19613</v>
      </c>
      <c r="G291">
        <f t="shared" si="55"/>
        <v>-0.11319609999918612</v>
      </c>
      <c r="K291" s="19">
        <f t="shared" si="57"/>
        <v>-0.11319609999918612</v>
      </c>
      <c r="N291">
        <f t="shared" ca="1" si="51"/>
        <v>-0.11316082866969635</v>
      </c>
      <c r="O291">
        <f t="shared" si="47"/>
        <v>-0.11154623400516429</v>
      </c>
      <c r="P291" s="2">
        <f t="shared" si="52"/>
        <v>39067.034699999997</v>
      </c>
      <c r="Q291">
        <f t="shared" si="56"/>
        <v>2.7220577982296198E-6</v>
      </c>
      <c r="R291" s="5">
        <v>1</v>
      </c>
      <c r="S291">
        <f t="shared" si="54"/>
        <v>2.7220577982296198E-6</v>
      </c>
    </row>
    <row r="292" spans="1:19">
      <c r="A292" s="98" t="s">
        <v>187</v>
      </c>
      <c r="B292" s="76" t="s">
        <v>71</v>
      </c>
      <c r="C292" s="177">
        <v>54085.534699999997</v>
      </c>
      <c r="D292" s="77">
        <v>4.0000000000000002E-4</v>
      </c>
      <c r="E292">
        <f t="shared" si="48"/>
        <v>19612.855958894441</v>
      </c>
      <c r="F292">
        <f t="shared" si="49"/>
        <v>19613</v>
      </c>
      <c r="G292">
        <f t="shared" si="55"/>
        <v>-0.11319609999918612</v>
      </c>
      <c r="H292" s="19"/>
      <c r="K292">
        <f t="shared" si="57"/>
        <v>-0.11319609999918612</v>
      </c>
      <c r="N292">
        <f t="shared" ca="1" si="51"/>
        <v>-0.11316082866969635</v>
      </c>
      <c r="O292">
        <f t="shared" ref="O292:O320" si="58">+D$11+D$12*F292+D$13*F292^2</f>
        <v>-0.11154623400516429</v>
      </c>
      <c r="P292" s="2">
        <f t="shared" si="52"/>
        <v>39067.034699999997</v>
      </c>
      <c r="Q292">
        <f t="shared" si="56"/>
        <v>2.7220577982296198E-6</v>
      </c>
      <c r="R292" s="5">
        <v>1</v>
      </c>
      <c r="S292">
        <f t="shared" si="54"/>
        <v>2.7220577982296198E-6</v>
      </c>
    </row>
    <row r="293" spans="1:19">
      <c r="A293" s="77" t="s">
        <v>79</v>
      </c>
      <c r="B293" s="76" t="s">
        <v>71</v>
      </c>
      <c r="C293" s="177">
        <v>54317.36159</v>
      </c>
      <c r="D293" s="77">
        <v>2E-3</v>
      </c>
      <c r="E293">
        <f t="shared" si="48"/>
        <v>19907.853768299865</v>
      </c>
      <c r="F293">
        <f t="shared" si="49"/>
        <v>19908</v>
      </c>
      <c r="G293">
        <f t="shared" si="55"/>
        <v>-0.11491759999626083</v>
      </c>
      <c r="H293" s="19"/>
      <c r="K293">
        <f t="shared" si="57"/>
        <v>-0.11491759999626083</v>
      </c>
      <c r="N293">
        <f t="shared" ca="1" si="51"/>
        <v>-0.11611146447896684</v>
      </c>
      <c r="O293">
        <f t="shared" si="58"/>
        <v>-0.1149383711977266</v>
      </c>
      <c r="P293" s="2">
        <f t="shared" si="52"/>
        <v>39298.86159</v>
      </c>
      <c r="Q293">
        <f t="shared" si="56"/>
        <v>4.3144281033133579E-10</v>
      </c>
      <c r="R293" s="5">
        <v>1</v>
      </c>
      <c r="S293">
        <f t="shared" si="54"/>
        <v>4.3144281033133579E-10</v>
      </c>
    </row>
    <row r="294" spans="1:19">
      <c r="A294" s="24" t="s">
        <v>298</v>
      </c>
      <c r="B294" s="24" t="s">
        <v>71</v>
      </c>
      <c r="C294" s="172">
        <v>54317.361599999997</v>
      </c>
      <c r="D294" s="72" t="s">
        <v>297</v>
      </c>
      <c r="E294">
        <f t="shared" si="48"/>
        <v>19907.85378102478</v>
      </c>
      <c r="F294">
        <f t="shared" si="49"/>
        <v>19908</v>
      </c>
      <c r="G294">
        <f t="shared" si="55"/>
        <v>-0.11490760000015143</v>
      </c>
      <c r="H294" s="19"/>
      <c r="K294">
        <f t="shared" si="57"/>
        <v>-0.11490760000015143</v>
      </c>
      <c r="N294">
        <f t="shared" ca="1" si="51"/>
        <v>-0.11611146447896684</v>
      </c>
      <c r="O294">
        <f t="shared" si="58"/>
        <v>-0.1149383711977266</v>
      </c>
      <c r="P294" s="2">
        <f t="shared" si="52"/>
        <v>39298.861599999997</v>
      </c>
      <c r="Q294">
        <f t="shared" si="56"/>
        <v>9.4686660020974468E-10</v>
      </c>
      <c r="R294" s="5">
        <v>1</v>
      </c>
      <c r="S294">
        <f t="shared" si="54"/>
        <v>9.4686660020974468E-10</v>
      </c>
    </row>
    <row r="295" spans="1:19">
      <c r="A295" s="24" t="s">
        <v>300</v>
      </c>
      <c r="B295" s="24" t="s">
        <v>71</v>
      </c>
      <c r="C295" s="172">
        <v>54617.5533</v>
      </c>
      <c r="D295" s="72" t="s">
        <v>130</v>
      </c>
      <c r="E295">
        <f t="shared" si="48"/>
        <v>20289.845248458474</v>
      </c>
      <c r="F295">
        <f t="shared" si="49"/>
        <v>20290</v>
      </c>
      <c r="G295">
        <f t="shared" si="55"/>
        <v>-0.12161299999570474</v>
      </c>
      <c r="H295" s="19"/>
      <c r="K295">
        <f t="shared" si="57"/>
        <v>-0.12161299999570474</v>
      </c>
      <c r="N295">
        <f t="shared" ca="1" si="51"/>
        <v>-0.11993228779808995</v>
      </c>
      <c r="O295">
        <f t="shared" si="58"/>
        <v>-0.11939288692333991</v>
      </c>
      <c r="P295" s="2">
        <f t="shared" si="52"/>
        <v>39599.0533</v>
      </c>
      <c r="Q295">
        <f t="shared" si="56"/>
        <v>4.9289020540852145E-6</v>
      </c>
      <c r="R295" s="5">
        <v>1</v>
      </c>
      <c r="S295">
        <f t="shared" si="54"/>
        <v>4.9289020540852145E-6</v>
      </c>
    </row>
    <row r="296" spans="1:19">
      <c r="A296" s="77" t="s">
        <v>80</v>
      </c>
      <c r="B296" s="76" t="s">
        <v>71</v>
      </c>
      <c r="C296" s="177">
        <v>54617.553310000003</v>
      </c>
      <c r="D296" s="77">
        <v>8.9999999999999998E-4</v>
      </c>
      <c r="E296">
        <f t="shared" si="48"/>
        <v>20289.845261183396</v>
      </c>
      <c r="F296">
        <f t="shared" si="49"/>
        <v>20290</v>
      </c>
      <c r="G296">
        <f t="shared" si="55"/>
        <v>-0.12160299999231938</v>
      </c>
      <c r="H296" s="19"/>
      <c r="K296">
        <f t="shared" si="57"/>
        <v>-0.12160299999231938</v>
      </c>
      <c r="N296">
        <f t="shared" ca="1" si="51"/>
        <v>-0.11993228779808995</v>
      </c>
      <c r="O296">
        <f t="shared" si="58"/>
        <v>-0.11939288692333991</v>
      </c>
      <c r="P296" s="2">
        <f t="shared" si="52"/>
        <v>39599.053310000003</v>
      </c>
      <c r="Q296">
        <f t="shared" si="56"/>
        <v>4.8845997776738716E-6</v>
      </c>
      <c r="R296" s="5">
        <v>1</v>
      </c>
      <c r="S296">
        <f t="shared" si="54"/>
        <v>4.8845997776738716E-6</v>
      </c>
    </row>
    <row r="297" spans="1:19">
      <c r="A297" s="77" t="s">
        <v>78</v>
      </c>
      <c r="B297" s="76" t="s">
        <v>72</v>
      </c>
      <c r="C297" s="177">
        <v>54697.316500000001</v>
      </c>
      <c r="D297" s="77">
        <v>2.0000000000000001E-4</v>
      </c>
      <c r="E297">
        <f t="shared" si="48"/>
        <v>20391.343263943934</v>
      </c>
      <c r="F297">
        <f t="shared" si="49"/>
        <v>20391.5</v>
      </c>
      <c r="G297">
        <f t="shared" si="55"/>
        <v>-0.12317254999652505</v>
      </c>
      <c r="H297" s="19"/>
      <c r="J297">
        <f>G297</f>
        <v>-0.12317254999652505</v>
      </c>
      <c r="N297">
        <f t="shared" ca="1" si="51"/>
        <v>-0.12094750655958472</v>
      </c>
      <c r="O297">
        <f t="shared" si="58"/>
        <v>-0.1205882446021546</v>
      </c>
      <c r="P297" s="2">
        <f t="shared" si="52"/>
        <v>39678.816500000001</v>
      </c>
      <c r="Q297">
        <f t="shared" si="56"/>
        <v>6.6786343713721966E-6</v>
      </c>
      <c r="R297" s="5">
        <v>1</v>
      </c>
      <c r="S297">
        <f t="shared" si="54"/>
        <v>6.6786343713721966E-6</v>
      </c>
    </row>
    <row r="298" spans="1:19">
      <c r="A298" s="77" t="s">
        <v>78</v>
      </c>
      <c r="B298" s="76" t="s">
        <v>71</v>
      </c>
      <c r="C298" s="177">
        <v>54698.494299999998</v>
      </c>
      <c r="D298" s="77">
        <v>2.0000000000000001E-4</v>
      </c>
      <c r="E298">
        <f t="shared" si="48"/>
        <v>20392.842004749702</v>
      </c>
      <c r="F298">
        <f t="shared" si="49"/>
        <v>20393</v>
      </c>
      <c r="G298">
        <f t="shared" si="55"/>
        <v>-0.12416210000083083</v>
      </c>
      <c r="H298" s="19"/>
      <c r="J298">
        <f>G298</f>
        <v>-0.12416210000083083</v>
      </c>
      <c r="N298">
        <f t="shared" ca="1" si="51"/>
        <v>-0.12096250979251322</v>
      </c>
      <c r="O298">
        <f t="shared" si="58"/>
        <v>-0.12060594701768437</v>
      </c>
      <c r="P298" s="2">
        <f t="shared" si="52"/>
        <v>39679.994299999998</v>
      </c>
      <c r="Q298">
        <f t="shared" si="56"/>
        <v>1.2646224039541466E-5</v>
      </c>
      <c r="R298" s="5">
        <v>1</v>
      </c>
      <c r="S298">
        <f t="shared" si="54"/>
        <v>1.2646224039541466E-5</v>
      </c>
    </row>
    <row r="299" spans="1:19">
      <c r="A299" s="77" t="s">
        <v>78</v>
      </c>
      <c r="B299" s="76" t="s">
        <v>71</v>
      </c>
      <c r="C299" s="177">
        <v>54720.500999999997</v>
      </c>
      <c r="D299" s="77">
        <v>4.0000000000000002E-4</v>
      </c>
      <c r="E299">
        <f t="shared" si="48"/>
        <v>20420.845349367068</v>
      </c>
      <c r="F299">
        <f t="shared" si="49"/>
        <v>20421</v>
      </c>
      <c r="G299">
        <f t="shared" si="55"/>
        <v>-0.12153370000305586</v>
      </c>
      <c r="H299" s="19"/>
      <c r="J299">
        <f>G299</f>
        <v>-0.12153370000305586</v>
      </c>
      <c r="N299">
        <f t="shared" ca="1" si="51"/>
        <v>-0.12124257014051176</v>
      </c>
      <c r="O299">
        <f t="shared" si="58"/>
        <v>-0.12093659008621419</v>
      </c>
      <c r="P299" s="2">
        <f t="shared" si="52"/>
        <v>39702.000999999997</v>
      </c>
      <c r="Q299">
        <f t="shared" si="56"/>
        <v>3.5654025279066661E-7</v>
      </c>
      <c r="R299" s="5">
        <v>1</v>
      </c>
      <c r="S299">
        <f t="shared" si="54"/>
        <v>3.5654025279066661E-7</v>
      </c>
    </row>
    <row r="300" spans="1:19">
      <c r="A300" s="24" t="s">
        <v>286</v>
      </c>
      <c r="B300" s="24" t="s">
        <v>71</v>
      </c>
      <c r="C300" s="172">
        <v>55083.563499999997</v>
      </c>
      <c r="D300" s="72" t="s">
        <v>306</v>
      </c>
      <c r="E300">
        <f t="shared" si="48"/>
        <v>20882.839392324098</v>
      </c>
      <c r="F300">
        <f t="shared" si="49"/>
        <v>20883</v>
      </c>
      <c r="G300">
        <f t="shared" si="55"/>
        <v>-0.12621510000462877</v>
      </c>
      <c r="H300" s="19"/>
      <c r="J300">
        <f>G300</f>
        <v>-0.12621510000462877</v>
      </c>
      <c r="N300">
        <f t="shared" ca="1" si="51"/>
        <v>-0.12586356588248793</v>
      </c>
      <c r="O300">
        <f t="shared" si="58"/>
        <v>-0.12644646028679482</v>
      </c>
      <c r="P300" s="2">
        <f t="shared" si="52"/>
        <v>40065.063499999997</v>
      </c>
      <c r="Q300">
        <f t="shared" si="56"/>
        <v>5.352758016395627E-8</v>
      </c>
      <c r="R300" s="5">
        <v>1</v>
      </c>
      <c r="S300">
        <f t="shared" si="54"/>
        <v>5.352758016395627E-8</v>
      </c>
    </row>
    <row r="301" spans="1:19">
      <c r="A301" s="99" t="s">
        <v>157</v>
      </c>
      <c r="B301" s="100" t="s">
        <v>72</v>
      </c>
      <c r="C301" s="179">
        <v>55089.457199999997</v>
      </c>
      <c r="D301" s="99">
        <v>8.0000000000000004E-4</v>
      </c>
      <c r="E301">
        <f t="shared" si="48"/>
        <v>20890.339077064262</v>
      </c>
      <c r="F301">
        <f t="shared" si="49"/>
        <v>20890.5</v>
      </c>
      <c r="G301">
        <f t="shared" si="55"/>
        <v>-0.12646284999937052</v>
      </c>
      <c r="H301" s="19"/>
      <c r="K301">
        <f t="shared" ref="K301:K316" si="59">G301</f>
        <v>-0.12646284999937052</v>
      </c>
      <c r="N301">
        <f t="shared" ca="1" si="51"/>
        <v>-0.1259385820471304</v>
      </c>
      <c r="O301">
        <f t="shared" si="58"/>
        <v>-0.12653675021743105</v>
      </c>
      <c r="P301" s="2">
        <f t="shared" si="52"/>
        <v>40070.957199999997</v>
      </c>
      <c r="Q301">
        <f t="shared" si="56"/>
        <v>5.4612422293938419E-9</v>
      </c>
      <c r="R301" s="5">
        <v>1</v>
      </c>
      <c r="S301">
        <f t="shared" si="54"/>
        <v>5.4612422293938419E-9</v>
      </c>
    </row>
    <row r="302" spans="1:19">
      <c r="A302" s="102" t="s">
        <v>188</v>
      </c>
      <c r="B302" s="79" t="s">
        <v>71</v>
      </c>
      <c r="C302" s="178">
        <v>55447.411399999997</v>
      </c>
      <c r="D302" s="80">
        <v>1E-4</v>
      </c>
      <c r="E302">
        <f t="shared" si="48"/>
        <v>21345.832850316663</v>
      </c>
      <c r="F302">
        <f t="shared" si="49"/>
        <v>21346</v>
      </c>
      <c r="G302">
        <f t="shared" si="55"/>
        <v>-0.13135619999957271</v>
      </c>
      <c r="H302" s="19"/>
      <c r="K302">
        <f t="shared" si="59"/>
        <v>-0.13135619999957271</v>
      </c>
      <c r="N302">
        <f t="shared" ca="1" si="51"/>
        <v>-0.13049456377974974</v>
      </c>
      <c r="O302">
        <f t="shared" si="58"/>
        <v>-0.1320709071004641</v>
      </c>
      <c r="P302" s="2">
        <f t="shared" si="52"/>
        <v>40428.911399999997</v>
      </c>
      <c r="Q302">
        <f t="shared" si="56"/>
        <v>5.1080624006457189E-7</v>
      </c>
      <c r="R302" s="5">
        <v>1</v>
      </c>
      <c r="S302">
        <f t="shared" si="54"/>
        <v>5.1080624006457189E-7</v>
      </c>
    </row>
    <row r="303" spans="1:19">
      <c r="A303" s="24" t="s">
        <v>293</v>
      </c>
      <c r="B303" s="24" t="s">
        <v>71</v>
      </c>
      <c r="C303" s="172">
        <v>55774.327499999999</v>
      </c>
      <c r="D303" s="72" t="s">
        <v>307</v>
      </c>
      <c r="E303">
        <f t="shared" si="48"/>
        <v>21761.830896787302</v>
      </c>
      <c r="F303">
        <f t="shared" si="49"/>
        <v>21762</v>
      </c>
      <c r="G303">
        <f t="shared" si="55"/>
        <v>-0.132891400004155</v>
      </c>
      <c r="H303" s="19"/>
      <c r="K303">
        <f t="shared" si="59"/>
        <v>-0.132891400004155</v>
      </c>
      <c r="N303">
        <f t="shared" ca="1" si="51"/>
        <v>-0.13465546037858542</v>
      </c>
      <c r="O303">
        <f t="shared" si="58"/>
        <v>-0.13721204940767268</v>
      </c>
      <c r="P303" s="2">
        <f t="shared" si="52"/>
        <v>40755.827499999999</v>
      </c>
      <c r="Q303">
        <f t="shared" si="56"/>
        <v>1.8668011268117629E-5</v>
      </c>
      <c r="R303" s="5">
        <v>1</v>
      </c>
      <c r="S303">
        <f t="shared" si="54"/>
        <v>1.8668011268117629E-5</v>
      </c>
    </row>
    <row r="304" spans="1:19">
      <c r="A304" s="24" t="s">
        <v>293</v>
      </c>
      <c r="B304" s="24" t="s">
        <v>71</v>
      </c>
      <c r="C304" s="172">
        <v>55777.468399999998</v>
      </c>
      <c r="D304" s="72" t="s">
        <v>307</v>
      </c>
      <c r="E304">
        <f t="shared" ref="E304:E320" si="60">+(C304-C$7)/C$8</f>
        <v>21765.827666185196</v>
      </c>
      <c r="F304">
        <f t="shared" ref="F304:F321" si="61">ROUND(2*E304,0)/2</f>
        <v>21766</v>
      </c>
      <c r="G304">
        <f t="shared" si="55"/>
        <v>-0.13543019999633543</v>
      </c>
      <c r="H304" s="19"/>
      <c r="K304">
        <f t="shared" si="59"/>
        <v>-0.13543019999633543</v>
      </c>
      <c r="N304">
        <f t="shared" ref="N304:N320" ca="1" si="62">+C$11+C$12*F304</f>
        <v>-0.13469546899972806</v>
      </c>
      <c r="O304">
        <f t="shared" si="58"/>
        <v>-0.13726188613674073</v>
      </c>
      <c r="P304" s="2">
        <f t="shared" ref="P304:P320" si="63">+C304-15018.5</f>
        <v>40758.968399999998</v>
      </c>
      <c r="Q304">
        <f t="shared" si="56"/>
        <v>3.3550741169528553E-6</v>
      </c>
      <c r="R304" s="5">
        <v>1</v>
      </c>
      <c r="S304">
        <f t="shared" ref="S304:S320" si="64">R304*Q304</f>
        <v>3.3550741169528553E-6</v>
      </c>
    </row>
    <row r="305" spans="1:19">
      <c r="A305" s="24" t="s">
        <v>293</v>
      </c>
      <c r="B305" s="24" t="s">
        <v>72</v>
      </c>
      <c r="C305" s="172">
        <v>55779.432699999998</v>
      </c>
      <c r="D305" s="72" t="s">
        <v>307</v>
      </c>
      <c r="E305">
        <f t="shared" si="60"/>
        <v>21768.327221767446</v>
      </c>
      <c r="F305">
        <f t="shared" si="61"/>
        <v>21768.5</v>
      </c>
      <c r="G305">
        <f t="shared" si="55"/>
        <v>-0.13577944999997271</v>
      </c>
      <c r="H305" s="19"/>
      <c r="K305">
        <f t="shared" si="59"/>
        <v>-0.13577944999997271</v>
      </c>
      <c r="N305">
        <f t="shared" ca="1" si="62"/>
        <v>-0.13472047438794221</v>
      </c>
      <c r="O305">
        <f t="shared" si="58"/>
        <v>-0.13729303798726653</v>
      </c>
      <c r="P305" s="2">
        <f t="shared" si="63"/>
        <v>40760.932699999998</v>
      </c>
      <c r="Q305">
        <f t="shared" si="56"/>
        <v>2.2909485952801355E-6</v>
      </c>
      <c r="R305" s="5">
        <v>1</v>
      </c>
      <c r="S305">
        <f t="shared" si="64"/>
        <v>2.2909485952801355E-6</v>
      </c>
    </row>
    <row r="306" spans="1:19">
      <c r="A306" s="154" t="s">
        <v>1117</v>
      </c>
      <c r="B306" s="155" t="s">
        <v>71</v>
      </c>
      <c r="C306" s="180">
        <v>55792.392200000002</v>
      </c>
      <c r="D306" s="156">
        <v>2.0000000000000001E-4</v>
      </c>
      <c r="E306">
        <f t="shared" si="60"/>
        <v>21784.818078850465</v>
      </c>
      <c r="F306">
        <f t="shared" si="61"/>
        <v>21785</v>
      </c>
      <c r="G306">
        <f t="shared" si="55"/>
        <v>-0.14296449999528704</v>
      </c>
      <c r="H306" s="19"/>
      <c r="K306">
        <f t="shared" si="59"/>
        <v>-0.14296449999528704</v>
      </c>
      <c r="N306">
        <f t="shared" ca="1" si="62"/>
        <v>-0.13488550995015566</v>
      </c>
      <c r="O306">
        <f t="shared" si="58"/>
        <v>-0.13749871534154035</v>
      </c>
      <c r="P306" s="2">
        <f t="shared" si="63"/>
        <v>40773.892200000002</v>
      </c>
      <c r="Q306">
        <f t="shared" si="56"/>
        <v>2.9874801881132901E-5</v>
      </c>
      <c r="R306" s="5">
        <v>1</v>
      </c>
      <c r="S306">
        <f t="shared" si="64"/>
        <v>2.9874801881132901E-5</v>
      </c>
    </row>
    <row r="307" spans="1:19">
      <c r="A307" s="24" t="s">
        <v>293</v>
      </c>
      <c r="B307" s="24" t="s">
        <v>72</v>
      </c>
      <c r="C307" s="172">
        <v>55793.578800000003</v>
      </c>
      <c r="D307" s="72" t="s">
        <v>307</v>
      </c>
      <c r="E307">
        <f t="shared" si="60"/>
        <v>21786.328017583804</v>
      </c>
      <c r="F307">
        <f t="shared" si="61"/>
        <v>21786.5</v>
      </c>
      <c r="G307">
        <f t="shared" si="55"/>
        <v>-0.13515404999634484</v>
      </c>
      <c r="H307" s="19"/>
      <c r="K307">
        <f t="shared" si="59"/>
        <v>-0.13515404999634484</v>
      </c>
      <c r="N307">
        <f t="shared" ca="1" si="62"/>
        <v>-0.13490051318308416</v>
      </c>
      <c r="O307">
        <f t="shared" si="58"/>
        <v>-0.13751741975429474</v>
      </c>
      <c r="P307" s="2">
        <f t="shared" si="63"/>
        <v>40775.078800000003</v>
      </c>
      <c r="Q307">
        <f t="shared" si="56"/>
        <v>5.5855166127921755E-6</v>
      </c>
      <c r="R307" s="5">
        <v>1</v>
      </c>
      <c r="S307">
        <f t="shared" si="64"/>
        <v>5.5855166127921755E-6</v>
      </c>
    </row>
    <row r="308" spans="1:19">
      <c r="A308" s="24" t="s">
        <v>302</v>
      </c>
      <c r="B308" s="24" t="s">
        <v>71</v>
      </c>
      <c r="C308" s="172">
        <v>55799.472800000003</v>
      </c>
      <c r="D308" s="72" t="s">
        <v>271</v>
      </c>
      <c r="E308">
        <f t="shared" si="60"/>
        <v>21793.828084071502</v>
      </c>
      <c r="F308">
        <f t="shared" si="61"/>
        <v>21794</v>
      </c>
      <c r="G308">
        <f t="shared" si="55"/>
        <v>-0.13510179999866523</v>
      </c>
      <c r="H308" s="19"/>
      <c r="K308">
        <f t="shared" si="59"/>
        <v>-0.13510179999866523</v>
      </c>
      <c r="N308">
        <f t="shared" ca="1" si="62"/>
        <v>-0.13497552934772661</v>
      </c>
      <c r="O308">
        <f t="shared" si="58"/>
        <v>-0.13761095799670869</v>
      </c>
      <c r="P308" s="2">
        <f t="shared" si="63"/>
        <v>40780.972800000003</v>
      </c>
      <c r="Q308">
        <f t="shared" si="56"/>
        <v>6.2958738591454909E-6</v>
      </c>
      <c r="R308" s="5">
        <v>1</v>
      </c>
      <c r="S308">
        <f t="shared" si="64"/>
        <v>6.2958738591454909E-6</v>
      </c>
    </row>
    <row r="309" spans="1:19">
      <c r="A309" s="98" t="s">
        <v>192</v>
      </c>
      <c r="B309" s="76" t="s">
        <v>71</v>
      </c>
      <c r="C309" s="177">
        <v>55799.472840000002</v>
      </c>
      <c r="D309" s="77">
        <v>5.9999999999999995E-4</v>
      </c>
      <c r="E309">
        <f t="shared" si="60"/>
        <v>21793.828134971169</v>
      </c>
      <c r="F309">
        <f t="shared" si="61"/>
        <v>21794</v>
      </c>
      <c r="G309">
        <f t="shared" si="55"/>
        <v>-0.13506179999967571</v>
      </c>
      <c r="H309" s="19"/>
      <c r="K309">
        <f t="shared" si="59"/>
        <v>-0.13506179999967571</v>
      </c>
      <c r="N309">
        <f t="shared" ca="1" si="62"/>
        <v>-0.13497552934772661</v>
      </c>
      <c r="O309">
        <f t="shared" si="58"/>
        <v>-0.13761095799670869</v>
      </c>
      <c r="P309" s="2">
        <f t="shared" si="63"/>
        <v>40780.972840000002</v>
      </c>
      <c r="Q309">
        <f t="shared" si="56"/>
        <v>6.498206493837196E-6</v>
      </c>
      <c r="R309" s="5">
        <v>1</v>
      </c>
      <c r="S309">
        <f t="shared" si="64"/>
        <v>6.498206493837196E-6</v>
      </c>
    </row>
    <row r="310" spans="1:19">
      <c r="A310" s="154" t="s">
        <v>1117</v>
      </c>
      <c r="B310" s="155" t="s">
        <v>71</v>
      </c>
      <c r="C310" s="180">
        <v>55814.398200000003</v>
      </c>
      <c r="D310" s="156">
        <v>2.9999999999999997E-4</v>
      </c>
      <c r="E310">
        <f t="shared" si="60"/>
        <v>21812.820532723596</v>
      </c>
      <c r="F310">
        <f t="shared" si="61"/>
        <v>21813</v>
      </c>
      <c r="G310">
        <f t="shared" si="55"/>
        <v>-0.14103609999438049</v>
      </c>
      <c r="H310" s="19"/>
      <c r="K310">
        <f t="shared" si="59"/>
        <v>-0.14103609999438049</v>
      </c>
      <c r="N310">
        <f t="shared" ca="1" si="62"/>
        <v>-0.13516557029815421</v>
      </c>
      <c r="O310">
        <f t="shared" si="58"/>
        <v>-0.13784804222484212</v>
      </c>
      <c r="P310" s="2">
        <f t="shared" si="63"/>
        <v>40795.898200000003</v>
      </c>
      <c r="Q310">
        <f t="shared" si="56"/>
        <v>1.0163712341913977E-5</v>
      </c>
      <c r="R310" s="5">
        <v>1</v>
      </c>
      <c r="S310">
        <f t="shared" si="64"/>
        <v>1.0163712341913977E-5</v>
      </c>
    </row>
    <row r="311" spans="1:19">
      <c r="A311" s="154" t="s">
        <v>1117</v>
      </c>
      <c r="B311" s="155" t="s">
        <v>71</v>
      </c>
      <c r="C311" s="180">
        <v>55818.328600000001</v>
      </c>
      <c r="D311" s="156">
        <v>4.0000000000000002E-4</v>
      </c>
      <c r="E311">
        <f t="shared" si="60"/>
        <v>21817.821934373274</v>
      </c>
      <c r="F311">
        <f t="shared" si="61"/>
        <v>21818</v>
      </c>
      <c r="G311">
        <f t="shared" si="55"/>
        <v>-0.13993460000347113</v>
      </c>
      <c r="H311" s="19"/>
      <c r="K311">
        <f t="shared" si="59"/>
        <v>-0.13993460000347113</v>
      </c>
      <c r="N311">
        <f t="shared" ca="1" si="62"/>
        <v>-0.13521558107458254</v>
      </c>
      <c r="O311">
        <f t="shared" si="58"/>
        <v>-0.13791046157322315</v>
      </c>
      <c r="P311" s="2">
        <f t="shared" si="63"/>
        <v>40799.828600000001</v>
      </c>
      <c r="Q311">
        <f t="shared" si="56"/>
        <v>4.097136384806776E-6</v>
      </c>
      <c r="R311" s="5">
        <v>1</v>
      </c>
      <c r="S311">
        <f t="shared" si="64"/>
        <v>4.097136384806776E-6</v>
      </c>
    </row>
    <row r="312" spans="1:19">
      <c r="A312" s="98" t="s">
        <v>192</v>
      </c>
      <c r="B312" s="76" t="s">
        <v>71</v>
      </c>
      <c r="C312" s="177">
        <v>55873.341160000004</v>
      </c>
      <c r="D312" s="77">
        <v>2.0000000000000001E-4</v>
      </c>
      <c r="E312">
        <f t="shared" si="60"/>
        <v>21887.824964176183</v>
      </c>
      <c r="F312">
        <f t="shared" si="61"/>
        <v>21888</v>
      </c>
      <c r="G312">
        <f t="shared" si="55"/>
        <v>-0.13755359999049688</v>
      </c>
      <c r="H312" s="19"/>
      <c r="K312">
        <f t="shared" si="59"/>
        <v>-0.13755359999049688</v>
      </c>
      <c r="N312">
        <f t="shared" ca="1" si="62"/>
        <v>-0.1359157319445789</v>
      </c>
      <c r="O312">
        <f t="shared" si="58"/>
        <v>-0.13878559078937569</v>
      </c>
      <c r="P312" s="2">
        <f t="shared" si="63"/>
        <v>40854.841160000004</v>
      </c>
      <c r="Q312">
        <f t="shared" si="56"/>
        <v>1.5178013285220548E-6</v>
      </c>
      <c r="R312" s="5">
        <v>1</v>
      </c>
      <c r="S312">
        <f t="shared" si="64"/>
        <v>1.5178013285220548E-6</v>
      </c>
    </row>
    <row r="313" spans="1:19">
      <c r="A313" s="24" t="s">
        <v>304</v>
      </c>
      <c r="B313" s="24" t="s">
        <v>71</v>
      </c>
      <c r="C313" s="172">
        <v>55873.341200000003</v>
      </c>
      <c r="D313" s="72" t="s">
        <v>271</v>
      </c>
      <c r="E313">
        <f t="shared" si="60"/>
        <v>21887.82501507585</v>
      </c>
      <c r="F313">
        <f t="shared" si="61"/>
        <v>21888</v>
      </c>
      <c r="G313">
        <f t="shared" si="55"/>
        <v>-0.13751359999150736</v>
      </c>
      <c r="H313" s="19"/>
      <c r="K313">
        <f t="shared" si="59"/>
        <v>-0.13751359999150736</v>
      </c>
      <c r="N313">
        <f t="shared" ca="1" si="62"/>
        <v>-0.1359157319445789</v>
      </c>
      <c r="O313">
        <f t="shared" si="58"/>
        <v>-0.13878559078937569</v>
      </c>
      <c r="P313" s="2">
        <f t="shared" si="63"/>
        <v>40854.841200000003</v>
      </c>
      <c r="Q313">
        <f t="shared" si="56"/>
        <v>1.6179605898617045E-6</v>
      </c>
      <c r="R313" s="5">
        <v>1</v>
      </c>
      <c r="S313">
        <f t="shared" si="64"/>
        <v>1.6179605898617045E-6</v>
      </c>
    </row>
    <row r="314" spans="1:19">
      <c r="A314" s="77" t="s">
        <v>1114</v>
      </c>
      <c r="B314" s="76" t="s">
        <v>71</v>
      </c>
      <c r="C314" s="181">
        <v>56574.32099</v>
      </c>
      <c r="D314" s="77">
        <v>1E-4</v>
      </c>
      <c r="E314">
        <f t="shared" si="60"/>
        <v>22779.816028229976</v>
      </c>
      <c r="F314">
        <f t="shared" si="61"/>
        <v>22780</v>
      </c>
      <c r="G314">
        <f t="shared" si="55"/>
        <v>-0.14457599999877857</v>
      </c>
      <c r="H314" s="19"/>
      <c r="K314">
        <f t="shared" si="59"/>
        <v>-0.14457599999877857</v>
      </c>
      <c r="N314">
        <f t="shared" ca="1" si="62"/>
        <v>-0.14483765445939001</v>
      </c>
      <c r="O314">
        <f t="shared" si="58"/>
        <v>-0.15014291081486519</v>
      </c>
      <c r="P314" s="2">
        <f t="shared" si="63"/>
        <v>41555.82099</v>
      </c>
      <c r="Q314">
        <f t="shared" si="56"/>
        <v>3.0990496034262235E-5</v>
      </c>
      <c r="R314" s="5">
        <v>1</v>
      </c>
      <c r="S314">
        <f t="shared" si="64"/>
        <v>3.0990496034262235E-5</v>
      </c>
    </row>
    <row r="315" spans="1:19">
      <c r="A315" s="77" t="s">
        <v>1114</v>
      </c>
      <c r="B315" s="76" t="s">
        <v>71</v>
      </c>
      <c r="C315" s="181">
        <v>56574.321380000001</v>
      </c>
      <c r="D315" s="77">
        <v>2.0000000000000001E-4</v>
      </c>
      <c r="E315">
        <f t="shared" si="60"/>
        <v>22779.81652450177</v>
      </c>
      <c r="F315">
        <f t="shared" si="61"/>
        <v>22780</v>
      </c>
      <c r="G315">
        <f t="shared" si="55"/>
        <v>-0.14418599999771686</v>
      </c>
      <c r="H315" s="19"/>
      <c r="K315">
        <f t="shared" si="59"/>
        <v>-0.14418599999771686</v>
      </c>
      <c r="N315">
        <f t="shared" ca="1" si="62"/>
        <v>-0.14483765445939001</v>
      </c>
      <c r="O315">
        <f t="shared" si="58"/>
        <v>-0.15014291081486519</v>
      </c>
      <c r="P315" s="2">
        <f t="shared" si="63"/>
        <v>41555.821380000001</v>
      </c>
      <c r="Q315">
        <f t="shared" si="56"/>
        <v>3.5484786483458798E-5</v>
      </c>
      <c r="R315" s="5">
        <v>1</v>
      </c>
      <c r="S315">
        <f t="shared" si="64"/>
        <v>3.5484786483458798E-5</v>
      </c>
    </row>
    <row r="316" spans="1:19">
      <c r="A316" s="77" t="s">
        <v>1114</v>
      </c>
      <c r="B316" s="76" t="s">
        <v>71</v>
      </c>
      <c r="C316" s="181">
        <v>56574.32157</v>
      </c>
      <c r="D316" s="77">
        <v>1E-4</v>
      </c>
      <c r="E316">
        <f t="shared" si="60"/>
        <v>22779.816766275202</v>
      </c>
      <c r="F316">
        <f t="shared" si="61"/>
        <v>22780</v>
      </c>
      <c r="G316">
        <f t="shared" si="55"/>
        <v>-0.14399599999887869</v>
      </c>
      <c r="H316" s="19"/>
      <c r="K316">
        <f t="shared" si="59"/>
        <v>-0.14399599999887869</v>
      </c>
      <c r="N316">
        <f t="shared" ca="1" si="62"/>
        <v>-0.14483765445939001</v>
      </c>
      <c r="O316">
        <f t="shared" si="58"/>
        <v>-0.15014291081486519</v>
      </c>
      <c r="P316" s="2">
        <f t="shared" si="63"/>
        <v>41555.82157</v>
      </c>
      <c r="Q316">
        <f t="shared" si="56"/>
        <v>3.778451257969189E-5</v>
      </c>
      <c r="R316" s="5">
        <v>1</v>
      </c>
      <c r="S316">
        <f t="shared" si="64"/>
        <v>3.778451257969189E-5</v>
      </c>
    </row>
    <row r="317" spans="1:19">
      <c r="A317" s="144" t="s">
        <v>1113</v>
      </c>
      <c r="B317" s="145" t="str">
        <f>IF(K317="s","II","I")</f>
        <v>I</v>
      </c>
      <c r="C317" s="182">
        <v>56830.507700000002</v>
      </c>
      <c r="D317" s="144">
        <v>3.8999999999999998E-3</v>
      </c>
      <c r="E317">
        <f t="shared" si="60"/>
        <v>23105.811508084716</v>
      </c>
      <c r="F317">
        <f t="shared" si="61"/>
        <v>23106</v>
      </c>
      <c r="G317">
        <f t="shared" si="55"/>
        <v>-0.14812820000224747</v>
      </c>
      <c r="H317" s="19"/>
      <c r="J317">
        <f>G317</f>
        <v>-0.14812820000224747</v>
      </c>
      <c r="N317">
        <f t="shared" ca="1" si="62"/>
        <v>-0.14809835708251604</v>
      </c>
      <c r="O317">
        <f t="shared" si="58"/>
        <v>-0.15438885092271593</v>
      </c>
      <c r="P317" s="2">
        <f t="shared" si="63"/>
        <v>41812.007700000002</v>
      </c>
      <c r="Q317">
        <f t="shared" si="56"/>
        <v>3.9195749947962549E-5</v>
      </c>
      <c r="R317" s="5">
        <v>1</v>
      </c>
      <c r="S317">
        <f t="shared" si="64"/>
        <v>3.9195749947962549E-5</v>
      </c>
    </row>
    <row r="318" spans="1:19">
      <c r="A318" s="146" t="s">
        <v>1115</v>
      </c>
      <c r="B318" s="147"/>
      <c r="C318" s="183">
        <v>57214.397700000001</v>
      </c>
      <c r="D318" s="146">
        <v>6.4000000000000003E-3</v>
      </c>
      <c r="E318">
        <f t="shared" si="60"/>
        <v>23594.308373364867</v>
      </c>
      <c r="F318">
        <f t="shared" si="61"/>
        <v>23594.5</v>
      </c>
      <c r="G318">
        <f t="shared" si="55"/>
        <v>-0.15059165000275243</v>
      </c>
      <c r="H318" s="19"/>
      <c r="K318">
        <f>G318</f>
        <v>-0.15059165000275243</v>
      </c>
      <c r="N318">
        <f t="shared" ca="1" si="62"/>
        <v>-0.15298440993956225</v>
      </c>
      <c r="O318">
        <f t="shared" si="58"/>
        <v>-0.16084661498994929</v>
      </c>
      <c r="P318" s="2">
        <f t="shared" si="63"/>
        <v>42195.897700000001</v>
      </c>
      <c r="Q318">
        <f t="shared" si="56"/>
        <v>1.0516430688863344E-4</v>
      </c>
      <c r="R318" s="5">
        <v>1</v>
      </c>
      <c r="S318">
        <f t="shared" si="64"/>
        <v>1.0516430688863344E-4</v>
      </c>
    </row>
    <row r="319" spans="1:19">
      <c r="A319" s="151" t="s">
        <v>1116</v>
      </c>
      <c r="B319" s="152" t="s">
        <v>71</v>
      </c>
      <c r="C319" s="184">
        <v>57638.3537</v>
      </c>
      <c r="D319" s="153">
        <v>5.0000000000000001E-4</v>
      </c>
      <c r="E319">
        <f t="shared" si="60"/>
        <v>24133.788893869987</v>
      </c>
      <c r="F319">
        <f t="shared" si="61"/>
        <v>24134</v>
      </c>
      <c r="G319">
        <f t="shared" si="55"/>
        <v>-0.16589979999844218</v>
      </c>
      <c r="H319" s="19"/>
      <c r="K319">
        <f>G319</f>
        <v>-0.16589979999844218</v>
      </c>
      <c r="N319">
        <f t="shared" ca="1" si="62"/>
        <v>-0.15838057271617725</v>
      </c>
      <c r="O319">
        <f t="shared" si="58"/>
        <v>-0.16811150751156442</v>
      </c>
      <c r="P319" s="2">
        <f t="shared" si="63"/>
        <v>42619.8537</v>
      </c>
      <c r="Q319">
        <f t="shared" si="56"/>
        <v>4.8916501236013914E-6</v>
      </c>
      <c r="R319" s="5">
        <v>1</v>
      </c>
      <c r="S319">
        <f t="shared" si="64"/>
        <v>4.8916501236013914E-6</v>
      </c>
    </row>
    <row r="320" spans="1:19">
      <c r="A320" s="148" t="s">
        <v>1</v>
      </c>
      <c r="B320" s="149" t="s">
        <v>71</v>
      </c>
      <c r="C320" s="185">
        <v>57644.649949999999</v>
      </c>
      <c r="D320" s="150">
        <v>2.0000000000000001E-4</v>
      </c>
      <c r="E320">
        <f t="shared" si="60"/>
        <v>24141.800820171844</v>
      </c>
      <c r="F320">
        <f t="shared" si="61"/>
        <v>24142</v>
      </c>
      <c r="G320">
        <f t="shared" si="55"/>
        <v>-0.1565273999949568</v>
      </c>
      <c r="H320" s="19"/>
      <c r="K320">
        <f>G320</f>
        <v>-0.1565273999949568</v>
      </c>
      <c r="N320">
        <f t="shared" ca="1" si="62"/>
        <v>-0.15846058995846257</v>
      </c>
      <c r="O320">
        <f t="shared" si="58"/>
        <v>-0.16822028511097076</v>
      </c>
      <c r="P320" s="2">
        <f t="shared" si="63"/>
        <v>42626.149949999999</v>
      </c>
      <c r="Q320">
        <f t="shared" si="56"/>
        <v>1.3672356233630087E-4</v>
      </c>
      <c r="R320" s="5">
        <v>1</v>
      </c>
      <c r="S320">
        <f t="shared" si="64"/>
        <v>1.3672356233630087E-4</v>
      </c>
    </row>
    <row r="321" spans="1:19">
      <c r="A321" s="157" t="s">
        <v>0</v>
      </c>
      <c r="B321" s="158" t="s">
        <v>71</v>
      </c>
      <c r="C321" s="186">
        <v>57924.415399999998</v>
      </c>
      <c r="D321" s="158">
        <v>1.2999999999999999E-3</v>
      </c>
      <c r="E321">
        <f>+(C321-C$7)/C$8</f>
        <v>24497.800052604809</v>
      </c>
      <c r="F321">
        <f t="shared" si="61"/>
        <v>24498</v>
      </c>
      <c r="G321">
        <f>+C321-(C$7+F321*C$8)</f>
        <v>-0.15713059999688994</v>
      </c>
      <c r="H321" s="19"/>
      <c r="K321">
        <f>G321</f>
        <v>-0.15713059999688994</v>
      </c>
      <c r="N321">
        <f ca="1">+C$11+C$12*F321</f>
        <v>-0.16202135724015848</v>
      </c>
      <c r="O321">
        <f>+D$11+D$12*F321+D$13*F321^2</f>
        <v>-0.173091947442155</v>
      </c>
      <c r="P321" s="2">
        <f>+C321-15018.5</f>
        <v>42905.915399999998</v>
      </c>
      <c r="Q321">
        <f>+(O321-G321)^2</f>
        <v>2.5476461226846953E-4</v>
      </c>
      <c r="R321" s="5">
        <v>1</v>
      </c>
      <c r="S321">
        <f>R321*Q321</f>
        <v>2.5476461226846953E-4</v>
      </c>
    </row>
    <row r="322" spans="1:19">
      <c r="A322" s="167" t="s">
        <v>1125</v>
      </c>
      <c r="B322" s="168" t="s">
        <v>71</v>
      </c>
      <c r="C322" s="171">
        <v>59109.478999999817</v>
      </c>
      <c r="D322" s="189">
        <v>7.0000000000000001E-3</v>
      </c>
      <c r="E322">
        <f t="shared" ref="E322:E323" si="65">+(C322-C$7)/C$8</f>
        <v>26005.783729589159</v>
      </c>
      <c r="F322">
        <f t="shared" ref="F322:F323" si="66">ROUND(2*E322,0)/2</f>
        <v>26006</v>
      </c>
      <c r="G322">
        <f t="shared" ref="G322:G323" si="67">+C322-(C$7+F322*C$8)</f>
        <v>-0.16995820018200902</v>
      </c>
      <c r="H322" s="19"/>
      <c r="K322">
        <f t="shared" ref="K322:K323" si="68">G322</f>
        <v>-0.16995820018200902</v>
      </c>
      <c r="N322">
        <f t="shared" ref="N322:N323" ca="1" si="69">+C$11+C$12*F322</f>
        <v>-0.17710460741093778</v>
      </c>
      <c r="O322">
        <f t="shared" ref="O322:O323" si="70">+D$11+D$12*F322+D$13*F322^2</f>
        <v>-0.19440181958955757</v>
      </c>
      <c r="P322" s="2">
        <f t="shared" ref="P322:P323" si="71">+C322-15018.5</f>
        <v>44090.978999999817</v>
      </c>
      <c r="Q322">
        <f t="shared" ref="Q322:Q323" si="72">+(O322-G322)^2</f>
        <v>5.9749052974108412E-4</v>
      </c>
      <c r="R322" s="5">
        <v>1</v>
      </c>
      <c r="S322">
        <f t="shared" ref="S322:S323" si="73">R322*Q322</f>
        <v>5.9749052974108412E-4</v>
      </c>
    </row>
    <row r="323" spans="1:19">
      <c r="A323" s="167" t="s">
        <v>1126</v>
      </c>
      <c r="B323" s="168" t="s">
        <v>71</v>
      </c>
      <c r="C323" s="171">
        <v>59417.527499999997</v>
      </c>
      <c r="D323" s="189">
        <v>2E-3</v>
      </c>
      <c r="E323">
        <f t="shared" si="65"/>
        <v>26397.772910355368</v>
      </c>
      <c r="F323">
        <f t="shared" si="66"/>
        <v>26398</v>
      </c>
      <c r="G323">
        <f t="shared" si="67"/>
        <v>-0.17846060000010766</v>
      </c>
      <c r="H323" s="19"/>
      <c r="K323">
        <f t="shared" si="68"/>
        <v>-0.17846060000010766</v>
      </c>
      <c r="N323">
        <f t="shared" ca="1" si="69"/>
        <v>-0.18102545228291753</v>
      </c>
      <c r="O323">
        <f t="shared" si="70"/>
        <v>-0.20011977218435498</v>
      </c>
      <c r="P323" s="2">
        <f t="shared" si="71"/>
        <v>44399.027499999997</v>
      </c>
      <c r="Q323">
        <f t="shared" si="72"/>
        <v>4.6911973970687268E-4</v>
      </c>
      <c r="R323" s="5">
        <v>1</v>
      </c>
      <c r="S323">
        <f t="shared" si="73"/>
        <v>4.6911973970687268E-4</v>
      </c>
    </row>
    <row r="324" spans="1:19">
      <c r="A324" s="170" t="s">
        <v>1127</v>
      </c>
      <c r="B324" s="170" t="s">
        <v>72</v>
      </c>
      <c r="C324" s="187">
        <v>59834.419999999925</v>
      </c>
      <c r="D324" s="189">
        <v>7.0000000000000001E-3</v>
      </c>
      <c r="E324">
        <f t="shared" ref="E324" si="74">+(C324-C$7)/C$8</f>
        <v>26928.265185248623</v>
      </c>
      <c r="F324">
        <f t="shared" ref="F324" si="75">ROUND(2*E324,0)/2</f>
        <v>26928.5</v>
      </c>
      <c r="G324">
        <f t="shared" ref="G324" si="76">+C324-(C$7+F324*C$8)</f>
        <v>-0.18453145007515559</v>
      </c>
      <c r="H324" s="19"/>
      <c r="K324">
        <f t="shared" ref="K324" si="77">G324</f>
        <v>-0.18453145007515559</v>
      </c>
      <c r="N324">
        <f t="shared" ref="N324" ca="1" si="78">+C$11+C$12*F324</f>
        <v>-0.18633159566196159</v>
      </c>
      <c r="O324">
        <f t="shared" ref="O324" si="79">+D$11+D$12*F324+D$13*F324^2</f>
        <v>-0.20797526863578353</v>
      </c>
      <c r="P324" s="2">
        <f t="shared" ref="P324" si="80">+C324-15018.5</f>
        <v>44815.919999999925</v>
      </c>
      <c r="Q324">
        <f t="shared" ref="Q324" si="81">+(O324-G324)^2</f>
        <v>5.4961262870364296E-4</v>
      </c>
      <c r="R324" s="5">
        <v>1</v>
      </c>
      <c r="S324">
        <f t="shared" ref="S324" si="82">R324*Q324</f>
        <v>5.4961262870364296E-4</v>
      </c>
    </row>
    <row r="325" spans="1:19">
      <c r="C325" s="175"/>
      <c r="D325" s="29"/>
      <c r="R325" s="5"/>
    </row>
    <row r="326" spans="1:19">
      <c r="C326" s="175"/>
      <c r="D326" s="29"/>
      <c r="R326" s="5"/>
    </row>
    <row r="327" spans="1:19">
      <c r="C327" s="175"/>
      <c r="D327" s="29"/>
      <c r="R327" s="5"/>
    </row>
    <row r="328" spans="1:19">
      <c r="C328" s="175"/>
      <c r="D328" s="29"/>
      <c r="R328" s="5"/>
    </row>
    <row r="329" spans="1:19">
      <c r="C329" s="29"/>
      <c r="D329" s="29"/>
      <c r="R329" s="5"/>
    </row>
    <row r="330" spans="1:19">
      <c r="C330" s="29"/>
      <c r="D330" s="29"/>
      <c r="R330" s="5"/>
    </row>
    <row r="331" spans="1:19">
      <c r="C331" s="29"/>
      <c r="D331" s="29"/>
      <c r="R331" s="5"/>
    </row>
    <row r="332" spans="1:19">
      <c r="C332" s="29"/>
      <c r="D332" s="29"/>
      <c r="R332" s="5"/>
    </row>
    <row r="333" spans="1:19">
      <c r="C333" s="29"/>
      <c r="D333" s="29"/>
      <c r="R333" s="5"/>
    </row>
    <row r="334" spans="1:19">
      <c r="C334" s="29"/>
      <c r="D334" s="29"/>
      <c r="R334" s="5"/>
    </row>
    <row r="335" spans="1:19">
      <c r="C335" s="29"/>
      <c r="D335" s="29"/>
      <c r="R335" s="5"/>
    </row>
    <row r="336" spans="1:19">
      <c r="C336" s="29"/>
      <c r="D336" s="29"/>
      <c r="R336" s="5"/>
    </row>
    <row r="337" spans="3:18">
      <c r="C337" s="29"/>
      <c r="D337" s="29"/>
      <c r="R337" s="5"/>
    </row>
    <row r="338" spans="3:18">
      <c r="C338" s="29"/>
      <c r="D338" s="29"/>
      <c r="R338" s="5"/>
    </row>
    <row r="339" spans="3:18">
      <c r="C339" s="29"/>
      <c r="D339" s="29"/>
      <c r="R339" s="5"/>
    </row>
    <row r="340" spans="3:18">
      <c r="C340" s="29"/>
      <c r="D340" s="29"/>
      <c r="R340" s="5"/>
    </row>
    <row r="341" spans="3:18">
      <c r="C341" s="29"/>
      <c r="D341" s="29"/>
      <c r="R341" s="5"/>
    </row>
    <row r="342" spans="3:18">
      <c r="C342" s="29"/>
      <c r="D342" s="29"/>
      <c r="R342" s="5"/>
    </row>
    <row r="343" spans="3:18">
      <c r="C343" s="29"/>
      <c r="D343" s="29"/>
      <c r="R343" s="5"/>
    </row>
    <row r="344" spans="3:18">
      <c r="C344" s="29"/>
      <c r="D344" s="29"/>
      <c r="R344" s="5"/>
    </row>
    <row r="345" spans="3:18">
      <c r="C345" s="29"/>
      <c r="D345" s="29"/>
      <c r="R345" s="5"/>
    </row>
    <row r="346" spans="3:18">
      <c r="C346" s="29"/>
      <c r="D346" s="29"/>
      <c r="R346" s="5"/>
    </row>
    <row r="347" spans="3:18">
      <c r="C347" s="29"/>
      <c r="D347" s="29"/>
      <c r="R347" s="5"/>
    </row>
    <row r="348" spans="3:18">
      <c r="C348" s="29"/>
      <c r="D348" s="29"/>
      <c r="R348" s="5"/>
    </row>
    <row r="349" spans="3:18">
      <c r="C349" s="29"/>
      <c r="D349" s="29"/>
      <c r="R349" s="5"/>
    </row>
    <row r="350" spans="3:18">
      <c r="C350" s="29"/>
      <c r="D350" s="29"/>
      <c r="R350" s="5"/>
    </row>
    <row r="351" spans="3:18">
      <c r="C351" s="29"/>
      <c r="D351" s="29"/>
      <c r="R351" s="5"/>
    </row>
    <row r="352" spans="3:18">
      <c r="C352" s="29"/>
      <c r="D352" s="29"/>
      <c r="R352" s="5"/>
    </row>
    <row r="353" spans="3:18">
      <c r="C353" s="29"/>
      <c r="D353" s="29"/>
      <c r="R353" s="5"/>
    </row>
    <row r="354" spans="3:18">
      <c r="C354" s="29"/>
      <c r="D354" s="29"/>
      <c r="R354" s="5"/>
    </row>
    <row r="355" spans="3:18">
      <c r="C355" s="29"/>
      <c r="D355" s="29"/>
      <c r="R355" s="5"/>
    </row>
    <row r="356" spans="3:18">
      <c r="C356" s="29"/>
      <c r="D356" s="29"/>
      <c r="R356" s="5"/>
    </row>
    <row r="357" spans="3:18">
      <c r="C357" s="29"/>
      <c r="D357" s="29"/>
      <c r="R357" s="5"/>
    </row>
    <row r="358" spans="3:18">
      <c r="C358" s="29"/>
      <c r="D358" s="29"/>
      <c r="R358" s="5"/>
    </row>
    <row r="359" spans="3:18">
      <c r="C359" s="29"/>
      <c r="D359" s="29"/>
      <c r="R359" s="5"/>
    </row>
    <row r="360" spans="3:18">
      <c r="C360" s="29"/>
      <c r="D360" s="29"/>
      <c r="R360" s="5"/>
    </row>
    <row r="361" spans="3:18">
      <c r="C361" s="29"/>
      <c r="D361" s="29"/>
      <c r="R361" s="5"/>
    </row>
    <row r="362" spans="3:18">
      <c r="C362" s="29"/>
      <c r="D362" s="29"/>
      <c r="R362" s="5"/>
    </row>
    <row r="363" spans="3:18">
      <c r="C363" s="29"/>
      <c r="D363" s="29"/>
      <c r="R363" s="5"/>
    </row>
    <row r="364" spans="3:18">
      <c r="C364" s="29"/>
      <c r="D364" s="29"/>
      <c r="R364" s="5"/>
    </row>
    <row r="365" spans="3:18">
      <c r="C365" s="29"/>
      <c r="D365" s="29"/>
      <c r="R365" s="5"/>
    </row>
    <row r="366" spans="3:18">
      <c r="C366" s="29"/>
      <c r="D366" s="29"/>
      <c r="R366" s="5"/>
    </row>
    <row r="367" spans="3:18">
      <c r="C367" s="29"/>
      <c r="D367" s="29"/>
      <c r="R367" s="5"/>
    </row>
    <row r="368" spans="3:18">
      <c r="C368" s="29"/>
      <c r="D368" s="29"/>
      <c r="R368" s="5"/>
    </row>
    <row r="369" spans="3:18">
      <c r="C369" s="29"/>
      <c r="D369" s="29"/>
      <c r="R369" s="5"/>
    </row>
    <row r="370" spans="3:18">
      <c r="C370" s="29"/>
      <c r="D370" s="29"/>
      <c r="R370" s="5"/>
    </row>
    <row r="371" spans="3:18">
      <c r="C371" s="29"/>
      <c r="D371" s="29"/>
    </row>
    <row r="372" spans="3:18">
      <c r="C372" s="29"/>
      <c r="D372" s="29"/>
    </row>
    <row r="373" spans="3:18">
      <c r="C373" s="29"/>
      <c r="D373" s="29"/>
    </row>
    <row r="374" spans="3:18">
      <c r="C374" s="29"/>
      <c r="D374" s="29"/>
    </row>
    <row r="375" spans="3:18">
      <c r="C375" s="29"/>
      <c r="D375" s="29"/>
    </row>
    <row r="376" spans="3:18">
      <c r="C376" s="29"/>
      <c r="D376" s="29"/>
    </row>
    <row r="377" spans="3:18">
      <c r="C377" s="29"/>
      <c r="D377" s="29"/>
    </row>
    <row r="378" spans="3:18">
      <c r="C378" s="29"/>
      <c r="D378" s="29"/>
    </row>
    <row r="379" spans="3:18">
      <c r="C379" s="29"/>
      <c r="D379" s="29"/>
    </row>
    <row r="380" spans="3:18">
      <c r="C380" s="29"/>
      <c r="D380" s="29"/>
    </row>
    <row r="381" spans="3:18">
      <c r="C381" s="29"/>
      <c r="D381" s="29"/>
    </row>
    <row r="382" spans="3:18">
      <c r="C382" s="29"/>
      <c r="D382" s="29"/>
    </row>
    <row r="383" spans="3:18">
      <c r="C383" s="29"/>
      <c r="D383" s="29"/>
    </row>
    <row r="384" spans="3:18">
      <c r="C384" s="29"/>
      <c r="D384" s="29"/>
    </row>
    <row r="385" spans="3:4">
      <c r="C385" s="29"/>
      <c r="D385" s="29"/>
    </row>
    <row r="386" spans="3:4">
      <c r="C386" s="29"/>
      <c r="D386" s="29"/>
    </row>
    <row r="387" spans="3:4">
      <c r="C387" s="29"/>
      <c r="D387" s="29"/>
    </row>
    <row r="388" spans="3:4">
      <c r="C388" s="29"/>
      <c r="D388" s="29"/>
    </row>
    <row r="389" spans="3:4">
      <c r="C389" s="29"/>
      <c r="D389" s="29"/>
    </row>
    <row r="390" spans="3:4">
      <c r="C390" s="29"/>
      <c r="D390" s="29"/>
    </row>
    <row r="391" spans="3:4">
      <c r="C391" s="29"/>
      <c r="D391" s="29"/>
    </row>
    <row r="392" spans="3:4">
      <c r="C392" s="29"/>
      <c r="D392" s="29"/>
    </row>
    <row r="393" spans="3:4">
      <c r="C393" s="29"/>
      <c r="D393" s="29"/>
    </row>
    <row r="394" spans="3:4">
      <c r="C394" s="29"/>
      <c r="D394" s="29"/>
    </row>
    <row r="395" spans="3:4">
      <c r="C395" s="29"/>
      <c r="D395" s="29"/>
    </row>
    <row r="396" spans="3:4">
      <c r="C396" s="29"/>
      <c r="D396" s="29"/>
    </row>
    <row r="397" spans="3:4">
      <c r="C397" s="29"/>
      <c r="D397" s="29"/>
    </row>
    <row r="398" spans="3:4">
      <c r="C398" s="29"/>
      <c r="D398" s="29"/>
    </row>
    <row r="399" spans="3:4">
      <c r="C399" s="29"/>
      <c r="D399" s="29"/>
    </row>
    <row r="400" spans="3:4">
      <c r="C400" s="29"/>
      <c r="D400" s="29"/>
    </row>
    <row r="401" spans="3:4">
      <c r="C401" s="29"/>
      <c r="D401" s="29"/>
    </row>
    <row r="402" spans="3:4">
      <c r="C402" s="29"/>
      <c r="D402" s="29"/>
    </row>
    <row r="403" spans="3:4">
      <c r="C403" s="29"/>
      <c r="D403" s="29"/>
    </row>
    <row r="404" spans="3:4">
      <c r="C404" s="29"/>
      <c r="D404" s="29"/>
    </row>
    <row r="405" spans="3:4">
      <c r="C405" s="29"/>
      <c r="D405" s="29"/>
    </row>
    <row r="406" spans="3:4">
      <c r="C406" s="29"/>
      <c r="D406" s="29"/>
    </row>
    <row r="407" spans="3:4">
      <c r="C407" s="29"/>
      <c r="D407" s="29"/>
    </row>
    <row r="408" spans="3:4">
      <c r="C408" s="29"/>
      <c r="D408" s="29"/>
    </row>
    <row r="409" spans="3:4">
      <c r="C409" s="29"/>
      <c r="D409" s="29"/>
    </row>
    <row r="410" spans="3:4">
      <c r="C410" s="29"/>
      <c r="D410" s="29"/>
    </row>
    <row r="411" spans="3:4">
      <c r="C411" s="29"/>
      <c r="D411" s="29"/>
    </row>
    <row r="412" spans="3:4">
      <c r="C412" s="29"/>
      <c r="D412" s="29"/>
    </row>
    <row r="413" spans="3:4">
      <c r="C413" s="29"/>
      <c r="D413" s="29"/>
    </row>
    <row r="414" spans="3:4">
      <c r="C414" s="29"/>
      <c r="D414" s="29"/>
    </row>
    <row r="415" spans="3:4">
      <c r="C415" s="29"/>
      <c r="D415" s="29"/>
    </row>
    <row r="416" spans="3:4">
      <c r="C416" s="29"/>
      <c r="D416" s="29"/>
    </row>
    <row r="417" spans="3:4">
      <c r="C417" s="29"/>
      <c r="D417" s="29"/>
    </row>
    <row r="418" spans="3:4">
      <c r="C418" s="29"/>
      <c r="D418" s="29"/>
    </row>
    <row r="419" spans="3:4">
      <c r="C419" s="29"/>
      <c r="D419" s="29"/>
    </row>
    <row r="420" spans="3:4">
      <c r="C420" s="29"/>
      <c r="D420" s="29"/>
    </row>
    <row r="421" spans="3:4">
      <c r="C421" s="29"/>
      <c r="D421" s="29"/>
    </row>
    <row r="422" spans="3:4">
      <c r="C422" s="29"/>
      <c r="D422" s="29"/>
    </row>
    <row r="423" spans="3:4">
      <c r="C423" s="29"/>
      <c r="D423" s="29"/>
    </row>
    <row r="424" spans="3:4">
      <c r="C424" s="29"/>
      <c r="D424" s="29"/>
    </row>
    <row r="425" spans="3:4">
      <c r="C425" s="29"/>
      <c r="D425" s="29"/>
    </row>
    <row r="426" spans="3:4">
      <c r="C426" s="29"/>
      <c r="D426" s="29"/>
    </row>
    <row r="427" spans="3:4">
      <c r="C427" s="29"/>
      <c r="D427" s="29"/>
    </row>
    <row r="428" spans="3:4">
      <c r="C428" s="29"/>
      <c r="D428" s="29"/>
    </row>
    <row r="429" spans="3:4">
      <c r="C429" s="29"/>
      <c r="D429" s="29"/>
    </row>
    <row r="430" spans="3:4">
      <c r="C430" s="29"/>
      <c r="D430" s="29"/>
    </row>
    <row r="431" spans="3:4">
      <c r="C431" s="29"/>
      <c r="D431" s="29"/>
    </row>
    <row r="432" spans="3:4">
      <c r="C432" s="29"/>
      <c r="D432" s="29"/>
    </row>
    <row r="433" spans="3:4">
      <c r="C433" s="29"/>
      <c r="D433" s="29"/>
    </row>
    <row r="434" spans="3:4">
      <c r="C434" s="29"/>
      <c r="D434" s="29"/>
    </row>
    <row r="435" spans="3:4">
      <c r="C435" s="29"/>
      <c r="D435" s="29"/>
    </row>
    <row r="436" spans="3:4">
      <c r="C436" s="29"/>
      <c r="D436" s="29"/>
    </row>
    <row r="437" spans="3:4">
      <c r="C437" s="29"/>
      <c r="D437" s="29"/>
    </row>
    <row r="438" spans="3:4">
      <c r="C438" s="29"/>
      <c r="D438" s="29"/>
    </row>
    <row r="439" spans="3:4">
      <c r="C439" s="29"/>
      <c r="D439" s="29"/>
    </row>
    <row r="440" spans="3:4">
      <c r="C440" s="29"/>
      <c r="D440" s="29"/>
    </row>
    <row r="441" spans="3:4">
      <c r="C441" s="29"/>
      <c r="D441" s="29"/>
    </row>
    <row r="442" spans="3:4">
      <c r="C442" s="29"/>
      <c r="D442" s="29"/>
    </row>
    <row r="443" spans="3:4">
      <c r="C443" s="29"/>
      <c r="D443" s="29"/>
    </row>
    <row r="444" spans="3:4">
      <c r="C444" s="29"/>
      <c r="D444" s="29"/>
    </row>
    <row r="445" spans="3:4">
      <c r="C445" s="29"/>
      <c r="D445" s="29"/>
    </row>
    <row r="446" spans="3:4">
      <c r="C446" s="29"/>
      <c r="D446" s="29"/>
    </row>
    <row r="447" spans="3:4">
      <c r="C447" s="29"/>
      <c r="D447" s="29"/>
    </row>
    <row r="448" spans="3:4">
      <c r="C448" s="29"/>
      <c r="D448" s="29"/>
    </row>
    <row r="449" spans="3:4">
      <c r="C449" s="29"/>
      <c r="D449" s="29"/>
    </row>
    <row r="450" spans="3:4">
      <c r="C450" s="29"/>
      <c r="D450" s="29"/>
    </row>
    <row r="451" spans="3:4">
      <c r="C451" s="29"/>
      <c r="D451" s="29"/>
    </row>
    <row r="452" spans="3:4">
      <c r="C452" s="29"/>
      <c r="D452" s="29"/>
    </row>
    <row r="453" spans="3:4">
      <c r="C453" s="29"/>
      <c r="D453" s="29"/>
    </row>
    <row r="454" spans="3:4">
      <c r="C454" s="29"/>
      <c r="D454" s="29"/>
    </row>
    <row r="455" spans="3:4">
      <c r="C455" s="29"/>
      <c r="D455" s="29"/>
    </row>
    <row r="456" spans="3:4">
      <c r="C456" s="29"/>
      <c r="D456" s="29"/>
    </row>
    <row r="457" spans="3:4">
      <c r="C457" s="29"/>
      <c r="D457" s="29"/>
    </row>
    <row r="458" spans="3:4">
      <c r="C458" s="29"/>
      <c r="D458" s="29"/>
    </row>
    <row r="459" spans="3:4">
      <c r="C459" s="29"/>
      <c r="D459" s="29"/>
    </row>
    <row r="460" spans="3:4">
      <c r="C460" s="29"/>
      <c r="D460" s="29"/>
    </row>
    <row r="461" spans="3:4">
      <c r="C461" s="29"/>
      <c r="D461" s="29"/>
    </row>
    <row r="462" spans="3:4">
      <c r="C462" s="29"/>
      <c r="D462" s="29"/>
    </row>
    <row r="463" spans="3:4">
      <c r="C463" s="29"/>
      <c r="D463" s="29"/>
    </row>
    <row r="464" spans="3:4">
      <c r="C464" s="29"/>
      <c r="D464" s="29"/>
    </row>
    <row r="465" spans="3:4">
      <c r="C465" s="29"/>
      <c r="D465" s="29"/>
    </row>
    <row r="466" spans="3:4">
      <c r="C466" s="29"/>
      <c r="D466" s="29"/>
    </row>
    <row r="467" spans="3:4">
      <c r="C467" s="29"/>
      <c r="D467" s="29"/>
    </row>
    <row r="468" spans="3:4">
      <c r="C468" s="29"/>
      <c r="D468" s="29"/>
    </row>
    <row r="469" spans="3:4">
      <c r="C469" s="29"/>
      <c r="D469" s="29"/>
    </row>
    <row r="470" spans="3:4">
      <c r="C470" s="29"/>
      <c r="D470" s="29"/>
    </row>
    <row r="471" spans="3:4">
      <c r="C471" s="29"/>
      <c r="D471" s="29"/>
    </row>
    <row r="472" spans="3:4">
      <c r="C472" s="29"/>
      <c r="D472" s="29"/>
    </row>
    <row r="473" spans="3:4">
      <c r="C473" s="29"/>
      <c r="D473" s="29"/>
    </row>
    <row r="474" spans="3:4">
      <c r="C474" s="29"/>
      <c r="D474" s="29"/>
    </row>
    <row r="475" spans="3:4">
      <c r="C475" s="29"/>
      <c r="D475" s="29"/>
    </row>
    <row r="476" spans="3:4">
      <c r="C476" s="29"/>
      <c r="D476" s="29"/>
    </row>
    <row r="477" spans="3:4">
      <c r="C477" s="29"/>
      <c r="D477" s="29"/>
    </row>
    <row r="478" spans="3:4">
      <c r="C478" s="29"/>
      <c r="D478" s="29"/>
    </row>
    <row r="479" spans="3:4">
      <c r="C479" s="29"/>
      <c r="D479" s="29"/>
    </row>
    <row r="480" spans="3:4">
      <c r="C480" s="29"/>
      <c r="D480" s="29"/>
    </row>
    <row r="481" spans="3:4">
      <c r="C481" s="29"/>
      <c r="D481" s="29"/>
    </row>
    <row r="482" spans="3:4">
      <c r="C482" s="29"/>
      <c r="D482" s="29"/>
    </row>
    <row r="483" spans="3:4">
      <c r="C483" s="29"/>
      <c r="D483" s="29"/>
    </row>
    <row r="484" spans="3:4">
      <c r="C484" s="29"/>
      <c r="D484" s="29"/>
    </row>
    <row r="485" spans="3:4">
      <c r="C485" s="29"/>
      <c r="D485" s="29"/>
    </row>
    <row r="486" spans="3:4">
      <c r="C486" s="29"/>
      <c r="D486" s="29"/>
    </row>
    <row r="487" spans="3:4">
      <c r="C487" s="29"/>
      <c r="D487" s="29"/>
    </row>
    <row r="488" spans="3:4">
      <c r="C488" s="29"/>
      <c r="D488" s="29"/>
    </row>
    <row r="489" spans="3:4">
      <c r="C489" s="29"/>
      <c r="D489" s="29"/>
    </row>
    <row r="490" spans="3:4">
      <c r="C490" s="29"/>
      <c r="D490" s="29"/>
    </row>
    <row r="491" spans="3:4">
      <c r="C491" s="29"/>
      <c r="D491" s="29"/>
    </row>
    <row r="492" spans="3:4">
      <c r="C492" s="29"/>
      <c r="D492" s="29"/>
    </row>
    <row r="493" spans="3:4">
      <c r="C493" s="29"/>
      <c r="D493" s="29"/>
    </row>
    <row r="494" spans="3:4">
      <c r="C494" s="29"/>
      <c r="D494" s="29"/>
    </row>
    <row r="495" spans="3:4">
      <c r="C495" s="29"/>
      <c r="D495" s="29"/>
    </row>
    <row r="496" spans="3:4">
      <c r="C496" s="29"/>
      <c r="D496" s="29"/>
    </row>
    <row r="497" spans="3:4">
      <c r="C497" s="29"/>
      <c r="D497" s="29"/>
    </row>
    <row r="498" spans="3:4">
      <c r="C498" s="29"/>
      <c r="D498" s="29"/>
    </row>
    <row r="499" spans="3:4">
      <c r="C499" s="29"/>
      <c r="D499" s="29"/>
    </row>
    <row r="500" spans="3:4">
      <c r="C500" s="29"/>
      <c r="D500" s="29"/>
    </row>
    <row r="501" spans="3:4">
      <c r="C501" s="29"/>
      <c r="D501" s="29"/>
    </row>
    <row r="502" spans="3:4">
      <c r="C502" s="29"/>
      <c r="D502" s="29"/>
    </row>
    <row r="503" spans="3:4">
      <c r="C503" s="29"/>
      <c r="D503" s="29"/>
    </row>
    <row r="504" spans="3:4">
      <c r="C504" s="29"/>
      <c r="D504" s="29"/>
    </row>
    <row r="505" spans="3:4">
      <c r="C505" s="29"/>
      <c r="D505" s="29"/>
    </row>
    <row r="506" spans="3:4">
      <c r="C506" s="29"/>
      <c r="D506" s="29"/>
    </row>
    <row r="507" spans="3:4">
      <c r="C507" s="29"/>
      <c r="D507" s="29"/>
    </row>
    <row r="508" spans="3:4">
      <c r="C508" s="29"/>
      <c r="D508" s="29"/>
    </row>
    <row r="509" spans="3:4">
      <c r="C509" s="29"/>
      <c r="D509" s="29"/>
    </row>
    <row r="510" spans="3:4">
      <c r="C510" s="29"/>
      <c r="D510" s="29"/>
    </row>
    <row r="511" spans="3:4">
      <c r="C511" s="29"/>
      <c r="D511" s="29"/>
    </row>
    <row r="512" spans="3:4">
      <c r="C512" s="29"/>
      <c r="D512" s="29"/>
    </row>
    <row r="513" spans="3:4">
      <c r="C513" s="29"/>
      <c r="D513" s="29"/>
    </row>
    <row r="514" spans="3:4">
      <c r="C514" s="29"/>
      <c r="D514" s="29"/>
    </row>
    <row r="515" spans="3:4">
      <c r="C515" s="29"/>
      <c r="D515" s="29"/>
    </row>
    <row r="516" spans="3:4">
      <c r="C516" s="29"/>
      <c r="D516" s="29"/>
    </row>
    <row r="517" spans="3:4">
      <c r="C517" s="29"/>
      <c r="D517" s="29"/>
    </row>
    <row r="518" spans="3:4">
      <c r="C518" s="29"/>
      <c r="D518" s="29"/>
    </row>
    <row r="519" spans="3:4">
      <c r="C519" s="29"/>
      <c r="D519" s="29"/>
    </row>
    <row r="520" spans="3:4">
      <c r="C520" s="29"/>
      <c r="D520" s="29"/>
    </row>
    <row r="521" spans="3:4">
      <c r="C521" s="29"/>
      <c r="D521" s="29"/>
    </row>
    <row r="522" spans="3:4">
      <c r="C522" s="29"/>
      <c r="D522" s="29"/>
    </row>
    <row r="523" spans="3:4">
      <c r="C523" s="29"/>
      <c r="D523" s="29"/>
    </row>
    <row r="524" spans="3:4">
      <c r="C524" s="29"/>
      <c r="D524" s="29"/>
    </row>
    <row r="525" spans="3:4">
      <c r="C525" s="29"/>
      <c r="D525" s="29"/>
    </row>
    <row r="526" spans="3:4">
      <c r="C526" s="29"/>
      <c r="D526" s="29"/>
    </row>
    <row r="527" spans="3:4">
      <c r="C527" s="29"/>
      <c r="D527" s="29"/>
    </row>
    <row r="528" spans="3:4">
      <c r="C528" s="29"/>
      <c r="D528" s="29"/>
    </row>
    <row r="529" spans="3:4">
      <c r="C529" s="29"/>
      <c r="D529" s="29"/>
    </row>
    <row r="530" spans="3:4">
      <c r="C530" s="29"/>
      <c r="D530" s="29"/>
    </row>
    <row r="531" spans="3:4">
      <c r="C531" s="29"/>
      <c r="D531" s="29"/>
    </row>
    <row r="532" spans="3:4">
      <c r="C532" s="29"/>
      <c r="D532" s="29"/>
    </row>
    <row r="533" spans="3:4">
      <c r="C533" s="29"/>
      <c r="D533" s="29"/>
    </row>
    <row r="534" spans="3:4">
      <c r="C534" s="29"/>
      <c r="D534" s="29"/>
    </row>
    <row r="535" spans="3:4">
      <c r="C535" s="29"/>
      <c r="D535" s="29"/>
    </row>
    <row r="536" spans="3:4">
      <c r="C536" s="29"/>
      <c r="D536" s="29"/>
    </row>
    <row r="537" spans="3:4">
      <c r="C537" s="29"/>
      <c r="D537" s="29"/>
    </row>
    <row r="538" spans="3:4">
      <c r="C538" s="29"/>
      <c r="D538" s="29"/>
    </row>
    <row r="539" spans="3:4">
      <c r="C539" s="29"/>
      <c r="D539" s="29"/>
    </row>
    <row r="540" spans="3:4">
      <c r="C540" s="29"/>
      <c r="D540" s="29"/>
    </row>
    <row r="541" spans="3:4">
      <c r="C541" s="29"/>
      <c r="D541" s="29"/>
    </row>
    <row r="542" spans="3:4">
      <c r="C542" s="29"/>
      <c r="D542" s="29"/>
    </row>
    <row r="543" spans="3:4">
      <c r="C543" s="29"/>
      <c r="D543" s="29"/>
    </row>
    <row r="544" spans="3:4">
      <c r="C544" s="29"/>
      <c r="D544" s="29"/>
    </row>
    <row r="545" spans="3:4">
      <c r="C545" s="29"/>
      <c r="D545" s="29"/>
    </row>
    <row r="546" spans="3:4">
      <c r="C546" s="29"/>
      <c r="D546" s="29"/>
    </row>
    <row r="547" spans="3:4">
      <c r="C547" s="29"/>
      <c r="D547" s="29"/>
    </row>
    <row r="548" spans="3:4">
      <c r="C548" s="29"/>
      <c r="D548" s="29"/>
    </row>
    <row r="549" spans="3:4">
      <c r="C549" s="29"/>
      <c r="D549" s="29"/>
    </row>
    <row r="550" spans="3:4">
      <c r="C550" s="29"/>
      <c r="D550" s="29"/>
    </row>
    <row r="551" spans="3:4">
      <c r="C551" s="29"/>
      <c r="D551" s="29"/>
    </row>
    <row r="552" spans="3:4">
      <c r="C552" s="29"/>
      <c r="D552" s="29"/>
    </row>
    <row r="553" spans="3:4">
      <c r="C553" s="29"/>
      <c r="D553" s="29"/>
    </row>
    <row r="554" spans="3:4">
      <c r="C554" s="29"/>
      <c r="D554" s="29"/>
    </row>
    <row r="555" spans="3:4">
      <c r="C555" s="29"/>
      <c r="D555" s="29"/>
    </row>
    <row r="556" spans="3:4">
      <c r="C556" s="29"/>
      <c r="D556" s="29"/>
    </row>
    <row r="557" spans="3:4">
      <c r="C557" s="29"/>
      <c r="D557" s="29"/>
    </row>
    <row r="558" spans="3:4">
      <c r="C558" s="29"/>
      <c r="D558" s="29"/>
    </row>
    <row r="559" spans="3:4">
      <c r="C559" s="29"/>
      <c r="D559" s="29"/>
    </row>
    <row r="560" spans="3:4">
      <c r="C560" s="29"/>
      <c r="D560" s="29"/>
    </row>
    <row r="561" spans="3:4">
      <c r="C561" s="29"/>
      <c r="D561" s="29"/>
    </row>
    <row r="562" spans="3:4">
      <c r="C562" s="29"/>
      <c r="D562" s="29"/>
    </row>
    <row r="563" spans="3:4">
      <c r="C563" s="29"/>
      <c r="D563" s="29"/>
    </row>
    <row r="564" spans="3:4">
      <c r="C564" s="29"/>
      <c r="D564" s="29"/>
    </row>
    <row r="565" spans="3:4">
      <c r="C565" s="29"/>
      <c r="D565" s="29"/>
    </row>
    <row r="566" spans="3:4">
      <c r="C566" s="29"/>
      <c r="D566" s="29"/>
    </row>
    <row r="567" spans="3:4">
      <c r="C567" s="29"/>
      <c r="D567" s="29"/>
    </row>
    <row r="568" spans="3:4">
      <c r="C568" s="29"/>
      <c r="D568" s="29"/>
    </row>
    <row r="569" spans="3:4">
      <c r="C569" s="29"/>
      <c r="D569" s="29"/>
    </row>
    <row r="570" spans="3:4">
      <c r="C570" s="29"/>
      <c r="D570" s="29"/>
    </row>
    <row r="571" spans="3:4">
      <c r="C571" s="29"/>
      <c r="D571" s="29"/>
    </row>
    <row r="572" spans="3:4">
      <c r="C572" s="29"/>
      <c r="D572" s="29"/>
    </row>
    <row r="573" spans="3:4">
      <c r="C573" s="29"/>
      <c r="D573" s="29"/>
    </row>
    <row r="574" spans="3:4">
      <c r="C574" s="29"/>
      <c r="D574" s="29"/>
    </row>
    <row r="575" spans="3:4">
      <c r="C575" s="29"/>
      <c r="D575" s="29"/>
    </row>
    <row r="576" spans="3:4">
      <c r="C576" s="29"/>
      <c r="D576" s="29"/>
    </row>
    <row r="577" spans="3:4">
      <c r="C577" s="29"/>
      <c r="D577" s="29"/>
    </row>
    <row r="578" spans="3:4">
      <c r="C578" s="29"/>
      <c r="D578" s="29"/>
    </row>
    <row r="579" spans="3:4">
      <c r="C579" s="29"/>
      <c r="D579" s="29"/>
    </row>
    <row r="580" spans="3:4">
      <c r="C580" s="29"/>
      <c r="D580" s="29"/>
    </row>
    <row r="581" spans="3:4">
      <c r="C581" s="29"/>
      <c r="D581" s="29"/>
    </row>
    <row r="582" spans="3:4">
      <c r="C582" s="29"/>
      <c r="D582" s="29"/>
    </row>
    <row r="583" spans="3:4">
      <c r="C583" s="29"/>
      <c r="D583" s="29"/>
    </row>
    <row r="584" spans="3:4">
      <c r="C584" s="29"/>
      <c r="D584" s="29"/>
    </row>
    <row r="585" spans="3:4">
      <c r="C585" s="29"/>
      <c r="D585" s="29"/>
    </row>
    <row r="586" spans="3:4">
      <c r="C586" s="29"/>
      <c r="D586" s="29"/>
    </row>
    <row r="587" spans="3:4">
      <c r="C587" s="29"/>
      <c r="D587" s="29"/>
    </row>
    <row r="588" spans="3:4">
      <c r="C588" s="29"/>
      <c r="D588" s="29"/>
    </row>
    <row r="589" spans="3:4">
      <c r="C589" s="29"/>
      <c r="D589" s="29"/>
    </row>
    <row r="590" spans="3:4">
      <c r="C590" s="29"/>
      <c r="D590" s="29"/>
    </row>
    <row r="591" spans="3:4">
      <c r="C591" s="29"/>
      <c r="D591" s="29"/>
    </row>
    <row r="592" spans="3:4">
      <c r="C592" s="29"/>
      <c r="D592" s="29"/>
    </row>
    <row r="593" spans="3:4">
      <c r="C593" s="29"/>
      <c r="D593" s="29"/>
    </row>
    <row r="594" spans="3:4">
      <c r="C594" s="29"/>
      <c r="D594" s="29"/>
    </row>
    <row r="595" spans="3:4">
      <c r="C595" s="29"/>
      <c r="D595" s="29"/>
    </row>
    <row r="596" spans="3:4">
      <c r="C596" s="29"/>
      <c r="D596" s="29"/>
    </row>
    <row r="597" spans="3:4">
      <c r="C597" s="29"/>
      <c r="D597" s="29"/>
    </row>
    <row r="598" spans="3:4">
      <c r="C598" s="29"/>
      <c r="D598" s="29"/>
    </row>
    <row r="599" spans="3:4">
      <c r="C599" s="29"/>
      <c r="D599" s="29"/>
    </row>
    <row r="600" spans="3:4">
      <c r="C600" s="29"/>
      <c r="D600" s="29"/>
    </row>
    <row r="601" spans="3:4">
      <c r="C601" s="29"/>
      <c r="D601" s="29"/>
    </row>
    <row r="602" spans="3:4">
      <c r="C602" s="29"/>
      <c r="D602" s="29"/>
    </row>
    <row r="603" spans="3:4">
      <c r="C603" s="29"/>
      <c r="D603" s="29"/>
    </row>
    <row r="604" spans="3:4">
      <c r="C604" s="29"/>
      <c r="D604" s="29"/>
    </row>
    <row r="605" spans="3:4">
      <c r="C605" s="29"/>
      <c r="D605" s="29"/>
    </row>
    <row r="606" spans="3:4">
      <c r="C606" s="29"/>
      <c r="D606" s="29"/>
    </row>
    <row r="607" spans="3:4">
      <c r="C607" s="29"/>
      <c r="D607" s="29"/>
    </row>
    <row r="608" spans="3:4">
      <c r="C608" s="29"/>
      <c r="D608" s="29"/>
    </row>
    <row r="609" spans="3:4">
      <c r="C609" s="29"/>
      <c r="D609" s="29"/>
    </row>
    <row r="610" spans="3:4">
      <c r="C610" s="29"/>
      <c r="D610" s="29"/>
    </row>
    <row r="611" spans="3:4">
      <c r="C611" s="29"/>
      <c r="D611" s="29"/>
    </row>
    <row r="612" spans="3:4">
      <c r="C612" s="29"/>
      <c r="D612" s="29"/>
    </row>
    <row r="613" spans="3:4">
      <c r="C613" s="29"/>
      <c r="D613" s="29"/>
    </row>
    <row r="614" spans="3:4">
      <c r="C614" s="29"/>
      <c r="D614" s="29"/>
    </row>
    <row r="615" spans="3:4">
      <c r="C615" s="29"/>
      <c r="D615" s="29"/>
    </row>
    <row r="616" spans="3:4">
      <c r="C616" s="29"/>
      <c r="D616" s="29"/>
    </row>
    <row r="617" spans="3:4">
      <c r="C617" s="29"/>
      <c r="D617" s="29"/>
    </row>
    <row r="618" spans="3:4">
      <c r="C618" s="29"/>
      <c r="D618" s="29"/>
    </row>
    <row r="619" spans="3:4">
      <c r="C619" s="29"/>
      <c r="D619" s="29"/>
    </row>
    <row r="620" spans="3:4">
      <c r="C620" s="29"/>
      <c r="D620" s="29"/>
    </row>
    <row r="621" spans="3:4">
      <c r="C621" s="29"/>
      <c r="D621" s="29"/>
    </row>
    <row r="622" spans="3:4">
      <c r="C622" s="29"/>
      <c r="D622" s="29"/>
    </row>
    <row r="623" spans="3:4">
      <c r="C623" s="29"/>
      <c r="D623" s="29"/>
    </row>
    <row r="624" spans="3:4">
      <c r="C624" s="29"/>
      <c r="D624" s="29"/>
    </row>
    <row r="625" spans="3:4">
      <c r="C625" s="29"/>
      <c r="D625" s="29"/>
    </row>
    <row r="626" spans="3:4">
      <c r="C626" s="29"/>
      <c r="D626" s="29"/>
    </row>
    <row r="627" spans="3:4">
      <c r="C627" s="29"/>
      <c r="D627" s="29"/>
    </row>
    <row r="628" spans="3:4">
      <c r="C628" s="29"/>
      <c r="D628" s="29"/>
    </row>
    <row r="629" spans="3:4">
      <c r="C629" s="29"/>
      <c r="D629" s="29"/>
    </row>
    <row r="630" spans="3:4">
      <c r="C630" s="29"/>
      <c r="D630" s="29"/>
    </row>
    <row r="631" spans="3:4">
      <c r="C631" s="29"/>
      <c r="D631" s="29"/>
    </row>
    <row r="632" spans="3:4">
      <c r="C632" s="29"/>
      <c r="D632" s="29"/>
    </row>
    <row r="633" spans="3:4">
      <c r="C633" s="29"/>
      <c r="D633" s="29"/>
    </row>
    <row r="634" spans="3:4">
      <c r="C634" s="29"/>
      <c r="D634" s="29"/>
    </row>
    <row r="635" spans="3:4">
      <c r="C635" s="29"/>
      <c r="D635" s="29"/>
    </row>
    <row r="636" spans="3:4">
      <c r="C636" s="29"/>
      <c r="D636" s="29"/>
    </row>
    <row r="637" spans="3:4">
      <c r="C637" s="29"/>
      <c r="D637" s="29"/>
    </row>
    <row r="638" spans="3:4">
      <c r="C638" s="29"/>
      <c r="D638" s="29"/>
    </row>
    <row r="639" spans="3:4">
      <c r="C639" s="29"/>
      <c r="D639" s="29"/>
    </row>
    <row r="640" spans="3:4">
      <c r="C640" s="29"/>
      <c r="D640" s="29"/>
    </row>
    <row r="641" spans="3:4">
      <c r="C641" s="29"/>
      <c r="D641" s="29"/>
    </row>
    <row r="642" spans="3:4">
      <c r="C642" s="29"/>
      <c r="D642" s="29"/>
    </row>
    <row r="643" spans="3:4">
      <c r="C643" s="29"/>
      <c r="D643" s="29"/>
    </row>
    <row r="644" spans="3:4">
      <c r="C644" s="29"/>
      <c r="D644" s="29"/>
    </row>
    <row r="645" spans="3:4">
      <c r="C645" s="29"/>
      <c r="D645" s="29"/>
    </row>
    <row r="646" spans="3:4">
      <c r="C646" s="29"/>
      <c r="D646" s="29"/>
    </row>
    <row r="647" spans="3:4">
      <c r="C647" s="29"/>
      <c r="D647" s="29"/>
    </row>
    <row r="648" spans="3:4">
      <c r="C648" s="29"/>
      <c r="D648" s="29"/>
    </row>
    <row r="649" spans="3:4">
      <c r="C649" s="29"/>
      <c r="D649" s="29"/>
    </row>
    <row r="650" spans="3:4">
      <c r="C650" s="29"/>
      <c r="D650" s="29"/>
    </row>
    <row r="651" spans="3:4">
      <c r="C651" s="29"/>
      <c r="D651" s="29"/>
    </row>
    <row r="652" spans="3:4">
      <c r="C652" s="29"/>
      <c r="D652" s="29"/>
    </row>
    <row r="653" spans="3:4">
      <c r="C653" s="29"/>
      <c r="D653" s="29"/>
    </row>
    <row r="654" spans="3:4">
      <c r="C654" s="29"/>
      <c r="D654" s="29"/>
    </row>
    <row r="655" spans="3:4">
      <c r="C655" s="29"/>
      <c r="D655" s="29"/>
    </row>
    <row r="656" spans="3:4">
      <c r="C656" s="29"/>
      <c r="D656" s="29"/>
    </row>
    <row r="657" spans="3:4">
      <c r="C657" s="29"/>
      <c r="D657" s="29"/>
    </row>
    <row r="658" spans="3:4">
      <c r="C658" s="29"/>
      <c r="D658" s="29"/>
    </row>
    <row r="659" spans="3:4">
      <c r="C659" s="29"/>
      <c r="D659" s="29"/>
    </row>
    <row r="660" spans="3:4">
      <c r="C660" s="29"/>
      <c r="D660" s="29"/>
    </row>
    <row r="661" spans="3:4">
      <c r="C661" s="29"/>
      <c r="D661" s="29"/>
    </row>
    <row r="662" spans="3:4">
      <c r="C662" s="29"/>
      <c r="D662" s="29"/>
    </row>
    <row r="663" spans="3:4">
      <c r="C663" s="29"/>
      <c r="D663" s="29"/>
    </row>
    <row r="664" spans="3:4">
      <c r="C664" s="29"/>
      <c r="D664" s="29"/>
    </row>
    <row r="665" spans="3:4">
      <c r="C665" s="29"/>
      <c r="D665" s="29"/>
    </row>
    <row r="666" spans="3:4">
      <c r="C666" s="29"/>
      <c r="D666" s="29"/>
    </row>
    <row r="667" spans="3:4">
      <c r="C667" s="29"/>
      <c r="D667" s="29"/>
    </row>
    <row r="668" spans="3:4">
      <c r="C668" s="29"/>
      <c r="D668" s="29"/>
    </row>
    <row r="669" spans="3:4">
      <c r="C669" s="29"/>
      <c r="D669" s="29"/>
    </row>
    <row r="670" spans="3:4">
      <c r="C670" s="29"/>
      <c r="D670" s="29"/>
    </row>
    <row r="671" spans="3:4">
      <c r="C671" s="29"/>
      <c r="D671" s="29"/>
    </row>
    <row r="672" spans="3:4">
      <c r="C672" s="29"/>
      <c r="D672" s="29"/>
    </row>
    <row r="673" spans="3:4">
      <c r="C673" s="29"/>
      <c r="D673" s="29"/>
    </row>
    <row r="674" spans="3:4">
      <c r="C674" s="29"/>
      <c r="D674" s="29"/>
    </row>
    <row r="675" spans="3:4">
      <c r="C675" s="29"/>
      <c r="D675" s="29"/>
    </row>
    <row r="676" spans="3:4">
      <c r="C676" s="29"/>
      <c r="D676" s="29"/>
    </row>
    <row r="677" spans="3:4">
      <c r="C677" s="29"/>
      <c r="D677" s="29"/>
    </row>
    <row r="678" spans="3:4">
      <c r="C678" s="29"/>
      <c r="D678" s="29"/>
    </row>
    <row r="679" spans="3:4">
      <c r="C679" s="29"/>
      <c r="D679" s="29"/>
    </row>
    <row r="680" spans="3:4">
      <c r="C680" s="29"/>
      <c r="D680" s="29"/>
    </row>
    <row r="681" spans="3:4">
      <c r="C681" s="29"/>
      <c r="D681" s="29"/>
    </row>
    <row r="682" spans="3:4">
      <c r="C682" s="29"/>
      <c r="D682" s="29"/>
    </row>
    <row r="683" spans="3:4">
      <c r="C683" s="29"/>
      <c r="D683" s="29"/>
    </row>
    <row r="684" spans="3:4">
      <c r="C684" s="29"/>
      <c r="D684" s="29"/>
    </row>
    <row r="685" spans="3:4">
      <c r="C685" s="29"/>
      <c r="D685" s="29"/>
    </row>
    <row r="686" spans="3:4">
      <c r="C686" s="29"/>
      <c r="D686" s="29"/>
    </row>
    <row r="687" spans="3:4">
      <c r="C687" s="29"/>
      <c r="D687" s="29"/>
    </row>
    <row r="688" spans="3:4">
      <c r="C688" s="29"/>
      <c r="D688" s="29"/>
    </row>
    <row r="689" spans="3:4">
      <c r="C689" s="29"/>
      <c r="D689" s="29"/>
    </row>
    <row r="690" spans="3:4">
      <c r="C690" s="29"/>
      <c r="D690" s="29"/>
    </row>
    <row r="691" spans="3:4">
      <c r="C691" s="29"/>
      <c r="D691" s="29"/>
    </row>
    <row r="692" spans="3:4">
      <c r="C692" s="29"/>
      <c r="D692" s="29"/>
    </row>
    <row r="693" spans="3:4">
      <c r="C693" s="29"/>
      <c r="D693" s="29"/>
    </row>
    <row r="694" spans="3:4">
      <c r="C694" s="29"/>
      <c r="D694" s="29"/>
    </row>
    <row r="695" spans="3:4">
      <c r="C695" s="29"/>
      <c r="D695" s="29"/>
    </row>
    <row r="696" spans="3:4">
      <c r="C696" s="29"/>
      <c r="D696" s="29"/>
    </row>
    <row r="697" spans="3:4">
      <c r="C697" s="29"/>
      <c r="D697" s="29"/>
    </row>
    <row r="698" spans="3:4">
      <c r="C698" s="29"/>
      <c r="D698" s="29"/>
    </row>
    <row r="699" spans="3:4">
      <c r="C699" s="29"/>
      <c r="D699" s="29"/>
    </row>
    <row r="700" spans="3:4">
      <c r="C700" s="29"/>
      <c r="D700" s="29"/>
    </row>
    <row r="701" spans="3:4">
      <c r="C701" s="29"/>
      <c r="D701" s="29"/>
    </row>
    <row r="702" spans="3:4">
      <c r="C702" s="29"/>
      <c r="D702" s="29"/>
    </row>
    <row r="703" spans="3:4">
      <c r="C703" s="29"/>
      <c r="D703" s="29"/>
    </row>
    <row r="704" spans="3:4">
      <c r="C704" s="29"/>
      <c r="D704" s="29"/>
    </row>
    <row r="705" spans="3:4">
      <c r="C705" s="29"/>
      <c r="D705" s="29"/>
    </row>
    <row r="706" spans="3:4">
      <c r="C706" s="29"/>
      <c r="D706" s="29"/>
    </row>
    <row r="707" spans="3:4">
      <c r="C707" s="29"/>
      <c r="D707" s="29"/>
    </row>
    <row r="708" spans="3:4">
      <c r="C708" s="29"/>
      <c r="D708" s="29"/>
    </row>
    <row r="709" spans="3:4">
      <c r="C709" s="29"/>
      <c r="D709" s="29"/>
    </row>
    <row r="710" spans="3:4">
      <c r="C710" s="29"/>
      <c r="D710" s="29"/>
    </row>
    <row r="711" spans="3:4">
      <c r="C711" s="29"/>
      <c r="D711" s="29"/>
    </row>
    <row r="712" spans="3:4">
      <c r="C712" s="29"/>
      <c r="D712" s="29"/>
    </row>
    <row r="713" spans="3:4">
      <c r="C713" s="29"/>
      <c r="D713" s="29"/>
    </row>
    <row r="714" spans="3:4">
      <c r="C714" s="29"/>
      <c r="D714" s="29"/>
    </row>
    <row r="715" spans="3:4">
      <c r="C715" s="29"/>
      <c r="D715" s="29"/>
    </row>
    <row r="716" spans="3:4">
      <c r="C716" s="29"/>
      <c r="D716" s="29"/>
    </row>
    <row r="717" spans="3:4">
      <c r="C717" s="29"/>
      <c r="D717" s="29"/>
    </row>
    <row r="718" spans="3:4">
      <c r="C718" s="29"/>
      <c r="D718" s="29"/>
    </row>
    <row r="719" spans="3:4">
      <c r="C719" s="29"/>
      <c r="D719" s="29"/>
    </row>
    <row r="720" spans="3:4">
      <c r="C720" s="29"/>
      <c r="D720" s="29"/>
    </row>
    <row r="721" spans="3:4">
      <c r="C721" s="29"/>
      <c r="D721" s="29"/>
    </row>
    <row r="722" spans="3:4">
      <c r="C722" s="29"/>
      <c r="D722" s="29"/>
    </row>
    <row r="723" spans="3:4">
      <c r="C723" s="29"/>
      <c r="D723" s="29"/>
    </row>
    <row r="724" spans="3:4">
      <c r="C724" s="29"/>
      <c r="D724" s="29"/>
    </row>
    <row r="725" spans="3:4">
      <c r="C725" s="29"/>
      <c r="D725" s="29"/>
    </row>
    <row r="726" spans="3:4">
      <c r="C726" s="29"/>
      <c r="D726" s="29"/>
    </row>
    <row r="727" spans="3:4">
      <c r="C727" s="29"/>
      <c r="D727" s="29"/>
    </row>
    <row r="728" spans="3:4">
      <c r="C728" s="29"/>
      <c r="D728" s="29"/>
    </row>
    <row r="729" spans="3:4">
      <c r="C729" s="29"/>
      <c r="D729" s="29"/>
    </row>
    <row r="730" spans="3:4">
      <c r="C730" s="29"/>
      <c r="D730" s="29"/>
    </row>
    <row r="731" spans="3:4">
      <c r="C731" s="29"/>
      <c r="D731" s="29"/>
    </row>
    <row r="732" spans="3:4">
      <c r="C732" s="29"/>
      <c r="D732" s="29"/>
    </row>
    <row r="733" spans="3:4">
      <c r="C733" s="29"/>
      <c r="D733" s="29"/>
    </row>
    <row r="734" spans="3:4">
      <c r="C734" s="29"/>
      <c r="D734" s="29"/>
    </row>
    <row r="735" spans="3:4">
      <c r="C735" s="29"/>
      <c r="D735" s="29"/>
    </row>
    <row r="736" spans="3:4">
      <c r="C736" s="29"/>
      <c r="D736" s="29"/>
    </row>
    <row r="737" spans="3:4">
      <c r="C737" s="29"/>
      <c r="D737" s="29"/>
    </row>
    <row r="738" spans="3:4">
      <c r="C738" s="29"/>
      <c r="D738" s="29"/>
    </row>
    <row r="739" spans="3:4">
      <c r="C739" s="29"/>
      <c r="D739" s="29"/>
    </row>
    <row r="740" spans="3:4">
      <c r="C740" s="29"/>
      <c r="D740" s="29"/>
    </row>
    <row r="741" spans="3:4">
      <c r="C741" s="29"/>
      <c r="D741" s="29"/>
    </row>
    <row r="742" spans="3:4">
      <c r="C742" s="29"/>
      <c r="D742" s="29"/>
    </row>
    <row r="743" spans="3:4">
      <c r="C743" s="29"/>
      <c r="D743" s="29"/>
    </row>
    <row r="744" spans="3:4">
      <c r="C744" s="29"/>
      <c r="D744" s="29"/>
    </row>
    <row r="745" spans="3:4">
      <c r="C745" s="29"/>
      <c r="D745" s="29"/>
    </row>
    <row r="746" spans="3:4">
      <c r="C746" s="29"/>
      <c r="D746" s="29"/>
    </row>
    <row r="747" spans="3:4">
      <c r="C747" s="29"/>
      <c r="D747" s="29"/>
    </row>
    <row r="748" spans="3:4">
      <c r="C748" s="29"/>
      <c r="D748" s="29"/>
    </row>
    <row r="749" spans="3:4">
      <c r="C749" s="29"/>
      <c r="D749" s="29"/>
    </row>
    <row r="750" spans="3:4">
      <c r="C750" s="29"/>
      <c r="D750" s="29"/>
    </row>
    <row r="751" spans="3:4">
      <c r="C751" s="29"/>
      <c r="D751" s="29"/>
    </row>
    <row r="752" spans="3:4">
      <c r="C752" s="29"/>
      <c r="D752" s="29"/>
    </row>
    <row r="753" spans="3:4">
      <c r="C753" s="29"/>
      <c r="D753" s="29"/>
    </row>
    <row r="754" spans="3:4">
      <c r="C754" s="29"/>
      <c r="D754" s="29"/>
    </row>
    <row r="755" spans="3:4">
      <c r="C755" s="29"/>
      <c r="D755" s="29"/>
    </row>
    <row r="756" spans="3:4">
      <c r="C756" s="29"/>
      <c r="D756" s="29"/>
    </row>
    <row r="757" spans="3:4">
      <c r="C757" s="29"/>
      <c r="D757" s="29"/>
    </row>
    <row r="758" spans="3:4">
      <c r="C758" s="29"/>
      <c r="D758" s="29"/>
    </row>
    <row r="759" spans="3:4">
      <c r="C759" s="29"/>
      <c r="D759" s="29"/>
    </row>
    <row r="760" spans="3:4">
      <c r="C760" s="29"/>
      <c r="D760" s="29"/>
    </row>
    <row r="761" spans="3:4">
      <c r="C761" s="29"/>
      <c r="D761" s="29"/>
    </row>
    <row r="762" spans="3:4">
      <c r="C762" s="29"/>
      <c r="D762" s="29"/>
    </row>
    <row r="763" spans="3:4">
      <c r="C763" s="29"/>
      <c r="D763" s="29"/>
    </row>
    <row r="764" spans="3:4">
      <c r="C764" s="29"/>
      <c r="D764" s="29"/>
    </row>
    <row r="765" spans="3:4">
      <c r="C765" s="29"/>
      <c r="D765" s="29"/>
    </row>
    <row r="766" spans="3:4">
      <c r="C766" s="29"/>
      <c r="D766" s="29"/>
    </row>
    <row r="767" spans="3:4">
      <c r="C767" s="29"/>
      <c r="D767" s="29"/>
    </row>
    <row r="768" spans="3:4">
      <c r="C768" s="29"/>
      <c r="D768" s="29"/>
    </row>
    <row r="769" spans="3:4">
      <c r="C769" s="29"/>
      <c r="D769" s="29"/>
    </row>
    <row r="770" spans="3:4">
      <c r="C770" s="29"/>
      <c r="D770" s="29"/>
    </row>
    <row r="771" spans="3:4">
      <c r="C771" s="29"/>
      <c r="D771" s="29"/>
    </row>
    <row r="772" spans="3:4">
      <c r="C772" s="29"/>
      <c r="D772" s="29"/>
    </row>
    <row r="773" spans="3:4">
      <c r="C773" s="29"/>
      <c r="D773" s="29"/>
    </row>
    <row r="774" spans="3:4">
      <c r="C774" s="29"/>
      <c r="D774" s="29"/>
    </row>
    <row r="775" spans="3:4">
      <c r="C775" s="29"/>
      <c r="D775" s="29"/>
    </row>
    <row r="776" spans="3:4">
      <c r="C776" s="29"/>
      <c r="D776" s="29"/>
    </row>
    <row r="777" spans="3:4">
      <c r="C777" s="29"/>
      <c r="D777" s="29"/>
    </row>
    <row r="778" spans="3:4">
      <c r="C778" s="29"/>
      <c r="D778" s="29"/>
    </row>
    <row r="779" spans="3:4">
      <c r="C779" s="29"/>
      <c r="D779" s="29"/>
    </row>
    <row r="780" spans="3:4">
      <c r="C780" s="29"/>
      <c r="D780" s="29"/>
    </row>
    <row r="781" spans="3:4">
      <c r="C781" s="29"/>
      <c r="D781" s="29"/>
    </row>
    <row r="782" spans="3:4">
      <c r="C782" s="29"/>
      <c r="D782" s="29"/>
    </row>
    <row r="783" spans="3:4">
      <c r="C783" s="29"/>
      <c r="D783" s="29"/>
    </row>
    <row r="784" spans="3:4">
      <c r="C784" s="29"/>
      <c r="D784" s="29"/>
    </row>
    <row r="785" spans="3:4">
      <c r="C785" s="29"/>
      <c r="D785" s="29"/>
    </row>
    <row r="786" spans="3:4">
      <c r="C786" s="29"/>
      <c r="D786" s="29"/>
    </row>
    <row r="787" spans="3:4">
      <c r="C787" s="29"/>
      <c r="D787" s="29"/>
    </row>
    <row r="788" spans="3:4">
      <c r="C788" s="29"/>
      <c r="D788" s="29"/>
    </row>
    <row r="789" spans="3:4">
      <c r="C789" s="29"/>
      <c r="D789" s="29"/>
    </row>
    <row r="790" spans="3:4">
      <c r="C790" s="29"/>
      <c r="D790" s="29"/>
    </row>
    <row r="791" spans="3:4">
      <c r="C791" s="29"/>
      <c r="D791" s="29"/>
    </row>
    <row r="792" spans="3:4">
      <c r="C792" s="29"/>
      <c r="D792" s="29"/>
    </row>
    <row r="793" spans="3:4">
      <c r="C793" s="29"/>
      <c r="D793" s="29"/>
    </row>
    <row r="794" spans="3:4">
      <c r="C794" s="29"/>
      <c r="D794" s="29"/>
    </row>
    <row r="795" spans="3:4">
      <c r="C795" s="29"/>
      <c r="D795" s="29"/>
    </row>
    <row r="796" spans="3:4">
      <c r="C796" s="29"/>
      <c r="D796" s="29"/>
    </row>
    <row r="797" spans="3:4">
      <c r="C797" s="29"/>
      <c r="D797" s="29"/>
    </row>
    <row r="798" spans="3:4">
      <c r="C798" s="29"/>
      <c r="D798" s="29"/>
    </row>
    <row r="799" spans="3:4">
      <c r="C799" s="29"/>
      <c r="D799" s="29"/>
    </row>
    <row r="800" spans="3:4">
      <c r="C800" s="29"/>
      <c r="D800" s="29"/>
    </row>
    <row r="801" spans="3:4">
      <c r="C801" s="29"/>
      <c r="D801" s="29"/>
    </row>
    <row r="802" spans="3:4">
      <c r="C802" s="29"/>
      <c r="D802" s="29"/>
    </row>
    <row r="803" spans="3:4">
      <c r="C803" s="29"/>
      <c r="D803" s="29"/>
    </row>
    <row r="804" spans="3:4">
      <c r="C804" s="29"/>
      <c r="D804" s="29"/>
    </row>
    <row r="805" spans="3:4">
      <c r="C805" s="29"/>
      <c r="D805" s="29"/>
    </row>
    <row r="806" spans="3:4">
      <c r="C806" s="29"/>
      <c r="D806" s="29"/>
    </row>
    <row r="807" spans="3:4">
      <c r="C807" s="29"/>
      <c r="D807" s="29"/>
    </row>
    <row r="808" spans="3:4">
      <c r="C808" s="29"/>
      <c r="D808" s="29"/>
    </row>
    <row r="809" spans="3:4">
      <c r="C809" s="29"/>
      <c r="D809" s="29"/>
    </row>
    <row r="810" spans="3:4">
      <c r="C810" s="29"/>
      <c r="D810" s="29"/>
    </row>
    <row r="811" spans="3:4">
      <c r="C811" s="29"/>
      <c r="D811" s="29"/>
    </row>
    <row r="812" spans="3:4">
      <c r="C812" s="29"/>
      <c r="D812" s="29"/>
    </row>
    <row r="813" spans="3:4">
      <c r="C813" s="29"/>
      <c r="D813" s="29"/>
    </row>
    <row r="814" spans="3:4">
      <c r="C814" s="29"/>
      <c r="D814" s="29"/>
    </row>
    <row r="815" spans="3:4">
      <c r="C815" s="29"/>
      <c r="D815" s="29"/>
    </row>
    <row r="816" spans="3:4">
      <c r="C816" s="29"/>
      <c r="D816" s="29"/>
    </row>
    <row r="817" spans="3:4">
      <c r="C817" s="29"/>
      <c r="D817" s="29"/>
    </row>
    <row r="818" spans="3:4">
      <c r="C818" s="29"/>
      <c r="D818" s="29"/>
    </row>
    <row r="819" spans="3:4">
      <c r="C819" s="29"/>
      <c r="D819" s="29"/>
    </row>
    <row r="820" spans="3:4">
      <c r="C820" s="29"/>
      <c r="D820" s="29"/>
    </row>
    <row r="821" spans="3:4">
      <c r="C821" s="29"/>
      <c r="D821" s="29"/>
    </row>
    <row r="822" spans="3:4">
      <c r="C822" s="29"/>
      <c r="D822" s="29"/>
    </row>
    <row r="823" spans="3:4">
      <c r="C823" s="29"/>
      <c r="D823" s="29"/>
    </row>
    <row r="824" spans="3:4">
      <c r="C824" s="29"/>
      <c r="D824" s="29"/>
    </row>
    <row r="825" spans="3:4">
      <c r="C825" s="29"/>
      <c r="D825" s="29"/>
    </row>
    <row r="826" spans="3:4">
      <c r="C826" s="29"/>
      <c r="D826" s="29"/>
    </row>
    <row r="827" spans="3:4">
      <c r="C827" s="29"/>
      <c r="D827" s="29"/>
    </row>
    <row r="828" spans="3:4">
      <c r="C828" s="29"/>
      <c r="D828" s="29"/>
    </row>
    <row r="829" spans="3:4">
      <c r="C829" s="29"/>
      <c r="D829" s="29"/>
    </row>
    <row r="830" spans="3:4">
      <c r="C830" s="29"/>
      <c r="D830" s="29"/>
    </row>
    <row r="831" spans="3:4">
      <c r="C831" s="29"/>
      <c r="D831" s="29"/>
    </row>
    <row r="832" spans="3:4">
      <c r="C832" s="29"/>
      <c r="D832" s="29"/>
    </row>
    <row r="833" spans="3:4">
      <c r="C833" s="29"/>
      <c r="D833" s="29"/>
    </row>
    <row r="834" spans="3:4">
      <c r="C834" s="29"/>
      <c r="D834" s="29"/>
    </row>
    <row r="835" spans="3:4">
      <c r="C835" s="29"/>
      <c r="D835" s="29"/>
    </row>
    <row r="836" spans="3:4">
      <c r="C836" s="29"/>
      <c r="D836" s="29"/>
    </row>
    <row r="837" spans="3:4">
      <c r="C837" s="29"/>
      <c r="D837" s="29"/>
    </row>
    <row r="838" spans="3:4">
      <c r="C838" s="29"/>
      <c r="D838" s="29"/>
    </row>
    <row r="839" spans="3:4">
      <c r="C839" s="29"/>
      <c r="D839" s="29"/>
    </row>
    <row r="840" spans="3:4">
      <c r="C840" s="29"/>
      <c r="D840" s="29"/>
    </row>
    <row r="841" spans="3:4">
      <c r="C841" s="29"/>
      <c r="D841" s="29"/>
    </row>
    <row r="842" spans="3:4">
      <c r="C842" s="29"/>
      <c r="D842" s="29"/>
    </row>
    <row r="843" spans="3:4">
      <c r="C843" s="29"/>
      <c r="D843" s="29"/>
    </row>
    <row r="844" spans="3:4">
      <c r="C844" s="29"/>
      <c r="D844" s="29"/>
    </row>
    <row r="845" spans="3:4">
      <c r="C845" s="29"/>
      <c r="D845" s="29"/>
    </row>
    <row r="846" spans="3:4">
      <c r="C846" s="29"/>
      <c r="D846" s="29"/>
    </row>
    <row r="847" spans="3:4">
      <c r="C847" s="29"/>
      <c r="D847" s="29"/>
    </row>
    <row r="848" spans="3:4">
      <c r="C848" s="29"/>
      <c r="D848" s="29"/>
    </row>
    <row r="849" spans="3:4">
      <c r="C849" s="29"/>
      <c r="D849" s="29"/>
    </row>
    <row r="850" spans="3:4">
      <c r="C850" s="29"/>
      <c r="D850" s="29"/>
    </row>
    <row r="851" spans="3:4">
      <c r="C851" s="29"/>
      <c r="D851" s="29"/>
    </row>
    <row r="852" spans="3:4">
      <c r="C852" s="29"/>
      <c r="D852" s="29"/>
    </row>
    <row r="853" spans="3:4">
      <c r="C853" s="29"/>
      <c r="D853" s="29"/>
    </row>
    <row r="854" spans="3:4">
      <c r="C854" s="29"/>
      <c r="D854" s="29"/>
    </row>
    <row r="855" spans="3:4">
      <c r="C855" s="29"/>
      <c r="D855" s="29"/>
    </row>
    <row r="856" spans="3:4">
      <c r="C856" s="29"/>
      <c r="D856" s="29"/>
    </row>
    <row r="857" spans="3:4">
      <c r="C857" s="29"/>
      <c r="D857" s="29"/>
    </row>
    <row r="858" spans="3:4">
      <c r="C858" s="29"/>
      <c r="D858" s="29"/>
    </row>
    <row r="859" spans="3:4">
      <c r="C859" s="29"/>
      <c r="D859" s="29"/>
    </row>
    <row r="860" spans="3:4">
      <c r="C860" s="29"/>
      <c r="D860" s="29"/>
    </row>
    <row r="861" spans="3:4">
      <c r="C861" s="29"/>
      <c r="D861" s="29"/>
    </row>
    <row r="862" spans="3:4">
      <c r="C862" s="29"/>
      <c r="D862" s="29"/>
    </row>
    <row r="863" spans="3:4">
      <c r="C863" s="29"/>
      <c r="D863" s="29"/>
    </row>
    <row r="864" spans="3:4">
      <c r="C864" s="29"/>
      <c r="D864" s="29"/>
    </row>
    <row r="865" spans="3:4">
      <c r="C865" s="29"/>
      <c r="D865" s="29"/>
    </row>
    <row r="866" spans="3:4">
      <c r="C866" s="29"/>
      <c r="D866" s="29"/>
    </row>
    <row r="867" spans="3:4">
      <c r="C867" s="29"/>
      <c r="D867" s="29"/>
    </row>
    <row r="868" spans="3:4">
      <c r="C868" s="29"/>
      <c r="D868" s="29"/>
    </row>
    <row r="869" spans="3:4">
      <c r="C869" s="29"/>
      <c r="D869" s="29"/>
    </row>
    <row r="870" spans="3:4">
      <c r="C870" s="29"/>
      <c r="D870" s="29"/>
    </row>
    <row r="871" spans="3:4">
      <c r="C871" s="29"/>
      <c r="D871" s="29"/>
    </row>
    <row r="872" spans="3:4">
      <c r="C872" s="29"/>
      <c r="D872" s="29"/>
    </row>
    <row r="873" spans="3:4">
      <c r="C873" s="29"/>
      <c r="D873" s="29"/>
    </row>
    <row r="874" spans="3:4">
      <c r="C874" s="29"/>
      <c r="D874" s="29"/>
    </row>
    <row r="875" spans="3:4">
      <c r="C875" s="29"/>
      <c r="D875" s="29"/>
    </row>
    <row r="876" spans="3:4">
      <c r="C876" s="29"/>
      <c r="D876" s="29"/>
    </row>
    <row r="877" spans="3:4">
      <c r="C877" s="29"/>
      <c r="D877" s="29"/>
    </row>
    <row r="878" spans="3:4">
      <c r="C878" s="29"/>
      <c r="D878" s="29"/>
    </row>
    <row r="879" spans="3:4">
      <c r="C879" s="29"/>
      <c r="D879" s="29"/>
    </row>
    <row r="880" spans="3:4">
      <c r="C880" s="29"/>
      <c r="D880" s="29"/>
    </row>
    <row r="881" spans="3:4">
      <c r="C881" s="29"/>
      <c r="D881" s="29"/>
    </row>
    <row r="882" spans="3:4">
      <c r="C882" s="29"/>
      <c r="D882" s="29"/>
    </row>
    <row r="883" spans="3:4">
      <c r="C883" s="29"/>
      <c r="D883" s="29"/>
    </row>
    <row r="884" spans="3:4">
      <c r="C884" s="29"/>
      <c r="D884" s="29"/>
    </row>
    <row r="885" spans="3:4">
      <c r="C885" s="29"/>
      <c r="D885" s="29"/>
    </row>
    <row r="886" spans="3:4">
      <c r="C886" s="29"/>
      <c r="D886" s="29"/>
    </row>
    <row r="887" spans="3:4">
      <c r="C887" s="29"/>
      <c r="D887" s="29"/>
    </row>
    <row r="888" spans="3:4">
      <c r="C888" s="29"/>
      <c r="D888" s="29"/>
    </row>
    <row r="889" spans="3:4">
      <c r="C889" s="29"/>
      <c r="D889" s="29"/>
    </row>
    <row r="890" spans="3:4">
      <c r="C890" s="29"/>
      <c r="D890" s="29"/>
    </row>
    <row r="891" spans="3:4">
      <c r="C891" s="29"/>
      <c r="D891" s="29"/>
    </row>
    <row r="892" spans="3:4">
      <c r="C892" s="29"/>
      <c r="D892" s="29"/>
    </row>
    <row r="893" spans="3:4">
      <c r="C893" s="29"/>
      <c r="D893" s="29"/>
    </row>
    <row r="894" spans="3:4">
      <c r="C894" s="29"/>
      <c r="D894" s="29"/>
    </row>
    <row r="895" spans="3:4">
      <c r="C895" s="29"/>
      <c r="D895" s="29"/>
    </row>
    <row r="896" spans="3:4">
      <c r="C896" s="29"/>
      <c r="D896" s="29"/>
    </row>
    <row r="897" spans="3:4">
      <c r="C897" s="29"/>
      <c r="D897" s="29"/>
    </row>
    <row r="898" spans="3:4">
      <c r="C898" s="29"/>
      <c r="D898" s="29"/>
    </row>
    <row r="899" spans="3:4">
      <c r="C899" s="29"/>
      <c r="D899" s="29"/>
    </row>
    <row r="900" spans="3:4">
      <c r="C900" s="29"/>
      <c r="D900" s="29"/>
    </row>
    <row r="901" spans="3:4">
      <c r="C901" s="29"/>
      <c r="D901" s="29"/>
    </row>
    <row r="902" spans="3:4">
      <c r="C902" s="29"/>
      <c r="D902" s="29"/>
    </row>
    <row r="903" spans="3:4">
      <c r="C903" s="29"/>
      <c r="D903" s="29"/>
    </row>
    <row r="904" spans="3:4">
      <c r="C904" s="29"/>
      <c r="D904" s="29"/>
    </row>
    <row r="905" spans="3:4">
      <c r="C905" s="29"/>
      <c r="D905" s="29"/>
    </row>
    <row r="906" spans="3:4">
      <c r="C906" s="29"/>
      <c r="D906" s="29"/>
    </row>
    <row r="907" spans="3:4">
      <c r="C907" s="29"/>
      <c r="D907" s="29"/>
    </row>
    <row r="908" spans="3:4">
      <c r="C908" s="29"/>
      <c r="D908" s="29"/>
    </row>
    <row r="909" spans="3:4">
      <c r="C909" s="29"/>
      <c r="D909" s="29"/>
    </row>
    <row r="910" spans="3:4">
      <c r="C910" s="29"/>
      <c r="D910" s="29"/>
    </row>
    <row r="911" spans="3:4">
      <c r="C911" s="29"/>
      <c r="D911" s="29"/>
    </row>
    <row r="912" spans="3:4">
      <c r="C912" s="29"/>
      <c r="D912" s="29"/>
    </row>
    <row r="913" spans="3:4">
      <c r="C913" s="29"/>
      <c r="D913" s="29"/>
    </row>
    <row r="914" spans="3:4">
      <c r="C914" s="29"/>
      <c r="D914" s="29"/>
    </row>
    <row r="915" spans="3:4">
      <c r="C915" s="29"/>
      <c r="D915" s="29"/>
    </row>
    <row r="916" spans="3:4">
      <c r="C916" s="29"/>
      <c r="D916" s="29"/>
    </row>
    <row r="917" spans="3:4">
      <c r="C917" s="29"/>
      <c r="D917" s="29"/>
    </row>
    <row r="918" spans="3:4">
      <c r="C918" s="29"/>
      <c r="D918" s="29"/>
    </row>
    <row r="919" spans="3:4">
      <c r="C919" s="29"/>
      <c r="D919" s="29"/>
    </row>
    <row r="920" spans="3:4">
      <c r="C920" s="29"/>
      <c r="D920" s="29"/>
    </row>
    <row r="921" spans="3:4">
      <c r="C921" s="29"/>
      <c r="D921" s="29"/>
    </row>
    <row r="922" spans="3:4">
      <c r="C922" s="29"/>
      <c r="D922" s="29"/>
    </row>
    <row r="923" spans="3:4">
      <c r="C923" s="29"/>
      <c r="D923" s="29"/>
    </row>
    <row r="924" spans="3:4">
      <c r="C924" s="29"/>
      <c r="D924" s="29"/>
    </row>
    <row r="925" spans="3:4">
      <c r="C925" s="29"/>
      <c r="D925" s="29"/>
    </row>
    <row r="926" spans="3:4">
      <c r="C926" s="29"/>
      <c r="D926" s="29"/>
    </row>
    <row r="927" spans="3:4">
      <c r="C927" s="29"/>
      <c r="D927" s="29"/>
    </row>
    <row r="928" spans="3:4">
      <c r="C928" s="29"/>
      <c r="D928" s="29"/>
    </row>
    <row r="929" spans="3:4">
      <c r="C929" s="29"/>
      <c r="D929" s="29"/>
    </row>
    <row r="930" spans="3:4">
      <c r="C930" s="29"/>
      <c r="D930" s="29"/>
    </row>
    <row r="931" spans="3:4">
      <c r="C931" s="29"/>
      <c r="D931" s="29"/>
    </row>
    <row r="932" spans="3:4">
      <c r="C932" s="29"/>
      <c r="D932" s="29"/>
    </row>
    <row r="933" spans="3:4">
      <c r="C933" s="29"/>
      <c r="D933" s="29"/>
    </row>
    <row r="934" spans="3:4">
      <c r="C934" s="29"/>
      <c r="D934" s="29"/>
    </row>
    <row r="935" spans="3:4">
      <c r="C935" s="29"/>
      <c r="D935" s="29"/>
    </row>
    <row r="936" spans="3:4">
      <c r="C936" s="29"/>
      <c r="D936" s="29"/>
    </row>
    <row r="937" spans="3:4">
      <c r="C937" s="29"/>
      <c r="D937" s="29"/>
    </row>
    <row r="938" spans="3:4">
      <c r="C938" s="29"/>
      <c r="D938" s="29"/>
    </row>
    <row r="939" spans="3:4">
      <c r="C939" s="29"/>
      <c r="D939" s="29"/>
    </row>
    <row r="940" spans="3:4">
      <c r="C940" s="29"/>
      <c r="D940" s="29"/>
    </row>
    <row r="941" spans="3:4">
      <c r="C941" s="29"/>
      <c r="D941" s="29"/>
    </row>
    <row r="942" spans="3:4">
      <c r="C942" s="29"/>
      <c r="D942" s="29"/>
    </row>
    <row r="943" spans="3:4">
      <c r="C943" s="29"/>
      <c r="D943" s="29"/>
    </row>
    <row r="944" spans="3:4">
      <c r="C944" s="29"/>
      <c r="D944" s="29"/>
    </row>
    <row r="945" spans="3:4">
      <c r="C945" s="29"/>
      <c r="D945" s="29"/>
    </row>
    <row r="946" spans="3:4">
      <c r="C946" s="29"/>
      <c r="D946" s="29"/>
    </row>
    <row r="947" spans="3:4">
      <c r="C947" s="29"/>
      <c r="D947" s="29"/>
    </row>
    <row r="948" spans="3:4">
      <c r="C948" s="29"/>
      <c r="D948" s="29"/>
    </row>
    <row r="949" spans="3:4">
      <c r="C949" s="29"/>
      <c r="D949" s="29"/>
    </row>
    <row r="950" spans="3:4">
      <c r="C950" s="29"/>
      <c r="D950" s="29"/>
    </row>
    <row r="951" spans="3:4">
      <c r="C951" s="29"/>
      <c r="D951" s="29"/>
    </row>
    <row r="952" spans="3:4">
      <c r="C952" s="29"/>
      <c r="D952" s="29"/>
    </row>
    <row r="953" spans="3:4">
      <c r="C953" s="29"/>
      <c r="D953" s="29"/>
    </row>
    <row r="954" spans="3:4">
      <c r="C954" s="29"/>
      <c r="D954" s="29"/>
    </row>
    <row r="955" spans="3:4">
      <c r="C955" s="29"/>
      <c r="D955" s="29"/>
    </row>
    <row r="956" spans="3:4">
      <c r="C956" s="29"/>
      <c r="D956" s="29"/>
    </row>
    <row r="957" spans="3:4">
      <c r="C957" s="29"/>
      <c r="D957" s="29"/>
    </row>
    <row r="958" spans="3:4">
      <c r="C958" s="29"/>
      <c r="D958" s="29"/>
    </row>
    <row r="959" spans="3:4">
      <c r="C959" s="29"/>
      <c r="D959" s="29"/>
    </row>
    <row r="960" spans="3:4">
      <c r="C960" s="29"/>
      <c r="D960" s="29"/>
    </row>
    <row r="961" spans="3:4">
      <c r="C961" s="29"/>
      <c r="D961" s="29"/>
    </row>
    <row r="962" spans="3:4">
      <c r="C962" s="29"/>
      <c r="D962" s="29"/>
    </row>
    <row r="963" spans="3:4">
      <c r="C963" s="29"/>
      <c r="D963" s="29"/>
    </row>
    <row r="964" spans="3:4">
      <c r="C964" s="29"/>
      <c r="D964" s="29"/>
    </row>
    <row r="965" spans="3:4">
      <c r="C965" s="29"/>
      <c r="D965" s="29"/>
    </row>
    <row r="966" spans="3:4">
      <c r="C966" s="29"/>
      <c r="D966" s="29"/>
    </row>
    <row r="967" spans="3:4">
      <c r="C967" s="29"/>
      <c r="D967" s="29"/>
    </row>
    <row r="968" spans="3:4">
      <c r="C968" s="29"/>
      <c r="D968" s="29"/>
    </row>
    <row r="969" spans="3:4">
      <c r="C969" s="29"/>
      <c r="D969" s="29"/>
    </row>
    <row r="970" spans="3:4">
      <c r="C970" s="29"/>
      <c r="D970" s="29"/>
    </row>
    <row r="971" spans="3:4">
      <c r="C971" s="29"/>
      <c r="D971" s="29"/>
    </row>
    <row r="972" spans="3:4">
      <c r="C972" s="29"/>
      <c r="D972" s="29"/>
    </row>
    <row r="973" spans="3:4">
      <c r="C973" s="29"/>
      <c r="D973" s="29"/>
    </row>
    <row r="974" spans="3:4">
      <c r="C974" s="29"/>
      <c r="D974" s="29"/>
    </row>
    <row r="975" spans="3:4">
      <c r="C975" s="29"/>
      <c r="D975" s="29"/>
    </row>
    <row r="976" spans="3:4">
      <c r="C976" s="29"/>
      <c r="D976" s="29"/>
    </row>
    <row r="977" spans="3:4">
      <c r="C977" s="29"/>
      <c r="D977" s="29"/>
    </row>
    <row r="978" spans="3:4">
      <c r="C978" s="29"/>
      <c r="D978" s="29"/>
    </row>
    <row r="979" spans="3:4">
      <c r="C979" s="29"/>
      <c r="D979" s="29"/>
    </row>
    <row r="980" spans="3:4">
      <c r="C980" s="29"/>
      <c r="D980" s="29"/>
    </row>
    <row r="981" spans="3:4">
      <c r="C981" s="29"/>
      <c r="D981" s="29"/>
    </row>
    <row r="982" spans="3:4">
      <c r="C982" s="29"/>
      <c r="D982" s="29"/>
    </row>
    <row r="983" spans="3:4">
      <c r="C983" s="29"/>
      <c r="D983" s="29"/>
    </row>
    <row r="984" spans="3:4">
      <c r="C984" s="29"/>
      <c r="D984" s="29"/>
    </row>
    <row r="985" spans="3:4">
      <c r="C985" s="29"/>
      <c r="D985" s="29"/>
    </row>
    <row r="986" spans="3:4">
      <c r="C986" s="29"/>
      <c r="D986" s="29"/>
    </row>
    <row r="987" spans="3:4">
      <c r="C987" s="29"/>
      <c r="D987" s="29"/>
    </row>
    <row r="988" spans="3:4">
      <c r="C988" s="29"/>
      <c r="D988" s="29"/>
    </row>
    <row r="989" spans="3:4">
      <c r="C989" s="29"/>
      <c r="D989" s="29"/>
    </row>
    <row r="990" spans="3:4">
      <c r="C990" s="29"/>
      <c r="D990" s="29"/>
    </row>
    <row r="991" spans="3:4">
      <c r="C991" s="29"/>
      <c r="D991" s="29"/>
    </row>
    <row r="992" spans="3:4">
      <c r="C992" s="29"/>
      <c r="D992" s="29"/>
    </row>
    <row r="993" spans="3:4">
      <c r="C993" s="29"/>
      <c r="D993" s="29"/>
    </row>
    <row r="994" spans="3:4">
      <c r="C994" s="29"/>
      <c r="D994" s="29"/>
    </row>
    <row r="995" spans="3:4">
      <c r="C995" s="29"/>
      <c r="D995" s="29"/>
    </row>
    <row r="996" spans="3:4">
      <c r="C996" s="29"/>
      <c r="D996" s="29"/>
    </row>
    <row r="997" spans="3:4">
      <c r="C997" s="29"/>
      <c r="D997" s="29"/>
    </row>
    <row r="998" spans="3:4">
      <c r="C998" s="29"/>
      <c r="D998" s="29"/>
    </row>
    <row r="999" spans="3:4">
      <c r="C999" s="29"/>
      <c r="D999" s="29"/>
    </row>
    <row r="1000" spans="3:4">
      <c r="C1000" s="29"/>
      <c r="D1000" s="29"/>
    </row>
    <row r="1001" spans="3:4">
      <c r="C1001" s="29"/>
      <c r="D1001" s="29"/>
    </row>
    <row r="1002" spans="3:4">
      <c r="C1002" s="29"/>
      <c r="D1002" s="29"/>
    </row>
    <row r="1003" spans="3:4">
      <c r="C1003" s="29"/>
      <c r="D1003" s="29"/>
    </row>
    <row r="1004" spans="3:4">
      <c r="C1004" s="29"/>
      <c r="D1004" s="29"/>
    </row>
    <row r="1005" spans="3:4">
      <c r="C1005" s="29"/>
      <c r="D1005" s="29"/>
    </row>
    <row r="1006" spans="3:4">
      <c r="C1006" s="29"/>
      <c r="D1006" s="29"/>
    </row>
    <row r="1007" spans="3:4">
      <c r="C1007" s="29"/>
      <c r="D1007" s="29"/>
    </row>
    <row r="1008" spans="3:4">
      <c r="C1008" s="29"/>
      <c r="D1008" s="29"/>
    </row>
    <row r="1009" spans="3:4">
      <c r="C1009" s="29"/>
      <c r="D1009" s="29"/>
    </row>
    <row r="1010" spans="3:4">
      <c r="C1010" s="29"/>
      <c r="D1010" s="29"/>
    </row>
    <row r="1011" spans="3:4">
      <c r="C1011" s="29"/>
      <c r="D1011" s="29"/>
    </row>
    <row r="1012" spans="3:4">
      <c r="C1012" s="29"/>
      <c r="D1012" s="29"/>
    </row>
    <row r="1013" spans="3:4">
      <c r="C1013" s="29"/>
      <c r="D1013" s="29"/>
    </row>
    <row r="1014" spans="3:4">
      <c r="C1014" s="29"/>
      <c r="D1014" s="29"/>
    </row>
    <row r="1015" spans="3:4">
      <c r="C1015" s="29"/>
      <c r="D1015" s="29"/>
    </row>
    <row r="1016" spans="3:4">
      <c r="C1016" s="29"/>
      <c r="D1016" s="29"/>
    </row>
    <row r="1017" spans="3:4">
      <c r="C1017" s="29"/>
      <c r="D1017" s="29"/>
    </row>
    <row r="1018" spans="3:4">
      <c r="C1018" s="29"/>
      <c r="D1018" s="29"/>
    </row>
    <row r="1019" spans="3:4">
      <c r="C1019" s="29"/>
      <c r="D1019" s="29"/>
    </row>
    <row r="1020" spans="3:4">
      <c r="C1020" s="29"/>
      <c r="D1020" s="29"/>
    </row>
    <row r="1021" spans="3:4">
      <c r="C1021" s="29"/>
      <c r="D1021" s="29"/>
    </row>
    <row r="1022" spans="3:4">
      <c r="C1022" s="29"/>
      <c r="D1022" s="29"/>
    </row>
    <row r="1023" spans="3:4">
      <c r="C1023" s="29"/>
      <c r="D1023" s="29"/>
    </row>
    <row r="1024" spans="3:4">
      <c r="C1024" s="29"/>
      <c r="D1024" s="29"/>
    </row>
    <row r="1025" spans="3:4">
      <c r="C1025" s="29"/>
      <c r="D1025" s="29"/>
    </row>
    <row r="1026" spans="3:4">
      <c r="C1026" s="29"/>
      <c r="D1026" s="29"/>
    </row>
    <row r="1027" spans="3:4">
      <c r="C1027" s="29"/>
      <c r="D1027" s="29"/>
    </row>
    <row r="1028" spans="3:4">
      <c r="C1028" s="29"/>
      <c r="D1028" s="29"/>
    </row>
    <row r="1029" spans="3:4">
      <c r="C1029" s="29"/>
      <c r="D1029" s="29"/>
    </row>
    <row r="1030" spans="3:4">
      <c r="C1030" s="29"/>
      <c r="D1030" s="29"/>
    </row>
    <row r="1031" spans="3:4">
      <c r="C1031" s="29"/>
      <c r="D1031" s="29"/>
    </row>
    <row r="1032" spans="3:4">
      <c r="C1032" s="29"/>
      <c r="D1032" s="29"/>
    </row>
    <row r="1033" spans="3:4">
      <c r="C1033" s="29"/>
      <c r="D1033" s="29"/>
    </row>
    <row r="1034" spans="3:4">
      <c r="C1034" s="29"/>
      <c r="D1034" s="29"/>
    </row>
    <row r="1035" spans="3:4">
      <c r="C1035" s="29"/>
      <c r="D1035" s="29"/>
    </row>
    <row r="1036" spans="3:4">
      <c r="C1036" s="29"/>
      <c r="D1036" s="29"/>
    </row>
    <row r="1037" spans="3:4">
      <c r="C1037" s="29"/>
      <c r="D1037" s="29"/>
    </row>
    <row r="1038" spans="3:4">
      <c r="C1038" s="29"/>
      <c r="D1038" s="29"/>
    </row>
    <row r="1039" spans="3:4">
      <c r="C1039" s="29"/>
      <c r="D1039" s="29"/>
    </row>
    <row r="1040" spans="3:4">
      <c r="C1040" s="29"/>
      <c r="D1040" s="29"/>
    </row>
    <row r="1041" spans="3:4">
      <c r="C1041" s="29"/>
      <c r="D1041" s="29"/>
    </row>
    <row r="1042" spans="3:4">
      <c r="C1042" s="29"/>
      <c r="D1042" s="29"/>
    </row>
    <row r="1043" spans="3:4">
      <c r="C1043" s="29"/>
      <c r="D1043" s="29"/>
    </row>
    <row r="1044" spans="3:4">
      <c r="C1044" s="29"/>
      <c r="D1044" s="29"/>
    </row>
    <row r="1045" spans="3:4">
      <c r="C1045" s="29"/>
      <c r="D1045" s="29"/>
    </row>
    <row r="1046" spans="3:4">
      <c r="C1046" s="29"/>
      <c r="D1046" s="29"/>
    </row>
    <row r="1047" spans="3:4">
      <c r="C1047" s="29"/>
      <c r="D1047" s="29"/>
    </row>
    <row r="1048" spans="3:4">
      <c r="C1048" s="29"/>
      <c r="D1048" s="29"/>
    </row>
    <row r="1049" spans="3:4">
      <c r="C1049" s="29"/>
      <c r="D1049" s="29"/>
    </row>
    <row r="1050" spans="3:4">
      <c r="C1050" s="29"/>
      <c r="D1050" s="29"/>
    </row>
    <row r="1051" spans="3:4">
      <c r="C1051" s="29"/>
      <c r="D1051" s="29"/>
    </row>
    <row r="1052" spans="3:4">
      <c r="C1052" s="29"/>
      <c r="D1052" s="29"/>
    </row>
    <row r="1053" spans="3:4">
      <c r="C1053" s="29"/>
      <c r="D1053" s="29"/>
    </row>
    <row r="1054" spans="3:4">
      <c r="C1054" s="29"/>
      <c r="D1054" s="29"/>
    </row>
    <row r="1055" spans="3:4">
      <c r="C1055" s="29"/>
      <c r="D1055" s="29"/>
    </row>
    <row r="1056" spans="3:4">
      <c r="C1056" s="29"/>
      <c r="D1056" s="29"/>
    </row>
    <row r="1057" spans="3:4">
      <c r="C1057" s="29"/>
      <c r="D1057" s="29"/>
    </row>
    <row r="1058" spans="3:4">
      <c r="C1058" s="29"/>
      <c r="D1058" s="29"/>
    </row>
    <row r="1059" spans="3:4">
      <c r="C1059" s="29"/>
      <c r="D1059" s="29"/>
    </row>
    <row r="1060" spans="3:4">
      <c r="C1060" s="29"/>
      <c r="D1060" s="29"/>
    </row>
    <row r="1061" spans="3:4">
      <c r="C1061" s="29"/>
      <c r="D1061" s="29"/>
    </row>
    <row r="1062" spans="3:4">
      <c r="C1062" s="29"/>
      <c r="D1062" s="29"/>
    </row>
    <row r="1063" spans="3:4">
      <c r="C1063" s="29"/>
      <c r="D1063" s="29"/>
    </row>
    <row r="1064" spans="3:4">
      <c r="C1064" s="29"/>
      <c r="D1064" s="29"/>
    </row>
    <row r="1065" spans="3:4">
      <c r="C1065" s="29"/>
      <c r="D1065" s="29"/>
    </row>
    <row r="1066" spans="3:4">
      <c r="C1066" s="29"/>
      <c r="D1066" s="29"/>
    </row>
    <row r="1067" spans="3:4">
      <c r="C1067" s="29"/>
      <c r="D1067" s="29"/>
    </row>
    <row r="1068" spans="3:4">
      <c r="C1068" s="29"/>
      <c r="D1068" s="29"/>
    </row>
    <row r="1069" spans="3:4">
      <c r="C1069" s="29"/>
      <c r="D1069" s="29"/>
    </row>
    <row r="1070" spans="3:4">
      <c r="C1070" s="29"/>
      <c r="D1070" s="29"/>
    </row>
    <row r="1071" spans="3:4">
      <c r="C1071" s="29"/>
      <c r="D1071" s="29"/>
    </row>
    <row r="1072" spans="3:4">
      <c r="C1072" s="29"/>
      <c r="D1072" s="29"/>
    </row>
    <row r="1073" spans="3:4">
      <c r="C1073" s="29"/>
      <c r="D1073" s="29"/>
    </row>
    <row r="1074" spans="3:4">
      <c r="C1074" s="29"/>
      <c r="D1074" s="29"/>
    </row>
    <row r="1075" spans="3:4">
      <c r="C1075" s="29"/>
      <c r="D1075" s="29"/>
    </row>
    <row r="1076" spans="3:4">
      <c r="C1076" s="29"/>
      <c r="D1076" s="29"/>
    </row>
    <row r="1077" spans="3:4">
      <c r="C1077" s="29"/>
      <c r="D1077" s="29"/>
    </row>
    <row r="1078" spans="3:4">
      <c r="C1078" s="29"/>
      <c r="D1078" s="29"/>
    </row>
    <row r="1079" spans="3:4">
      <c r="C1079" s="29"/>
      <c r="D1079" s="29"/>
    </row>
    <row r="1080" spans="3:4">
      <c r="C1080" s="29"/>
      <c r="D1080" s="29"/>
    </row>
    <row r="1081" spans="3:4">
      <c r="C1081" s="29"/>
      <c r="D1081" s="29"/>
    </row>
    <row r="1082" spans="3:4">
      <c r="C1082" s="29"/>
      <c r="D1082" s="29"/>
    </row>
    <row r="1083" spans="3:4">
      <c r="C1083" s="29"/>
      <c r="D1083" s="29"/>
    </row>
    <row r="1084" spans="3:4">
      <c r="C1084" s="29"/>
      <c r="D1084" s="29"/>
    </row>
    <row r="1085" spans="3:4">
      <c r="C1085" s="29"/>
      <c r="D1085" s="29"/>
    </row>
    <row r="1086" spans="3:4">
      <c r="C1086" s="29"/>
      <c r="D1086" s="29"/>
    </row>
    <row r="1087" spans="3:4">
      <c r="C1087" s="29"/>
      <c r="D1087" s="29"/>
    </row>
    <row r="1088" spans="3:4">
      <c r="C1088" s="29"/>
      <c r="D1088" s="29"/>
    </row>
    <row r="1089" spans="3:4">
      <c r="C1089" s="29"/>
      <c r="D1089" s="29"/>
    </row>
    <row r="1090" spans="3:4">
      <c r="C1090" s="29"/>
      <c r="D1090" s="29"/>
    </row>
    <row r="1091" spans="3:4">
      <c r="C1091" s="29"/>
      <c r="D1091" s="29"/>
    </row>
    <row r="1092" spans="3:4">
      <c r="C1092" s="29"/>
      <c r="D1092" s="29"/>
    </row>
    <row r="1093" spans="3:4">
      <c r="C1093" s="29"/>
      <c r="D1093" s="29"/>
    </row>
    <row r="1094" spans="3:4">
      <c r="C1094" s="29"/>
      <c r="D1094" s="29"/>
    </row>
    <row r="1095" spans="3:4">
      <c r="C1095" s="29"/>
      <c r="D1095" s="29"/>
    </row>
    <row r="1096" spans="3:4">
      <c r="C1096" s="29"/>
      <c r="D1096" s="29"/>
    </row>
    <row r="1097" spans="3:4">
      <c r="C1097" s="29"/>
      <c r="D1097" s="29"/>
    </row>
    <row r="1098" spans="3:4">
      <c r="C1098" s="29"/>
      <c r="D1098" s="29"/>
    </row>
    <row r="1099" spans="3:4">
      <c r="C1099" s="29"/>
      <c r="D1099" s="29"/>
    </row>
    <row r="1100" spans="3:4">
      <c r="C1100" s="29"/>
      <c r="D1100" s="29"/>
    </row>
    <row r="1101" spans="3:4">
      <c r="C1101" s="29"/>
      <c r="D1101" s="29"/>
    </row>
    <row r="1102" spans="3:4">
      <c r="C1102" s="29"/>
      <c r="D1102" s="29"/>
    </row>
    <row r="1103" spans="3:4">
      <c r="C1103" s="29"/>
      <c r="D1103" s="29"/>
    </row>
    <row r="1104" spans="3:4">
      <c r="C1104" s="29"/>
      <c r="D1104" s="29"/>
    </row>
    <row r="1105" spans="3:4">
      <c r="C1105" s="29"/>
      <c r="D1105" s="29"/>
    </row>
    <row r="1106" spans="3:4">
      <c r="C1106" s="29"/>
      <c r="D1106" s="29"/>
    </row>
    <row r="1107" spans="3:4">
      <c r="C1107" s="29"/>
      <c r="D1107" s="29"/>
    </row>
    <row r="1108" spans="3:4">
      <c r="C1108" s="29"/>
      <c r="D1108" s="29"/>
    </row>
    <row r="1109" spans="3:4">
      <c r="C1109" s="29"/>
      <c r="D1109" s="29"/>
    </row>
    <row r="1110" spans="3:4">
      <c r="C1110" s="29"/>
      <c r="D1110" s="29"/>
    </row>
    <row r="1111" spans="3:4">
      <c r="C1111" s="29"/>
      <c r="D1111" s="29"/>
    </row>
    <row r="1112" spans="3:4">
      <c r="C1112" s="29"/>
      <c r="D1112" s="29"/>
    </row>
    <row r="1113" spans="3:4">
      <c r="C1113" s="29"/>
      <c r="D1113" s="29"/>
    </row>
    <row r="1114" spans="3:4">
      <c r="C1114" s="29"/>
      <c r="D1114" s="29"/>
    </row>
    <row r="1115" spans="3:4">
      <c r="C1115" s="29"/>
      <c r="D1115" s="29"/>
    </row>
    <row r="1116" spans="3:4">
      <c r="C1116" s="29"/>
      <c r="D1116" s="29"/>
    </row>
    <row r="1117" spans="3:4">
      <c r="C1117" s="29"/>
      <c r="D1117" s="29"/>
    </row>
    <row r="1118" spans="3:4">
      <c r="C1118" s="29"/>
      <c r="D1118" s="29"/>
    </row>
    <row r="1119" spans="3:4">
      <c r="C1119" s="29"/>
      <c r="D1119" s="29"/>
    </row>
    <row r="1120" spans="3:4">
      <c r="C1120" s="29"/>
      <c r="D1120" s="29"/>
    </row>
    <row r="1121" spans="3:4">
      <c r="C1121" s="29"/>
      <c r="D1121" s="29"/>
    </row>
    <row r="1122" spans="3:4">
      <c r="C1122" s="29"/>
      <c r="D1122" s="29"/>
    </row>
    <row r="1123" spans="3:4">
      <c r="C1123" s="29"/>
      <c r="D1123" s="29"/>
    </row>
    <row r="1124" spans="3:4">
      <c r="C1124" s="29"/>
      <c r="D1124" s="29"/>
    </row>
    <row r="1125" spans="3:4">
      <c r="C1125" s="29"/>
      <c r="D1125" s="29"/>
    </row>
    <row r="1126" spans="3:4">
      <c r="C1126" s="29"/>
      <c r="D1126" s="29"/>
    </row>
    <row r="1127" spans="3:4">
      <c r="C1127" s="29"/>
      <c r="D1127" s="29"/>
    </row>
    <row r="1128" spans="3:4">
      <c r="C1128" s="29"/>
      <c r="D1128" s="29"/>
    </row>
    <row r="1129" spans="3:4">
      <c r="C1129" s="29"/>
      <c r="D1129" s="29"/>
    </row>
    <row r="1130" spans="3:4">
      <c r="C1130" s="29"/>
      <c r="D1130" s="29"/>
    </row>
    <row r="1131" spans="3:4">
      <c r="C1131" s="29"/>
      <c r="D1131" s="29"/>
    </row>
    <row r="1132" spans="3:4">
      <c r="C1132" s="29"/>
      <c r="D1132" s="29"/>
    </row>
    <row r="1133" spans="3:4">
      <c r="C1133" s="29"/>
      <c r="D1133" s="29"/>
    </row>
    <row r="1134" spans="3:4">
      <c r="C1134" s="29"/>
      <c r="D1134" s="29"/>
    </row>
    <row r="1135" spans="3:4">
      <c r="C1135" s="29"/>
      <c r="D1135" s="29"/>
    </row>
    <row r="1136" spans="3:4">
      <c r="C1136" s="29"/>
      <c r="D1136" s="29"/>
    </row>
    <row r="1137" spans="3:4">
      <c r="C1137" s="29"/>
      <c r="D1137" s="29"/>
    </row>
    <row r="1138" spans="3:4">
      <c r="C1138" s="29"/>
      <c r="D1138" s="29"/>
    </row>
    <row r="1139" spans="3:4">
      <c r="C1139" s="29"/>
      <c r="D1139" s="29"/>
    </row>
    <row r="1140" spans="3:4">
      <c r="C1140" s="29"/>
      <c r="D1140" s="29"/>
    </row>
    <row r="1141" spans="3:4">
      <c r="C1141" s="29"/>
      <c r="D1141" s="29"/>
    </row>
    <row r="1142" spans="3:4">
      <c r="C1142" s="29"/>
      <c r="D1142" s="29"/>
    </row>
    <row r="1143" spans="3:4">
      <c r="C1143" s="29"/>
      <c r="D1143" s="29"/>
    </row>
    <row r="1144" spans="3:4">
      <c r="C1144" s="29"/>
      <c r="D1144" s="29"/>
    </row>
    <row r="1145" spans="3:4">
      <c r="C1145" s="29"/>
      <c r="D1145" s="29"/>
    </row>
    <row r="1146" spans="3:4">
      <c r="C1146" s="29"/>
      <c r="D1146" s="29"/>
    </row>
    <row r="1147" spans="3:4">
      <c r="C1147" s="29"/>
      <c r="D1147" s="29"/>
    </row>
    <row r="1148" spans="3:4">
      <c r="C1148" s="29"/>
      <c r="D1148" s="29"/>
    </row>
    <row r="1149" spans="3:4">
      <c r="C1149" s="29"/>
      <c r="D1149" s="29"/>
    </row>
    <row r="1150" spans="3:4">
      <c r="C1150" s="29"/>
      <c r="D1150" s="29"/>
    </row>
    <row r="1151" spans="3:4">
      <c r="C1151" s="29"/>
      <c r="D1151" s="29"/>
    </row>
    <row r="1152" spans="3:4">
      <c r="C1152" s="29"/>
      <c r="D1152" s="29"/>
    </row>
    <row r="1153" spans="3:4">
      <c r="C1153" s="29"/>
      <c r="D1153" s="29"/>
    </row>
    <row r="1154" spans="3:4">
      <c r="C1154" s="29"/>
      <c r="D1154" s="29"/>
    </row>
    <row r="1155" spans="3:4">
      <c r="C1155" s="29"/>
      <c r="D1155" s="29"/>
    </row>
    <row r="1156" spans="3:4">
      <c r="C1156" s="29"/>
      <c r="D1156" s="29"/>
    </row>
    <row r="1157" spans="3:4">
      <c r="C1157" s="29"/>
      <c r="D1157" s="29"/>
    </row>
    <row r="1158" spans="3:4">
      <c r="C1158" s="29"/>
      <c r="D1158" s="29"/>
    </row>
    <row r="1159" spans="3:4">
      <c r="C1159" s="29"/>
      <c r="D1159" s="29"/>
    </row>
    <row r="1160" spans="3:4">
      <c r="C1160" s="29"/>
      <c r="D1160" s="29"/>
    </row>
    <row r="1161" spans="3:4">
      <c r="C1161" s="29"/>
      <c r="D1161" s="29"/>
    </row>
    <row r="1162" spans="3:4">
      <c r="C1162" s="29"/>
      <c r="D1162" s="29"/>
    </row>
    <row r="1163" spans="3:4">
      <c r="C1163" s="29"/>
      <c r="D1163" s="29"/>
    </row>
    <row r="1164" spans="3:4">
      <c r="C1164" s="29"/>
      <c r="D1164" s="29"/>
    </row>
    <row r="1165" spans="3:4">
      <c r="C1165" s="29"/>
      <c r="D1165" s="29"/>
    </row>
    <row r="1166" spans="3:4">
      <c r="C1166" s="29"/>
      <c r="D1166" s="29"/>
    </row>
    <row r="1167" spans="3:4">
      <c r="C1167" s="29"/>
      <c r="D1167" s="29"/>
    </row>
    <row r="1168" spans="3:4">
      <c r="C1168" s="29"/>
      <c r="D1168" s="29"/>
    </row>
    <row r="1169" spans="3:4">
      <c r="C1169" s="29"/>
      <c r="D1169" s="29"/>
    </row>
    <row r="1170" spans="3:4">
      <c r="C1170" s="29"/>
      <c r="D1170" s="29"/>
    </row>
    <row r="1171" spans="3:4">
      <c r="C1171" s="29"/>
      <c r="D1171" s="29"/>
    </row>
    <row r="1172" spans="3:4">
      <c r="C1172" s="29"/>
      <c r="D1172" s="29"/>
    </row>
    <row r="1173" spans="3:4">
      <c r="C1173" s="29"/>
      <c r="D1173" s="29"/>
    </row>
    <row r="1174" spans="3:4">
      <c r="C1174" s="29"/>
      <c r="D1174" s="29"/>
    </row>
    <row r="1175" spans="3:4">
      <c r="C1175" s="29"/>
      <c r="D1175" s="29"/>
    </row>
    <row r="1176" spans="3:4">
      <c r="C1176" s="29"/>
      <c r="D1176" s="29"/>
    </row>
    <row r="1177" spans="3:4">
      <c r="C1177" s="29"/>
      <c r="D1177" s="29"/>
    </row>
    <row r="1178" spans="3:4">
      <c r="C1178" s="29"/>
      <c r="D1178" s="29"/>
    </row>
    <row r="1179" spans="3:4">
      <c r="C1179" s="29"/>
      <c r="D1179" s="29"/>
    </row>
    <row r="1180" spans="3:4">
      <c r="C1180" s="29"/>
      <c r="D1180" s="29"/>
    </row>
    <row r="1181" spans="3:4">
      <c r="C1181" s="29"/>
      <c r="D1181" s="29"/>
    </row>
    <row r="1182" spans="3:4">
      <c r="C1182" s="29"/>
      <c r="D1182" s="29"/>
    </row>
    <row r="1183" spans="3:4">
      <c r="C1183" s="29"/>
      <c r="D1183" s="29"/>
    </row>
    <row r="1184" spans="3:4">
      <c r="C1184" s="29"/>
      <c r="D1184" s="29"/>
    </row>
    <row r="1185" spans="3:4">
      <c r="C1185" s="29"/>
      <c r="D1185" s="29"/>
    </row>
    <row r="1186" spans="3:4">
      <c r="C1186" s="29"/>
      <c r="D1186" s="29"/>
    </row>
    <row r="1187" spans="3:4">
      <c r="C1187" s="29"/>
      <c r="D1187" s="29"/>
    </row>
    <row r="1188" spans="3:4">
      <c r="C1188" s="29"/>
      <c r="D1188" s="29"/>
    </row>
    <row r="1189" spans="3:4">
      <c r="C1189" s="29"/>
      <c r="D1189" s="29"/>
    </row>
    <row r="1190" spans="3:4">
      <c r="C1190" s="29"/>
      <c r="D1190" s="29"/>
    </row>
    <row r="1191" spans="3:4">
      <c r="C1191" s="29"/>
      <c r="D1191" s="29"/>
    </row>
    <row r="1192" spans="3:4">
      <c r="C1192" s="29"/>
      <c r="D1192" s="29"/>
    </row>
    <row r="1193" spans="3:4">
      <c r="C1193" s="29"/>
      <c r="D1193" s="29"/>
    </row>
    <row r="1194" spans="3:4">
      <c r="C1194" s="29"/>
      <c r="D1194" s="29"/>
    </row>
    <row r="1195" spans="3:4">
      <c r="C1195" s="29"/>
      <c r="D1195" s="29"/>
    </row>
    <row r="1196" spans="3:4">
      <c r="C1196" s="29"/>
      <c r="D1196" s="29"/>
    </row>
    <row r="1197" spans="3:4">
      <c r="C1197" s="29"/>
      <c r="D1197" s="29"/>
    </row>
    <row r="1198" spans="3:4">
      <c r="C1198" s="29"/>
      <c r="D1198" s="29"/>
    </row>
    <row r="1199" spans="3:4">
      <c r="C1199" s="29"/>
      <c r="D1199" s="29"/>
    </row>
    <row r="1200" spans="3:4">
      <c r="C1200" s="29"/>
      <c r="D1200" s="29"/>
    </row>
    <row r="1201" spans="3:4">
      <c r="C1201" s="29"/>
      <c r="D1201" s="29"/>
    </row>
    <row r="1202" spans="3:4">
      <c r="C1202" s="29"/>
      <c r="D1202" s="29"/>
    </row>
    <row r="1203" spans="3:4">
      <c r="C1203" s="29"/>
      <c r="D1203" s="29"/>
    </row>
    <row r="1204" spans="3:4">
      <c r="C1204" s="29"/>
      <c r="D1204" s="29"/>
    </row>
    <row r="1205" spans="3:4">
      <c r="C1205" s="29"/>
      <c r="D1205" s="29"/>
    </row>
    <row r="1206" spans="3:4">
      <c r="C1206" s="29"/>
      <c r="D1206" s="29"/>
    </row>
    <row r="1207" spans="3:4">
      <c r="C1207" s="29"/>
      <c r="D1207" s="29"/>
    </row>
    <row r="1208" spans="3:4">
      <c r="C1208" s="29"/>
      <c r="D1208" s="29"/>
    </row>
    <row r="1209" spans="3:4">
      <c r="C1209" s="29"/>
      <c r="D1209" s="29"/>
    </row>
    <row r="1210" spans="3:4">
      <c r="C1210" s="29"/>
      <c r="D1210" s="29"/>
    </row>
    <row r="1211" spans="3:4">
      <c r="C1211" s="29"/>
      <c r="D1211" s="29"/>
    </row>
    <row r="1212" spans="3:4">
      <c r="C1212" s="29"/>
      <c r="D1212" s="29"/>
    </row>
    <row r="1213" spans="3:4">
      <c r="C1213" s="29"/>
      <c r="D1213" s="29"/>
    </row>
    <row r="1214" spans="3:4">
      <c r="C1214" s="29"/>
      <c r="D1214" s="29"/>
    </row>
    <row r="1215" spans="3:4">
      <c r="C1215" s="29"/>
      <c r="D1215" s="29"/>
    </row>
    <row r="1216" spans="3:4">
      <c r="C1216" s="29"/>
      <c r="D1216" s="29"/>
    </row>
    <row r="1217" spans="3:4">
      <c r="C1217" s="29"/>
      <c r="D1217" s="29"/>
    </row>
    <row r="1218" spans="3:4">
      <c r="C1218" s="29"/>
      <c r="D1218" s="29"/>
    </row>
    <row r="1219" spans="3:4">
      <c r="C1219" s="29"/>
      <c r="D1219" s="29"/>
    </row>
    <row r="1220" spans="3:4">
      <c r="C1220" s="29"/>
      <c r="D1220" s="29"/>
    </row>
    <row r="1221" spans="3:4">
      <c r="C1221" s="29"/>
      <c r="D1221" s="29"/>
    </row>
    <row r="1222" spans="3:4">
      <c r="C1222" s="29"/>
      <c r="D1222" s="29"/>
    </row>
    <row r="1223" spans="3:4">
      <c r="C1223" s="29"/>
      <c r="D1223" s="29"/>
    </row>
    <row r="1224" spans="3:4">
      <c r="C1224" s="29"/>
      <c r="D1224" s="29"/>
    </row>
    <row r="1225" spans="3:4">
      <c r="C1225" s="29"/>
      <c r="D1225" s="29"/>
    </row>
    <row r="1226" spans="3:4">
      <c r="C1226" s="29"/>
      <c r="D1226" s="29"/>
    </row>
    <row r="1227" spans="3:4">
      <c r="C1227" s="29"/>
      <c r="D1227" s="29"/>
    </row>
    <row r="1228" spans="3:4">
      <c r="C1228" s="29"/>
      <c r="D1228" s="29"/>
    </row>
    <row r="1229" spans="3:4">
      <c r="C1229" s="29"/>
      <c r="D1229" s="29"/>
    </row>
    <row r="1230" spans="3:4">
      <c r="C1230" s="29"/>
      <c r="D1230" s="29"/>
    </row>
    <row r="1231" spans="3:4">
      <c r="C1231" s="29"/>
      <c r="D1231" s="29"/>
    </row>
    <row r="1232" spans="3:4">
      <c r="C1232" s="29"/>
      <c r="D1232" s="29"/>
    </row>
    <row r="1233" spans="3:4">
      <c r="C1233" s="29"/>
      <c r="D1233" s="29"/>
    </row>
    <row r="1234" spans="3:4">
      <c r="C1234" s="29"/>
      <c r="D1234" s="29"/>
    </row>
    <row r="1235" spans="3:4">
      <c r="C1235" s="29"/>
      <c r="D1235" s="29"/>
    </row>
    <row r="1236" spans="3:4">
      <c r="C1236" s="29"/>
      <c r="D1236" s="29"/>
    </row>
    <row r="1237" spans="3:4">
      <c r="C1237" s="29"/>
      <c r="D1237" s="29"/>
    </row>
    <row r="1238" spans="3:4">
      <c r="C1238" s="29"/>
      <c r="D1238" s="29"/>
    </row>
    <row r="1239" spans="3:4">
      <c r="C1239" s="29"/>
      <c r="D1239" s="29"/>
    </row>
    <row r="1240" spans="3:4">
      <c r="C1240" s="29"/>
      <c r="D1240" s="29"/>
    </row>
    <row r="1241" spans="3:4">
      <c r="C1241" s="29"/>
      <c r="D1241" s="29"/>
    </row>
    <row r="1242" spans="3:4">
      <c r="C1242" s="29"/>
      <c r="D1242" s="29"/>
    </row>
    <row r="1243" spans="3:4">
      <c r="C1243" s="29"/>
      <c r="D1243" s="29"/>
    </row>
    <row r="1244" spans="3:4">
      <c r="C1244" s="29"/>
      <c r="D1244" s="29"/>
    </row>
    <row r="1245" spans="3:4">
      <c r="C1245" s="29"/>
      <c r="D1245" s="29"/>
    </row>
    <row r="1246" spans="3:4">
      <c r="C1246" s="29"/>
      <c r="D1246" s="29"/>
    </row>
    <row r="1247" spans="3:4">
      <c r="C1247" s="29"/>
      <c r="D1247" s="29"/>
    </row>
    <row r="1248" spans="3:4">
      <c r="C1248" s="29"/>
      <c r="D1248" s="29"/>
    </row>
    <row r="1249" spans="3:4">
      <c r="C1249" s="29"/>
      <c r="D1249" s="29"/>
    </row>
    <row r="1250" spans="3:4">
      <c r="C1250" s="29"/>
      <c r="D1250" s="29"/>
    </row>
    <row r="1251" spans="3:4">
      <c r="C1251" s="29"/>
      <c r="D1251" s="29"/>
    </row>
    <row r="1252" spans="3:4">
      <c r="C1252" s="29"/>
      <c r="D1252" s="29"/>
    </row>
    <row r="1253" spans="3:4">
      <c r="C1253" s="29"/>
      <c r="D1253" s="29"/>
    </row>
    <row r="1254" spans="3:4">
      <c r="C1254" s="29"/>
      <c r="D1254" s="29"/>
    </row>
    <row r="1255" spans="3:4">
      <c r="C1255" s="29"/>
      <c r="D1255" s="29"/>
    </row>
    <row r="1256" spans="3:4">
      <c r="C1256" s="29"/>
      <c r="D1256" s="29"/>
    </row>
    <row r="1257" spans="3:4">
      <c r="C1257" s="29"/>
      <c r="D1257" s="29"/>
    </row>
    <row r="1258" spans="3:4">
      <c r="C1258" s="29"/>
      <c r="D1258" s="29"/>
    </row>
    <row r="1259" spans="3:4">
      <c r="C1259" s="29"/>
      <c r="D1259" s="29"/>
    </row>
    <row r="1260" spans="3:4">
      <c r="C1260" s="29"/>
      <c r="D1260" s="29"/>
    </row>
    <row r="1261" spans="3:4">
      <c r="C1261" s="29"/>
      <c r="D1261" s="29"/>
    </row>
    <row r="1262" spans="3:4">
      <c r="C1262" s="29"/>
      <c r="D1262" s="29"/>
    </row>
    <row r="1263" spans="3:4">
      <c r="C1263" s="29"/>
      <c r="D1263" s="29"/>
    </row>
    <row r="1264" spans="3:4">
      <c r="C1264" s="29"/>
      <c r="D1264" s="29"/>
    </row>
    <row r="1265" spans="3:4">
      <c r="C1265" s="29"/>
      <c r="D1265" s="29"/>
    </row>
    <row r="1266" spans="3:4">
      <c r="C1266" s="29"/>
      <c r="D1266" s="29"/>
    </row>
    <row r="1267" spans="3:4">
      <c r="C1267" s="29"/>
      <c r="D1267" s="29"/>
    </row>
    <row r="1268" spans="3:4">
      <c r="C1268" s="29"/>
      <c r="D1268" s="29"/>
    </row>
    <row r="1269" spans="3:4">
      <c r="C1269" s="29"/>
      <c r="D1269" s="29"/>
    </row>
    <row r="1270" spans="3:4">
      <c r="C1270" s="29"/>
      <c r="D1270" s="29"/>
    </row>
    <row r="1271" spans="3:4">
      <c r="C1271" s="29"/>
      <c r="D1271" s="29"/>
    </row>
    <row r="1272" spans="3:4">
      <c r="C1272" s="29"/>
      <c r="D1272" s="29"/>
    </row>
    <row r="1273" spans="3:4">
      <c r="C1273" s="29"/>
      <c r="D1273" s="29"/>
    </row>
    <row r="1274" spans="3:4">
      <c r="C1274" s="29"/>
      <c r="D1274" s="29"/>
    </row>
    <row r="1275" spans="3:4">
      <c r="C1275" s="29"/>
      <c r="D1275" s="29"/>
    </row>
    <row r="1276" spans="3:4">
      <c r="C1276" s="29"/>
      <c r="D1276" s="29"/>
    </row>
    <row r="1277" spans="3:4">
      <c r="C1277" s="29"/>
      <c r="D1277" s="29"/>
    </row>
    <row r="1278" spans="3:4">
      <c r="C1278" s="29"/>
      <c r="D1278" s="29"/>
    </row>
    <row r="1279" spans="3:4">
      <c r="C1279" s="29"/>
      <c r="D1279" s="29"/>
    </row>
    <row r="1280" spans="3:4">
      <c r="C1280" s="29"/>
      <c r="D1280" s="29"/>
    </row>
    <row r="1281" spans="3:4">
      <c r="C1281" s="29"/>
      <c r="D1281" s="29"/>
    </row>
    <row r="1282" spans="3:4">
      <c r="C1282" s="29"/>
      <c r="D1282" s="29"/>
    </row>
    <row r="1283" spans="3:4">
      <c r="C1283" s="29"/>
      <c r="D1283" s="29"/>
    </row>
    <row r="1284" spans="3:4">
      <c r="C1284" s="29"/>
      <c r="D1284" s="29"/>
    </row>
    <row r="1285" spans="3:4">
      <c r="C1285" s="29"/>
      <c r="D1285" s="29"/>
    </row>
    <row r="1286" spans="3:4">
      <c r="C1286" s="29"/>
      <c r="D1286" s="29"/>
    </row>
    <row r="1287" spans="3:4">
      <c r="C1287" s="29"/>
      <c r="D1287" s="29"/>
    </row>
    <row r="1288" spans="3:4">
      <c r="C1288" s="29"/>
      <c r="D1288" s="29"/>
    </row>
    <row r="1289" spans="3:4">
      <c r="C1289" s="29"/>
      <c r="D1289" s="29"/>
    </row>
    <row r="1290" spans="3:4">
      <c r="C1290" s="29"/>
      <c r="D1290" s="29"/>
    </row>
    <row r="1291" spans="3:4">
      <c r="C1291" s="29"/>
      <c r="D1291" s="29"/>
    </row>
    <row r="1292" spans="3:4">
      <c r="C1292" s="29"/>
      <c r="D1292" s="29"/>
    </row>
    <row r="1293" spans="3:4">
      <c r="C1293" s="29"/>
      <c r="D1293" s="29"/>
    </row>
    <row r="1294" spans="3:4">
      <c r="C1294" s="29"/>
      <c r="D1294" s="29"/>
    </row>
    <row r="1295" spans="3:4">
      <c r="C1295" s="29"/>
      <c r="D1295" s="29"/>
    </row>
    <row r="1296" spans="3:4">
      <c r="C1296" s="29"/>
      <c r="D1296" s="29"/>
    </row>
    <row r="1297" spans="3:4">
      <c r="C1297" s="29"/>
      <c r="D1297" s="29"/>
    </row>
    <row r="1298" spans="3:4">
      <c r="C1298" s="29"/>
      <c r="D1298" s="29"/>
    </row>
    <row r="1299" spans="3:4">
      <c r="C1299" s="29"/>
      <c r="D1299" s="29"/>
    </row>
    <row r="1300" spans="3:4">
      <c r="C1300" s="29"/>
      <c r="D1300" s="29"/>
    </row>
    <row r="1301" spans="3:4">
      <c r="C1301" s="29"/>
      <c r="D1301" s="29"/>
    </row>
    <row r="1302" spans="3:4">
      <c r="C1302" s="29"/>
      <c r="D1302" s="29"/>
    </row>
    <row r="1303" spans="3:4">
      <c r="C1303" s="29"/>
      <c r="D1303" s="29"/>
    </row>
    <row r="1304" spans="3:4">
      <c r="C1304" s="29"/>
      <c r="D1304" s="29"/>
    </row>
    <row r="1305" spans="3:4">
      <c r="C1305" s="29"/>
      <c r="D1305" s="29"/>
    </row>
    <row r="1306" spans="3:4">
      <c r="C1306" s="29"/>
      <c r="D1306" s="29"/>
    </row>
    <row r="1307" spans="3:4">
      <c r="C1307" s="29"/>
      <c r="D1307" s="29"/>
    </row>
    <row r="1308" spans="3:4">
      <c r="C1308" s="29"/>
      <c r="D1308" s="29"/>
    </row>
    <row r="1309" spans="3:4">
      <c r="C1309" s="29"/>
      <c r="D1309" s="29"/>
    </row>
    <row r="1310" spans="3:4">
      <c r="C1310" s="29"/>
      <c r="D1310" s="29"/>
    </row>
    <row r="1311" spans="3:4">
      <c r="C1311" s="29"/>
      <c r="D1311" s="29"/>
    </row>
    <row r="1312" spans="3:4">
      <c r="C1312" s="29"/>
      <c r="D1312" s="29"/>
    </row>
    <row r="1313" spans="3:4">
      <c r="C1313" s="29"/>
      <c r="D1313" s="29"/>
    </row>
    <row r="1314" spans="3:4">
      <c r="C1314" s="29"/>
      <c r="D1314" s="29"/>
    </row>
    <row r="1315" spans="3:4">
      <c r="C1315" s="29"/>
      <c r="D1315" s="29"/>
    </row>
    <row r="1316" spans="3:4">
      <c r="C1316" s="29"/>
      <c r="D1316" s="29"/>
    </row>
    <row r="1317" spans="3:4">
      <c r="C1317" s="29"/>
      <c r="D1317" s="29"/>
    </row>
    <row r="1318" spans="3:4">
      <c r="C1318" s="29"/>
      <c r="D1318" s="29"/>
    </row>
    <row r="1319" spans="3:4">
      <c r="C1319" s="29"/>
      <c r="D1319" s="29"/>
    </row>
    <row r="1320" spans="3:4">
      <c r="C1320" s="29"/>
      <c r="D1320" s="29"/>
    </row>
    <row r="1321" spans="3:4">
      <c r="C1321" s="29"/>
      <c r="D1321" s="29"/>
    </row>
    <row r="1322" spans="3:4">
      <c r="C1322" s="29"/>
      <c r="D1322" s="29"/>
    </row>
    <row r="1323" spans="3:4">
      <c r="C1323" s="29"/>
      <c r="D1323" s="29"/>
    </row>
    <row r="1324" spans="3:4">
      <c r="C1324" s="29"/>
      <c r="D1324" s="29"/>
    </row>
    <row r="1325" spans="3:4">
      <c r="C1325" s="29"/>
      <c r="D1325" s="29"/>
    </row>
    <row r="1326" spans="3:4">
      <c r="C1326" s="29"/>
      <c r="D1326" s="29"/>
    </row>
    <row r="1327" spans="3:4">
      <c r="C1327" s="29"/>
      <c r="D1327" s="29"/>
    </row>
    <row r="1328" spans="3:4">
      <c r="C1328" s="29"/>
      <c r="D1328" s="29"/>
    </row>
    <row r="1329" spans="3:4">
      <c r="C1329" s="29"/>
      <c r="D1329" s="29"/>
    </row>
    <row r="1330" spans="3:4">
      <c r="C1330" s="29"/>
      <c r="D1330" s="29"/>
    </row>
    <row r="1331" spans="3:4">
      <c r="C1331" s="29"/>
      <c r="D1331" s="29"/>
    </row>
    <row r="1332" spans="3:4">
      <c r="C1332" s="29"/>
      <c r="D1332" s="29"/>
    </row>
    <row r="1333" spans="3:4">
      <c r="C1333" s="29"/>
      <c r="D1333" s="29"/>
    </row>
    <row r="1334" spans="3:4">
      <c r="C1334" s="29"/>
      <c r="D1334" s="29"/>
    </row>
    <row r="1335" spans="3:4">
      <c r="C1335" s="29"/>
      <c r="D1335" s="29"/>
    </row>
    <row r="1336" spans="3:4">
      <c r="C1336" s="29"/>
      <c r="D1336" s="29"/>
    </row>
    <row r="1337" spans="3:4">
      <c r="C1337" s="29"/>
      <c r="D1337" s="29"/>
    </row>
    <row r="1338" spans="3:4">
      <c r="C1338" s="29"/>
      <c r="D1338" s="29"/>
    </row>
    <row r="1339" spans="3:4">
      <c r="C1339" s="29"/>
      <c r="D1339" s="29"/>
    </row>
    <row r="1340" spans="3:4">
      <c r="C1340" s="29"/>
      <c r="D1340" s="29"/>
    </row>
    <row r="1341" spans="3:4">
      <c r="C1341" s="29"/>
      <c r="D1341" s="29"/>
    </row>
    <row r="1342" spans="3:4">
      <c r="C1342" s="29"/>
      <c r="D1342" s="29"/>
    </row>
    <row r="1343" spans="3:4">
      <c r="C1343" s="29"/>
      <c r="D1343" s="29"/>
    </row>
    <row r="1344" spans="3:4">
      <c r="C1344" s="29"/>
      <c r="D1344" s="29"/>
    </row>
    <row r="1345" spans="3:4">
      <c r="C1345" s="29"/>
      <c r="D1345" s="29"/>
    </row>
    <row r="1346" spans="3:4">
      <c r="C1346" s="29"/>
      <c r="D1346" s="29"/>
    </row>
    <row r="1347" spans="3:4">
      <c r="C1347" s="29"/>
      <c r="D1347" s="29"/>
    </row>
    <row r="1348" spans="3:4">
      <c r="C1348" s="29"/>
      <c r="D1348" s="29"/>
    </row>
    <row r="1349" spans="3:4">
      <c r="C1349" s="29"/>
      <c r="D1349" s="29"/>
    </row>
    <row r="1350" spans="3:4">
      <c r="C1350" s="29"/>
      <c r="D1350" s="29"/>
    </row>
    <row r="1351" spans="3:4">
      <c r="C1351" s="29"/>
      <c r="D1351" s="29"/>
    </row>
    <row r="1352" spans="3:4">
      <c r="C1352" s="29"/>
      <c r="D1352" s="29"/>
    </row>
    <row r="1353" spans="3:4">
      <c r="C1353" s="29"/>
      <c r="D1353" s="29"/>
    </row>
    <row r="1354" spans="3:4">
      <c r="C1354" s="29"/>
      <c r="D1354" s="29"/>
    </row>
    <row r="1355" spans="3:4">
      <c r="C1355" s="29"/>
      <c r="D1355" s="29"/>
    </row>
    <row r="1356" spans="3:4">
      <c r="C1356" s="29"/>
      <c r="D1356" s="29"/>
    </row>
    <row r="1357" spans="3:4">
      <c r="C1357" s="29"/>
      <c r="D1357" s="29"/>
    </row>
    <row r="1358" spans="3:4">
      <c r="C1358" s="29"/>
      <c r="D1358" s="29"/>
    </row>
    <row r="1359" spans="3:4">
      <c r="C1359" s="29"/>
      <c r="D1359" s="29"/>
    </row>
    <row r="1360" spans="3:4">
      <c r="C1360" s="29"/>
      <c r="D1360" s="29"/>
    </row>
    <row r="1361" spans="3:4">
      <c r="C1361" s="29"/>
      <c r="D1361" s="29"/>
    </row>
    <row r="1362" spans="3:4">
      <c r="C1362" s="29"/>
      <c r="D1362" s="29"/>
    </row>
    <row r="1363" spans="3:4">
      <c r="C1363" s="29"/>
      <c r="D1363" s="29"/>
    </row>
    <row r="1364" spans="3:4">
      <c r="C1364" s="29"/>
      <c r="D1364" s="29"/>
    </row>
    <row r="1365" spans="3:4">
      <c r="C1365" s="29"/>
      <c r="D1365" s="29"/>
    </row>
    <row r="1366" spans="3:4">
      <c r="C1366" s="29"/>
      <c r="D1366" s="29"/>
    </row>
    <row r="1367" spans="3:4">
      <c r="C1367" s="29"/>
      <c r="D1367" s="29"/>
    </row>
    <row r="1368" spans="3:4">
      <c r="C1368" s="29"/>
      <c r="D1368" s="29"/>
    </row>
    <row r="1369" spans="3:4">
      <c r="C1369" s="29"/>
      <c r="D1369" s="29"/>
    </row>
    <row r="1370" spans="3:4">
      <c r="C1370" s="29"/>
      <c r="D1370" s="29"/>
    </row>
    <row r="1371" spans="3:4">
      <c r="C1371" s="29"/>
      <c r="D1371" s="29"/>
    </row>
    <row r="1372" spans="3:4">
      <c r="C1372" s="29"/>
      <c r="D1372" s="29"/>
    </row>
    <row r="1373" spans="3:4">
      <c r="C1373" s="29"/>
      <c r="D1373" s="29"/>
    </row>
    <row r="1374" spans="3:4">
      <c r="C1374" s="29"/>
      <c r="D1374" s="29"/>
    </row>
    <row r="1375" spans="3:4">
      <c r="C1375" s="29"/>
      <c r="D1375" s="29"/>
    </row>
    <row r="1376" spans="3:4">
      <c r="C1376" s="29"/>
      <c r="D1376" s="29"/>
    </row>
    <row r="1377" spans="3:4">
      <c r="C1377" s="29"/>
      <c r="D1377" s="29"/>
    </row>
    <row r="1378" spans="3:4">
      <c r="C1378" s="29"/>
      <c r="D1378" s="29"/>
    </row>
    <row r="1379" spans="3:4">
      <c r="C1379" s="29"/>
      <c r="D1379" s="29"/>
    </row>
    <row r="1380" spans="3:4">
      <c r="C1380" s="29"/>
      <c r="D1380" s="29"/>
    </row>
    <row r="1381" spans="3:4">
      <c r="C1381" s="29"/>
      <c r="D1381" s="29"/>
    </row>
    <row r="1382" spans="3:4">
      <c r="C1382" s="29"/>
      <c r="D1382" s="29"/>
    </row>
    <row r="1383" spans="3:4">
      <c r="C1383" s="29"/>
      <c r="D1383" s="29"/>
    </row>
    <row r="1384" spans="3:4">
      <c r="C1384" s="29"/>
      <c r="D1384" s="29"/>
    </row>
    <row r="1385" spans="3:4">
      <c r="C1385" s="29"/>
      <c r="D1385" s="29"/>
    </row>
    <row r="1386" spans="3:4">
      <c r="C1386" s="29"/>
      <c r="D1386" s="29"/>
    </row>
    <row r="1387" spans="3:4">
      <c r="C1387" s="29"/>
      <c r="D1387" s="29"/>
    </row>
    <row r="1388" spans="3:4">
      <c r="C1388" s="29"/>
      <c r="D1388" s="29"/>
    </row>
    <row r="1389" spans="3:4">
      <c r="C1389" s="29"/>
      <c r="D1389" s="29"/>
    </row>
    <row r="1390" spans="3:4">
      <c r="C1390" s="29"/>
      <c r="D1390" s="29"/>
    </row>
    <row r="1391" spans="3:4">
      <c r="C1391" s="29"/>
      <c r="D1391" s="29"/>
    </row>
    <row r="1392" spans="3:4">
      <c r="C1392" s="29"/>
      <c r="D1392" s="29"/>
    </row>
    <row r="1393" spans="3:4">
      <c r="C1393" s="29"/>
      <c r="D1393" s="29"/>
    </row>
    <row r="1394" spans="3:4">
      <c r="C1394" s="29"/>
      <c r="D1394" s="29"/>
    </row>
    <row r="1395" spans="3:4">
      <c r="C1395" s="29"/>
      <c r="D1395" s="29"/>
    </row>
    <row r="1396" spans="3:4">
      <c r="C1396" s="29"/>
      <c r="D1396" s="29"/>
    </row>
    <row r="1397" spans="3:4">
      <c r="C1397" s="29"/>
      <c r="D1397" s="29"/>
    </row>
    <row r="1398" spans="3:4">
      <c r="C1398" s="29"/>
      <c r="D1398" s="29"/>
    </row>
    <row r="1399" spans="3:4">
      <c r="C1399" s="29"/>
      <c r="D1399" s="29"/>
    </row>
    <row r="1400" spans="3:4">
      <c r="C1400" s="29"/>
      <c r="D1400" s="29"/>
    </row>
    <row r="1401" spans="3:4">
      <c r="C1401" s="29"/>
      <c r="D1401" s="29"/>
    </row>
    <row r="1402" spans="3:4">
      <c r="C1402" s="29"/>
      <c r="D1402" s="29"/>
    </row>
    <row r="1403" spans="3:4">
      <c r="C1403" s="29"/>
      <c r="D1403" s="29"/>
    </row>
    <row r="1404" spans="3:4">
      <c r="C1404" s="29"/>
      <c r="D1404" s="29"/>
    </row>
    <row r="1405" spans="3:4">
      <c r="C1405" s="29"/>
      <c r="D1405" s="29"/>
    </row>
    <row r="1406" spans="3:4">
      <c r="C1406" s="29"/>
      <c r="D1406" s="29"/>
    </row>
    <row r="1407" spans="3:4">
      <c r="C1407" s="29"/>
      <c r="D1407" s="29"/>
    </row>
    <row r="1408" spans="3:4">
      <c r="C1408" s="29"/>
      <c r="D1408" s="29"/>
    </row>
    <row r="1409" spans="3:4">
      <c r="C1409" s="29"/>
      <c r="D1409" s="29"/>
    </row>
    <row r="1410" spans="3:4">
      <c r="C1410" s="29"/>
      <c r="D1410" s="29"/>
    </row>
    <row r="1411" spans="3:4">
      <c r="C1411" s="29"/>
      <c r="D1411" s="29"/>
    </row>
    <row r="1412" spans="3:4">
      <c r="C1412" s="29"/>
      <c r="D1412" s="29"/>
    </row>
    <row r="1413" spans="3:4">
      <c r="C1413" s="29"/>
      <c r="D1413" s="29"/>
    </row>
    <row r="1414" spans="3:4">
      <c r="C1414" s="29"/>
      <c r="D1414" s="29"/>
    </row>
    <row r="1415" spans="3:4">
      <c r="C1415" s="29"/>
      <c r="D1415" s="29"/>
    </row>
    <row r="1416" spans="3:4">
      <c r="C1416" s="29"/>
      <c r="D1416" s="29"/>
    </row>
    <row r="1417" spans="3:4">
      <c r="C1417" s="29"/>
      <c r="D1417" s="29"/>
    </row>
    <row r="1418" spans="3:4">
      <c r="C1418" s="29"/>
      <c r="D1418" s="29"/>
    </row>
    <row r="1419" spans="3:4">
      <c r="C1419" s="29"/>
      <c r="D1419" s="29"/>
    </row>
    <row r="1420" spans="3:4">
      <c r="C1420" s="29"/>
      <c r="D1420" s="29"/>
    </row>
    <row r="1421" spans="3:4">
      <c r="C1421" s="29"/>
      <c r="D1421" s="29"/>
    </row>
    <row r="1422" spans="3:4">
      <c r="C1422" s="29"/>
      <c r="D1422" s="29"/>
    </row>
    <row r="1423" spans="3:4">
      <c r="C1423" s="29"/>
      <c r="D1423" s="29"/>
    </row>
    <row r="1424" spans="3:4">
      <c r="C1424" s="29"/>
      <c r="D1424" s="29"/>
    </row>
    <row r="1425" spans="3:4">
      <c r="C1425" s="29"/>
      <c r="D1425" s="29"/>
    </row>
    <row r="1426" spans="3:4">
      <c r="C1426" s="29"/>
      <c r="D1426" s="29"/>
    </row>
    <row r="1427" spans="3:4">
      <c r="C1427" s="29"/>
      <c r="D1427" s="29"/>
    </row>
    <row r="1428" spans="3:4">
      <c r="C1428" s="29"/>
      <c r="D1428" s="29"/>
    </row>
    <row r="1429" spans="3:4">
      <c r="C1429" s="29"/>
      <c r="D1429" s="29"/>
    </row>
    <row r="1430" spans="3:4">
      <c r="C1430" s="29"/>
      <c r="D1430" s="29"/>
    </row>
    <row r="1431" spans="3:4">
      <c r="C1431" s="29"/>
      <c r="D1431" s="29"/>
    </row>
    <row r="1432" spans="3:4">
      <c r="C1432" s="29"/>
      <c r="D1432" s="29"/>
    </row>
    <row r="1433" spans="3:4">
      <c r="C1433" s="29"/>
      <c r="D1433" s="29"/>
    </row>
    <row r="1434" spans="3:4">
      <c r="C1434" s="29"/>
      <c r="D1434" s="29"/>
    </row>
    <row r="1435" spans="3:4">
      <c r="C1435" s="29"/>
      <c r="D1435" s="29"/>
    </row>
    <row r="1436" spans="3:4">
      <c r="C1436" s="29"/>
      <c r="D1436" s="29"/>
    </row>
    <row r="1437" spans="3:4">
      <c r="C1437" s="29"/>
      <c r="D1437" s="29"/>
    </row>
    <row r="1438" spans="3:4">
      <c r="C1438" s="29"/>
      <c r="D1438" s="29"/>
    </row>
    <row r="1439" spans="3:4">
      <c r="C1439" s="29"/>
      <c r="D1439" s="29"/>
    </row>
    <row r="1440" spans="3:4">
      <c r="C1440" s="29"/>
      <c r="D1440" s="29"/>
    </row>
    <row r="1441" spans="3:4">
      <c r="C1441" s="29"/>
      <c r="D1441" s="29"/>
    </row>
    <row r="1442" spans="3:4">
      <c r="C1442" s="29"/>
      <c r="D1442" s="29"/>
    </row>
    <row r="1443" spans="3:4">
      <c r="C1443" s="29"/>
      <c r="D1443" s="29"/>
    </row>
    <row r="1444" spans="3:4">
      <c r="C1444" s="29"/>
      <c r="D1444" s="29"/>
    </row>
    <row r="1445" spans="3:4">
      <c r="C1445" s="29"/>
      <c r="D1445" s="29"/>
    </row>
    <row r="1446" spans="3:4">
      <c r="C1446" s="29"/>
      <c r="D1446" s="29"/>
    </row>
    <row r="1447" spans="3:4">
      <c r="C1447" s="29"/>
      <c r="D1447" s="29"/>
    </row>
    <row r="1448" spans="3:4">
      <c r="C1448" s="29"/>
      <c r="D1448" s="29"/>
    </row>
    <row r="1449" spans="3:4">
      <c r="C1449" s="29"/>
      <c r="D1449" s="29"/>
    </row>
    <row r="1450" spans="3:4">
      <c r="C1450" s="29"/>
      <c r="D1450" s="29"/>
    </row>
    <row r="1451" spans="3:4">
      <c r="C1451" s="29"/>
      <c r="D1451" s="29"/>
    </row>
    <row r="1452" spans="3:4">
      <c r="C1452" s="29"/>
      <c r="D1452" s="29"/>
    </row>
    <row r="1453" spans="3:4">
      <c r="C1453" s="29"/>
      <c r="D1453" s="29"/>
    </row>
    <row r="1454" spans="3:4">
      <c r="C1454" s="29"/>
      <c r="D1454" s="29"/>
    </row>
    <row r="1455" spans="3:4">
      <c r="C1455" s="29"/>
      <c r="D1455" s="29"/>
    </row>
    <row r="1456" spans="3:4">
      <c r="C1456" s="29"/>
      <c r="D1456" s="29"/>
    </row>
    <row r="1457" spans="3:4">
      <c r="C1457" s="29"/>
      <c r="D1457" s="29"/>
    </row>
    <row r="1458" spans="3:4">
      <c r="C1458" s="29"/>
      <c r="D1458" s="29"/>
    </row>
    <row r="1459" spans="3:4">
      <c r="C1459" s="29"/>
      <c r="D1459" s="29"/>
    </row>
    <row r="1460" spans="3:4">
      <c r="C1460" s="29"/>
      <c r="D1460" s="29"/>
    </row>
    <row r="1461" spans="3:4">
      <c r="C1461" s="29"/>
      <c r="D1461" s="29"/>
    </row>
    <row r="1462" spans="3:4">
      <c r="C1462" s="29"/>
      <c r="D1462" s="29"/>
    </row>
    <row r="1463" spans="3:4">
      <c r="C1463" s="29"/>
      <c r="D1463" s="29"/>
    </row>
    <row r="1464" spans="3:4">
      <c r="C1464" s="29"/>
      <c r="D1464" s="29"/>
    </row>
    <row r="1465" spans="3:4">
      <c r="C1465" s="29"/>
      <c r="D1465" s="29"/>
    </row>
    <row r="1466" spans="3:4">
      <c r="C1466" s="29"/>
      <c r="D1466" s="29"/>
    </row>
    <row r="1467" spans="3:4">
      <c r="C1467" s="29"/>
      <c r="D1467" s="29"/>
    </row>
    <row r="1468" spans="3:4">
      <c r="C1468" s="29"/>
      <c r="D1468" s="29"/>
    </row>
    <row r="1469" spans="3:4">
      <c r="C1469" s="29"/>
      <c r="D1469" s="29"/>
    </row>
    <row r="1470" spans="3:4">
      <c r="C1470" s="29"/>
      <c r="D1470" s="29"/>
    </row>
    <row r="1471" spans="3:4">
      <c r="C1471" s="29"/>
      <c r="D1471" s="29"/>
    </row>
    <row r="1472" spans="3:4">
      <c r="C1472" s="29"/>
      <c r="D1472" s="29"/>
    </row>
    <row r="1473" spans="3:4">
      <c r="C1473" s="29"/>
      <c r="D1473" s="29"/>
    </row>
    <row r="1474" spans="3:4">
      <c r="C1474" s="29"/>
      <c r="D1474" s="29"/>
    </row>
    <row r="1475" spans="3:4">
      <c r="C1475" s="29"/>
      <c r="D1475" s="29"/>
    </row>
    <row r="1476" spans="3:4">
      <c r="C1476" s="29"/>
      <c r="D1476" s="29"/>
    </row>
    <row r="1477" spans="3:4">
      <c r="C1477" s="29"/>
      <c r="D1477" s="29"/>
    </row>
    <row r="1478" spans="3:4">
      <c r="C1478" s="29"/>
      <c r="D1478" s="29"/>
    </row>
    <row r="1479" spans="3:4">
      <c r="C1479" s="29"/>
      <c r="D1479" s="29"/>
    </row>
    <row r="1480" spans="3:4">
      <c r="C1480" s="29"/>
      <c r="D1480" s="29"/>
    </row>
    <row r="1481" spans="3:4">
      <c r="C1481" s="29"/>
      <c r="D1481" s="29"/>
    </row>
    <row r="1482" spans="3:4">
      <c r="C1482" s="29"/>
      <c r="D1482" s="29"/>
    </row>
    <row r="1483" spans="3:4">
      <c r="C1483" s="29"/>
      <c r="D1483" s="29"/>
    </row>
    <row r="1484" spans="3:4">
      <c r="C1484" s="29"/>
      <c r="D1484" s="29"/>
    </row>
    <row r="1485" spans="3:4">
      <c r="C1485" s="29"/>
      <c r="D1485" s="29"/>
    </row>
    <row r="1486" spans="3:4">
      <c r="C1486" s="29"/>
      <c r="D1486" s="29"/>
    </row>
    <row r="1487" spans="3:4">
      <c r="C1487" s="29"/>
      <c r="D1487" s="29"/>
    </row>
    <row r="1488" spans="3:4">
      <c r="C1488" s="29"/>
      <c r="D1488" s="29"/>
    </row>
    <row r="1489" spans="3:4">
      <c r="C1489" s="29"/>
      <c r="D1489" s="29"/>
    </row>
    <row r="1490" spans="3:4">
      <c r="C1490" s="29"/>
      <c r="D1490" s="29"/>
    </row>
    <row r="1491" spans="3:4">
      <c r="C1491" s="29"/>
      <c r="D1491" s="29"/>
    </row>
    <row r="1492" spans="3:4">
      <c r="C1492" s="29"/>
      <c r="D1492" s="29"/>
    </row>
    <row r="1493" spans="3:4">
      <c r="C1493" s="29"/>
      <c r="D1493" s="29"/>
    </row>
    <row r="1494" spans="3:4">
      <c r="C1494" s="29"/>
      <c r="D1494" s="29"/>
    </row>
    <row r="1495" spans="3:4">
      <c r="C1495" s="29"/>
      <c r="D1495" s="29"/>
    </row>
    <row r="1496" spans="3:4">
      <c r="C1496" s="29"/>
      <c r="D1496" s="29"/>
    </row>
    <row r="1497" spans="3:4">
      <c r="C1497" s="29"/>
      <c r="D1497" s="29"/>
    </row>
    <row r="1498" spans="3:4">
      <c r="C1498" s="29"/>
      <c r="D1498" s="29"/>
    </row>
    <row r="1499" spans="3:4">
      <c r="C1499" s="29"/>
      <c r="D1499" s="29"/>
    </row>
    <row r="1500" spans="3:4">
      <c r="C1500" s="29"/>
      <c r="D1500" s="29"/>
    </row>
    <row r="1501" spans="3:4">
      <c r="C1501" s="29"/>
      <c r="D1501" s="29"/>
    </row>
    <row r="1502" spans="3:4">
      <c r="C1502" s="29"/>
      <c r="D1502" s="29"/>
    </row>
    <row r="1503" spans="3:4">
      <c r="C1503" s="29"/>
      <c r="D1503" s="29"/>
    </row>
    <row r="1504" spans="3:4">
      <c r="C1504" s="29"/>
      <c r="D1504" s="29"/>
    </row>
    <row r="1505" spans="3:4">
      <c r="C1505" s="29"/>
      <c r="D1505" s="29"/>
    </row>
    <row r="1506" spans="3:4">
      <c r="C1506" s="29"/>
      <c r="D1506" s="29"/>
    </row>
    <row r="1507" spans="3:4">
      <c r="C1507" s="29"/>
      <c r="D1507" s="29"/>
    </row>
    <row r="1508" spans="3:4">
      <c r="C1508" s="29"/>
      <c r="D1508" s="29"/>
    </row>
    <row r="1509" spans="3:4">
      <c r="C1509" s="29"/>
      <c r="D1509" s="29"/>
    </row>
    <row r="1510" spans="3:4">
      <c r="C1510" s="29"/>
      <c r="D1510" s="29"/>
    </row>
    <row r="1511" spans="3:4">
      <c r="C1511" s="29"/>
      <c r="D1511" s="29"/>
    </row>
    <row r="1512" spans="3:4">
      <c r="C1512" s="29"/>
      <c r="D1512" s="29"/>
    </row>
    <row r="1513" spans="3:4">
      <c r="C1513" s="29"/>
      <c r="D1513" s="29"/>
    </row>
    <row r="1514" spans="3:4">
      <c r="C1514" s="29"/>
      <c r="D1514" s="29"/>
    </row>
    <row r="1515" spans="3:4">
      <c r="C1515" s="29"/>
      <c r="D1515" s="29"/>
    </row>
    <row r="1516" spans="3:4">
      <c r="C1516" s="29"/>
      <c r="D1516" s="29"/>
    </row>
    <row r="1517" spans="3:4">
      <c r="C1517" s="29"/>
      <c r="D1517" s="29"/>
    </row>
    <row r="1518" spans="3:4">
      <c r="C1518" s="29"/>
      <c r="D1518" s="29"/>
    </row>
    <row r="1519" spans="3:4">
      <c r="C1519" s="29"/>
      <c r="D1519" s="29"/>
    </row>
    <row r="1520" spans="3:4">
      <c r="C1520" s="29"/>
      <c r="D1520" s="29"/>
    </row>
    <row r="1521" spans="3:4">
      <c r="C1521" s="29"/>
      <c r="D1521" s="29"/>
    </row>
    <row r="1522" spans="3:4">
      <c r="C1522" s="29"/>
      <c r="D1522" s="29"/>
    </row>
    <row r="1523" spans="3:4">
      <c r="C1523" s="29"/>
      <c r="D1523" s="29"/>
    </row>
    <row r="1524" spans="3:4">
      <c r="C1524" s="29"/>
      <c r="D1524" s="29"/>
    </row>
    <row r="1525" spans="3:4">
      <c r="C1525" s="29"/>
      <c r="D1525" s="29"/>
    </row>
    <row r="1526" spans="3:4">
      <c r="C1526" s="29"/>
      <c r="D1526" s="29"/>
    </row>
    <row r="1527" spans="3:4">
      <c r="C1527" s="29"/>
      <c r="D1527" s="29"/>
    </row>
    <row r="1528" spans="3:4">
      <c r="C1528" s="29"/>
      <c r="D1528" s="29"/>
    </row>
    <row r="1529" spans="3:4">
      <c r="C1529" s="29"/>
      <c r="D1529" s="29"/>
    </row>
    <row r="1530" spans="3:4">
      <c r="C1530" s="29"/>
      <c r="D1530" s="29"/>
    </row>
    <row r="1531" spans="3:4">
      <c r="C1531" s="29"/>
      <c r="D1531" s="29"/>
    </row>
    <row r="1532" spans="3:4">
      <c r="C1532" s="29"/>
      <c r="D1532" s="29"/>
    </row>
    <row r="1533" spans="3:4">
      <c r="C1533" s="29"/>
      <c r="D1533" s="29"/>
    </row>
    <row r="1534" spans="3:4">
      <c r="C1534" s="29"/>
      <c r="D1534" s="29"/>
    </row>
    <row r="1535" spans="3:4">
      <c r="C1535" s="29"/>
      <c r="D1535" s="29"/>
    </row>
    <row r="1536" spans="3:4">
      <c r="C1536" s="29"/>
      <c r="D1536" s="29"/>
    </row>
    <row r="1537" spans="3:4">
      <c r="C1537" s="29"/>
      <c r="D1537" s="29"/>
    </row>
    <row r="1538" spans="3:4">
      <c r="C1538" s="29"/>
      <c r="D1538" s="29"/>
    </row>
    <row r="1539" spans="3:4">
      <c r="C1539" s="29"/>
      <c r="D1539" s="29"/>
    </row>
    <row r="1540" spans="3:4">
      <c r="C1540" s="29"/>
      <c r="D1540" s="29"/>
    </row>
    <row r="1541" spans="3:4">
      <c r="C1541" s="29"/>
      <c r="D1541" s="29"/>
    </row>
    <row r="1542" spans="3:4">
      <c r="C1542" s="29"/>
      <c r="D1542" s="29"/>
    </row>
    <row r="1543" spans="3:4">
      <c r="C1543" s="29"/>
      <c r="D1543" s="29"/>
    </row>
    <row r="1544" spans="3:4">
      <c r="C1544" s="29"/>
      <c r="D1544" s="29"/>
    </row>
    <row r="1545" spans="3:4">
      <c r="C1545" s="29"/>
      <c r="D1545" s="29"/>
    </row>
    <row r="1546" spans="3:4">
      <c r="C1546" s="29"/>
      <c r="D1546" s="29"/>
    </row>
    <row r="1547" spans="3:4">
      <c r="C1547" s="29"/>
      <c r="D1547" s="29"/>
    </row>
    <row r="1548" spans="3:4">
      <c r="C1548" s="29"/>
      <c r="D1548" s="29"/>
    </row>
    <row r="1549" spans="3:4">
      <c r="C1549" s="29"/>
      <c r="D1549" s="29"/>
    </row>
    <row r="1550" spans="3:4">
      <c r="C1550" s="29"/>
      <c r="D1550" s="29"/>
    </row>
    <row r="1551" spans="3:4">
      <c r="C1551" s="29"/>
      <c r="D1551" s="29"/>
    </row>
    <row r="1552" spans="3:4">
      <c r="C1552" s="29"/>
      <c r="D1552" s="29"/>
    </row>
    <row r="1553" spans="3:4">
      <c r="C1553" s="29"/>
      <c r="D1553" s="29"/>
    </row>
    <row r="1554" spans="3:4">
      <c r="C1554" s="29"/>
      <c r="D1554" s="29"/>
    </row>
    <row r="1555" spans="3:4">
      <c r="C1555" s="29"/>
      <c r="D1555" s="29"/>
    </row>
    <row r="1556" spans="3:4">
      <c r="C1556" s="29"/>
      <c r="D1556" s="29"/>
    </row>
    <row r="1557" spans="3:4">
      <c r="C1557" s="29"/>
      <c r="D1557" s="29"/>
    </row>
    <row r="1558" spans="3:4">
      <c r="C1558" s="29"/>
      <c r="D1558" s="29"/>
    </row>
    <row r="1559" spans="3:4">
      <c r="C1559" s="29"/>
      <c r="D1559" s="29"/>
    </row>
    <row r="1560" spans="3:4">
      <c r="C1560" s="29"/>
      <c r="D1560" s="29"/>
    </row>
    <row r="1561" spans="3:4">
      <c r="C1561" s="29"/>
      <c r="D1561" s="29"/>
    </row>
    <row r="1562" spans="3:4">
      <c r="C1562" s="29"/>
      <c r="D1562" s="29"/>
    </row>
    <row r="1563" spans="3:4">
      <c r="C1563" s="29"/>
      <c r="D1563" s="29"/>
    </row>
    <row r="1564" spans="3:4">
      <c r="C1564" s="29"/>
      <c r="D1564" s="29"/>
    </row>
    <row r="1565" spans="3:4">
      <c r="C1565" s="29"/>
      <c r="D1565" s="29"/>
    </row>
    <row r="1566" spans="3:4">
      <c r="C1566" s="29"/>
      <c r="D1566" s="29"/>
    </row>
    <row r="1567" spans="3:4">
      <c r="C1567" s="29"/>
      <c r="D1567" s="29"/>
    </row>
    <row r="1568" spans="3:4">
      <c r="C1568" s="29"/>
      <c r="D1568" s="29"/>
    </row>
    <row r="1569" spans="3:4">
      <c r="C1569" s="29"/>
      <c r="D1569" s="29"/>
    </row>
    <row r="1570" spans="3:4">
      <c r="C1570" s="29"/>
      <c r="D1570" s="29"/>
    </row>
    <row r="1571" spans="3:4">
      <c r="C1571" s="29"/>
      <c r="D1571" s="29"/>
    </row>
    <row r="1572" spans="3:4">
      <c r="C1572" s="29"/>
      <c r="D1572" s="29"/>
    </row>
    <row r="1573" spans="3:4">
      <c r="C1573" s="29"/>
      <c r="D1573" s="29"/>
    </row>
    <row r="1574" spans="3:4">
      <c r="C1574" s="29"/>
      <c r="D1574" s="29"/>
    </row>
    <row r="1575" spans="3:4">
      <c r="C1575" s="29"/>
      <c r="D1575" s="29"/>
    </row>
    <row r="1576" spans="3:4">
      <c r="C1576" s="29"/>
      <c r="D1576" s="29"/>
    </row>
    <row r="1577" spans="3:4">
      <c r="C1577" s="29"/>
      <c r="D1577" s="29"/>
    </row>
    <row r="1578" spans="3:4">
      <c r="C1578" s="29"/>
      <c r="D1578" s="29"/>
    </row>
    <row r="1579" spans="3:4">
      <c r="C1579" s="29"/>
      <c r="D1579" s="29"/>
    </row>
    <row r="1580" spans="3:4">
      <c r="C1580" s="29"/>
      <c r="D1580" s="29"/>
    </row>
    <row r="1581" spans="3:4">
      <c r="C1581" s="29"/>
      <c r="D1581" s="29"/>
    </row>
    <row r="1582" spans="3:4">
      <c r="C1582" s="29"/>
      <c r="D1582" s="29"/>
    </row>
    <row r="1583" spans="3:4">
      <c r="C1583" s="29"/>
      <c r="D1583" s="29"/>
    </row>
    <row r="1584" spans="3:4">
      <c r="C1584" s="29"/>
      <c r="D1584" s="29"/>
    </row>
    <row r="1585" spans="3:4">
      <c r="C1585" s="29"/>
      <c r="D1585" s="29"/>
    </row>
    <row r="1586" spans="3:4">
      <c r="C1586" s="29"/>
      <c r="D1586" s="29"/>
    </row>
    <row r="1587" spans="3:4">
      <c r="C1587" s="29"/>
      <c r="D1587" s="29"/>
    </row>
    <row r="1588" spans="3:4">
      <c r="C1588" s="29"/>
      <c r="D1588" s="29"/>
    </row>
    <row r="1589" spans="3:4">
      <c r="C1589" s="29"/>
      <c r="D1589" s="29"/>
    </row>
    <row r="1590" spans="3:4">
      <c r="C1590" s="29"/>
      <c r="D1590" s="29"/>
    </row>
    <row r="1591" spans="3:4">
      <c r="C1591" s="29"/>
      <c r="D1591" s="29"/>
    </row>
    <row r="1592" spans="3:4">
      <c r="C1592" s="29"/>
      <c r="D1592" s="29"/>
    </row>
    <row r="1593" spans="3:4">
      <c r="C1593" s="29"/>
      <c r="D1593" s="29"/>
    </row>
    <row r="1594" spans="3:4">
      <c r="C1594" s="29"/>
      <c r="D1594" s="29"/>
    </row>
    <row r="1595" spans="3:4">
      <c r="C1595" s="29"/>
      <c r="D1595" s="29"/>
    </row>
    <row r="1596" spans="3:4">
      <c r="C1596" s="29"/>
      <c r="D1596" s="29"/>
    </row>
    <row r="1597" spans="3:4">
      <c r="C1597" s="29"/>
      <c r="D1597" s="29"/>
    </row>
    <row r="1598" spans="3:4">
      <c r="C1598" s="29"/>
      <c r="D1598" s="29"/>
    </row>
    <row r="1599" spans="3:4">
      <c r="C1599" s="29"/>
      <c r="D1599" s="29"/>
    </row>
    <row r="1600" spans="3:4">
      <c r="C1600" s="29"/>
      <c r="D1600" s="29"/>
    </row>
    <row r="1601" spans="3:4">
      <c r="C1601" s="29"/>
      <c r="D1601" s="29"/>
    </row>
    <row r="1602" spans="3:4">
      <c r="C1602" s="29"/>
      <c r="D1602" s="29"/>
    </row>
    <row r="1603" spans="3:4">
      <c r="C1603" s="29"/>
      <c r="D1603" s="29"/>
    </row>
    <row r="1604" spans="3:4">
      <c r="C1604" s="29"/>
      <c r="D1604" s="29"/>
    </row>
    <row r="1605" spans="3:4">
      <c r="C1605" s="29"/>
      <c r="D1605" s="29"/>
    </row>
    <row r="1606" spans="3:4">
      <c r="C1606" s="29"/>
      <c r="D1606" s="29"/>
    </row>
    <row r="1607" spans="3:4">
      <c r="C1607" s="29"/>
      <c r="D1607" s="29"/>
    </row>
    <row r="1608" spans="3:4">
      <c r="C1608" s="29"/>
      <c r="D1608" s="29"/>
    </row>
    <row r="1609" spans="3:4">
      <c r="C1609" s="29"/>
      <c r="D1609" s="29"/>
    </row>
    <row r="1610" spans="3:4">
      <c r="C1610" s="29"/>
      <c r="D1610" s="29"/>
    </row>
    <row r="1611" spans="3:4">
      <c r="C1611" s="29"/>
      <c r="D1611" s="29"/>
    </row>
    <row r="1612" spans="3:4">
      <c r="C1612" s="29"/>
      <c r="D1612" s="29"/>
    </row>
    <row r="1613" spans="3:4">
      <c r="C1613" s="29"/>
      <c r="D1613" s="29"/>
    </row>
    <row r="1614" spans="3:4">
      <c r="C1614" s="29"/>
      <c r="D1614" s="29"/>
    </row>
    <row r="1615" spans="3:4">
      <c r="C1615" s="29"/>
      <c r="D1615" s="29"/>
    </row>
    <row r="1616" spans="3:4">
      <c r="C1616" s="29"/>
      <c r="D1616" s="29"/>
    </row>
    <row r="1617" spans="3:4">
      <c r="C1617" s="29"/>
      <c r="D1617" s="29"/>
    </row>
    <row r="1618" spans="3:4">
      <c r="C1618" s="29"/>
      <c r="D1618" s="29"/>
    </row>
    <row r="1619" spans="3:4">
      <c r="C1619" s="29"/>
      <c r="D1619" s="29"/>
    </row>
    <row r="1620" spans="3:4">
      <c r="C1620" s="29"/>
      <c r="D1620" s="29"/>
    </row>
    <row r="1621" spans="3:4">
      <c r="C1621" s="29"/>
      <c r="D1621" s="29"/>
    </row>
    <row r="1622" spans="3:4">
      <c r="C1622" s="29"/>
      <c r="D1622" s="29"/>
    </row>
    <row r="1623" spans="3:4">
      <c r="C1623" s="29"/>
      <c r="D1623" s="29"/>
    </row>
    <row r="1624" spans="3:4">
      <c r="C1624" s="29"/>
      <c r="D1624" s="29"/>
    </row>
    <row r="1625" spans="3:4">
      <c r="C1625" s="29"/>
      <c r="D1625" s="29"/>
    </row>
    <row r="1626" spans="3:4">
      <c r="C1626" s="29"/>
      <c r="D1626" s="29"/>
    </row>
    <row r="1627" spans="3:4">
      <c r="C1627" s="29"/>
      <c r="D1627" s="29"/>
    </row>
    <row r="1628" spans="3:4">
      <c r="C1628" s="29"/>
      <c r="D1628" s="29"/>
    </row>
    <row r="1629" spans="3:4">
      <c r="C1629" s="29"/>
      <c r="D1629" s="29"/>
    </row>
    <row r="1630" spans="3:4">
      <c r="C1630" s="29"/>
      <c r="D1630" s="29"/>
    </row>
    <row r="1631" spans="3:4">
      <c r="C1631" s="29"/>
      <c r="D1631" s="29"/>
    </row>
    <row r="1632" spans="3:4">
      <c r="C1632" s="29"/>
      <c r="D1632" s="29"/>
    </row>
    <row r="1633" spans="3:4">
      <c r="C1633" s="29"/>
      <c r="D1633" s="29"/>
    </row>
    <row r="1634" spans="3:4">
      <c r="C1634" s="29"/>
      <c r="D1634" s="29"/>
    </row>
    <row r="1635" spans="3:4">
      <c r="C1635" s="29"/>
      <c r="D1635" s="29"/>
    </row>
    <row r="1636" spans="3:4">
      <c r="C1636" s="29"/>
      <c r="D1636" s="29"/>
    </row>
    <row r="1637" spans="3:4">
      <c r="C1637" s="29"/>
      <c r="D1637" s="29"/>
    </row>
    <row r="1638" spans="3:4">
      <c r="C1638" s="29"/>
      <c r="D1638" s="29"/>
    </row>
    <row r="1639" spans="3:4">
      <c r="C1639" s="29"/>
      <c r="D1639" s="29"/>
    </row>
    <row r="1640" spans="3:4">
      <c r="C1640" s="29"/>
      <c r="D1640" s="29"/>
    </row>
    <row r="1641" spans="3:4">
      <c r="C1641" s="29"/>
      <c r="D1641" s="29"/>
    </row>
    <row r="1642" spans="3:4">
      <c r="C1642" s="29"/>
      <c r="D1642" s="29"/>
    </row>
    <row r="1643" spans="3:4">
      <c r="C1643" s="29"/>
      <c r="D1643" s="29"/>
    </row>
    <row r="1644" spans="3:4">
      <c r="C1644" s="29"/>
      <c r="D1644" s="29"/>
    </row>
    <row r="1645" spans="3:4">
      <c r="C1645" s="29"/>
      <c r="D1645" s="29"/>
    </row>
    <row r="1646" spans="3:4">
      <c r="C1646" s="29"/>
      <c r="D1646" s="29"/>
    </row>
    <row r="1647" spans="3:4">
      <c r="C1647" s="29"/>
      <c r="D1647" s="29"/>
    </row>
    <row r="1648" spans="3:4">
      <c r="C1648" s="29"/>
      <c r="D1648" s="29"/>
    </row>
    <row r="1649" spans="3:4">
      <c r="C1649" s="29"/>
      <c r="D1649" s="29"/>
    </row>
    <row r="1650" spans="3:4">
      <c r="C1650" s="29"/>
      <c r="D1650" s="29"/>
    </row>
    <row r="1651" spans="3:4">
      <c r="C1651" s="29"/>
      <c r="D1651" s="29"/>
    </row>
    <row r="1652" spans="3:4">
      <c r="C1652" s="29"/>
      <c r="D1652" s="29"/>
    </row>
    <row r="1653" spans="3:4">
      <c r="C1653" s="29"/>
      <c r="D1653" s="29"/>
    </row>
    <row r="1654" spans="3:4">
      <c r="C1654" s="29"/>
      <c r="D1654" s="29"/>
    </row>
    <row r="1655" spans="3:4">
      <c r="C1655" s="29"/>
      <c r="D1655" s="29"/>
    </row>
    <row r="1656" spans="3:4">
      <c r="C1656" s="29"/>
      <c r="D1656" s="29"/>
    </row>
    <row r="1657" spans="3:4">
      <c r="C1657" s="29"/>
      <c r="D1657" s="29"/>
    </row>
    <row r="1658" spans="3:4">
      <c r="C1658" s="29"/>
      <c r="D1658" s="29"/>
    </row>
    <row r="1659" spans="3:4">
      <c r="C1659" s="29"/>
      <c r="D1659" s="29"/>
    </row>
    <row r="1660" spans="3:4">
      <c r="C1660" s="29"/>
      <c r="D1660" s="29"/>
    </row>
    <row r="1661" spans="3:4">
      <c r="C1661" s="29"/>
      <c r="D1661" s="29"/>
    </row>
    <row r="1662" spans="3:4">
      <c r="C1662" s="29"/>
      <c r="D1662" s="29"/>
    </row>
    <row r="1663" spans="3:4">
      <c r="C1663" s="29"/>
      <c r="D1663" s="29"/>
    </row>
    <row r="1664" spans="3:4">
      <c r="C1664" s="29"/>
      <c r="D1664" s="29"/>
    </row>
    <row r="1665" spans="3:4">
      <c r="C1665" s="29"/>
      <c r="D1665" s="29"/>
    </row>
    <row r="1666" spans="3:4">
      <c r="C1666" s="29"/>
      <c r="D1666" s="29"/>
    </row>
    <row r="1667" spans="3:4">
      <c r="C1667" s="29"/>
      <c r="D1667" s="29"/>
    </row>
    <row r="1668" spans="3:4">
      <c r="C1668" s="29"/>
      <c r="D1668" s="29"/>
    </row>
    <row r="1669" spans="3:4">
      <c r="C1669" s="29"/>
      <c r="D1669" s="29"/>
    </row>
    <row r="1670" spans="3:4">
      <c r="C1670" s="29"/>
      <c r="D1670" s="29"/>
    </row>
    <row r="1671" spans="3:4">
      <c r="C1671" s="29"/>
      <c r="D1671" s="29"/>
    </row>
    <row r="1672" spans="3:4">
      <c r="C1672" s="29"/>
      <c r="D1672" s="29"/>
    </row>
    <row r="1673" spans="3:4">
      <c r="C1673" s="29"/>
      <c r="D1673" s="29"/>
    </row>
    <row r="1674" spans="3:4">
      <c r="C1674" s="29"/>
      <c r="D1674" s="29"/>
    </row>
    <row r="1675" spans="3:4">
      <c r="C1675" s="29"/>
      <c r="D1675" s="29"/>
    </row>
    <row r="1676" spans="3:4">
      <c r="C1676" s="29"/>
      <c r="D1676" s="29"/>
    </row>
    <row r="1677" spans="3:4">
      <c r="C1677" s="29"/>
      <c r="D1677" s="29"/>
    </row>
    <row r="1678" spans="3:4">
      <c r="C1678" s="29"/>
      <c r="D1678" s="29"/>
    </row>
    <row r="1679" spans="3:4">
      <c r="C1679" s="29"/>
      <c r="D1679" s="29"/>
    </row>
    <row r="1680" spans="3:4">
      <c r="C1680" s="29"/>
      <c r="D1680" s="29"/>
    </row>
    <row r="1681" spans="3:4">
      <c r="C1681" s="29"/>
      <c r="D1681" s="29"/>
    </row>
    <row r="1682" spans="3:4">
      <c r="C1682" s="29"/>
      <c r="D1682" s="29"/>
    </row>
    <row r="1683" spans="3:4">
      <c r="C1683" s="29"/>
      <c r="D1683" s="29"/>
    </row>
    <row r="1684" spans="3:4">
      <c r="C1684" s="29"/>
      <c r="D1684" s="29"/>
    </row>
    <row r="1685" spans="3:4">
      <c r="C1685" s="29"/>
      <c r="D1685" s="29"/>
    </row>
    <row r="1686" spans="3:4">
      <c r="C1686" s="29"/>
      <c r="D1686" s="29"/>
    </row>
    <row r="1687" spans="3:4">
      <c r="C1687" s="29"/>
      <c r="D1687" s="29"/>
    </row>
    <row r="1688" spans="3:4">
      <c r="C1688" s="29"/>
      <c r="D1688" s="29"/>
    </row>
    <row r="1689" spans="3:4">
      <c r="C1689" s="29"/>
      <c r="D1689" s="29"/>
    </row>
    <row r="1690" spans="3:4">
      <c r="C1690" s="29"/>
      <c r="D1690" s="29"/>
    </row>
    <row r="1691" spans="3:4">
      <c r="C1691" s="29"/>
      <c r="D1691" s="29"/>
    </row>
    <row r="1692" spans="3:4">
      <c r="C1692" s="29"/>
      <c r="D1692" s="29"/>
    </row>
    <row r="1693" spans="3:4">
      <c r="C1693" s="29"/>
      <c r="D1693" s="29"/>
    </row>
    <row r="1694" spans="3:4">
      <c r="C1694" s="29"/>
      <c r="D1694" s="29"/>
    </row>
    <row r="1695" spans="3:4">
      <c r="C1695" s="29"/>
      <c r="D1695" s="29"/>
    </row>
    <row r="1696" spans="3:4">
      <c r="C1696" s="29"/>
      <c r="D1696" s="29"/>
    </row>
    <row r="1697" spans="3:4">
      <c r="C1697" s="29"/>
      <c r="D1697" s="29"/>
    </row>
    <row r="1698" spans="3:4">
      <c r="C1698" s="29"/>
      <c r="D1698" s="29"/>
    </row>
    <row r="1699" spans="3:4">
      <c r="C1699" s="29"/>
      <c r="D1699" s="29"/>
    </row>
    <row r="1700" spans="3:4">
      <c r="C1700" s="29"/>
      <c r="D1700" s="29"/>
    </row>
    <row r="1701" spans="3:4">
      <c r="C1701" s="29"/>
      <c r="D1701" s="29"/>
    </row>
    <row r="1702" spans="3:4">
      <c r="C1702" s="29"/>
      <c r="D1702" s="29"/>
    </row>
    <row r="1703" spans="3:4">
      <c r="C1703" s="29"/>
      <c r="D1703" s="29"/>
    </row>
    <row r="1704" spans="3:4">
      <c r="C1704" s="29"/>
      <c r="D1704" s="29"/>
    </row>
    <row r="1705" spans="3:4">
      <c r="C1705" s="29"/>
      <c r="D1705" s="29"/>
    </row>
    <row r="1706" spans="3:4">
      <c r="C1706" s="29"/>
      <c r="D1706" s="29"/>
    </row>
    <row r="1707" spans="3:4">
      <c r="C1707" s="29"/>
      <c r="D1707" s="29"/>
    </row>
    <row r="1708" spans="3:4">
      <c r="C1708" s="29"/>
      <c r="D1708" s="29"/>
    </row>
    <row r="1709" spans="3:4">
      <c r="C1709" s="29"/>
      <c r="D1709" s="29"/>
    </row>
    <row r="1710" spans="3:4">
      <c r="C1710" s="29"/>
      <c r="D1710" s="29"/>
    </row>
    <row r="1711" spans="3:4">
      <c r="C1711" s="29"/>
      <c r="D1711" s="29"/>
    </row>
    <row r="1712" spans="3:4">
      <c r="C1712" s="29"/>
      <c r="D1712" s="29"/>
    </row>
    <row r="1713" spans="3:4">
      <c r="C1713" s="29"/>
      <c r="D1713" s="29"/>
    </row>
    <row r="1714" spans="3:4">
      <c r="C1714" s="29"/>
      <c r="D1714" s="29"/>
    </row>
    <row r="1715" spans="3:4">
      <c r="C1715" s="29"/>
      <c r="D1715" s="29"/>
    </row>
    <row r="1716" spans="3:4">
      <c r="C1716" s="29"/>
      <c r="D1716" s="29"/>
    </row>
    <row r="1717" spans="3:4">
      <c r="C1717" s="29"/>
      <c r="D1717" s="29"/>
    </row>
    <row r="1718" spans="3:4">
      <c r="C1718" s="29"/>
      <c r="D1718" s="29"/>
    </row>
    <row r="1719" spans="3:4">
      <c r="C1719" s="29"/>
      <c r="D1719" s="29"/>
    </row>
    <row r="1720" spans="3:4">
      <c r="C1720" s="29"/>
      <c r="D1720" s="29"/>
    </row>
    <row r="1721" spans="3:4">
      <c r="C1721" s="29"/>
      <c r="D1721" s="29"/>
    </row>
    <row r="1722" spans="3:4">
      <c r="C1722" s="29"/>
      <c r="D1722" s="29"/>
    </row>
    <row r="1723" spans="3:4">
      <c r="C1723" s="29"/>
      <c r="D1723" s="29"/>
    </row>
    <row r="1724" spans="3:4">
      <c r="C1724" s="29"/>
      <c r="D1724" s="29"/>
    </row>
    <row r="1725" spans="3:4">
      <c r="C1725" s="29"/>
      <c r="D1725" s="29"/>
    </row>
    <row r="1726" spans="3:4">
      <c r="C1726" s="29"/>
      <c r="D1726" s="29"/>
    </row>
    <row r="1727" spans="3:4">
      <c r="C1727" s="29"/>
      <c r="D1727" s="29"/>
    </row>
    <row r="1728" spans="3:4">
      <c r="C1728" s="29"/>
      <c r="D1728" s="29"/>
    </row>
    <row r="1729" spans="3:4">
      <c r="C1729" s="29"/>
      <c r="D1729" s="29"/>
    </row>
    <row r="1730" spans="3:4">
      <c r="C1730" s="29"/>
      <c r="D1730" s="29"/>
    </row>
    <row r="1731" spans="3:4">
      <c r="C1731" s="29"/>
      <c r="D1731" s="29"/>
    </row>
    <row r="1732" spans="3:4">
      <c r="C1732" s="29"/>
      <c r="D1732" s="29"/>
    </row>
    <row r="1733" spans="3:4">
      <c r="C1733" s="29"/>
      <c r="D1733" s="29"/>
    </row>
    <row r="1734" spans="3:4">
      <c r="C1734" s="29"/>
      <c r="D1734" s="29"/>
    </row>
    <row r="1735" spans="3:4">
      <c r="C1735" s="29"/>
      <c r="D1735" s="29"/>
    </row>
    <row r="1736" spans="3:4">
      <c r="C1736" s="29"/>
      <c r="D1736" s="29"/>
    </row>
    <row r="1737" spans="3:4">
      <c r="C1737" s="29"/>
      <c r="D1737" s="29"/>
    </row>
    <row r="1738" spans="3:4">
      <c r="C1738" s="29"/>
      <c r="D1738" s="29"/>
    </row>
    <row r="1739" spans="3:4">
      <c r="C1739" s="29"/>
      <c r="D1739" s="29"/>
    </row>
    <row r="1740" spans="3:4">
      <c r="C1740" s="29"/>
      <c r="D1740" s="29"/>
    </row>
    <row r="1741" spans="3:4">
      <c r="C1741" s="29"/>
      <c r="D1741" s="29"/>
    </row>
    <row r="1742" spans="3:4">
      <c r="C1742" s="29"/>
      <c r="D1742" s="29"/>
    </row>
    <row r="1743" spans="3:4">
      <c r="C1743" s="29"/>
      <c r="D1743" s="29"/>
    </row>
    <row r="1744" spans="3:4">
      <c r="C1744" s="29"/>
      <c r="D1744" s="29"/>
    </row>
    <row r="1745" spans="3:4">
      <c r="C1745" s="29"/>
      <c r="D1745" s="29"/>
    </row>
    <row r="1746" spans="3:4">
      <c r="C1746" s="29"/>
      <c r="D1746" s="29"/>
    </row>
    <row r="1747" spans="3:4">
      <c r="C1747" s="29"/>
      <c r="D1747" s="29"/>
    </row>
    <row r="1748" spans="3:4">
      <c r="C1748" s="29"/>
      <c r="D1748" s="29"/>
    </row>
    <row r="1749" spans="3:4">
      <c r="C1749" s="29"/>
      <c r="D1749" s="29"/>
    </row>
    <row r="1750" spans="3:4">
      <c r="C1750" s="29"/>
      <c r="D1750" s="29"/>
    </row>
    <row r="1751" spans="3:4">
      <c r="C1751" s="29"/>
      <c r="D1751" s="29"/>
    </row>
    <row r="1752" spans="3:4">
      <c r="C1752" s="29"/>
      <c r="D1752" s="29"/>
    </row>
    <row r="1753" spans="3:4">
      <c r="C1753" s="29"/>
      <c r="D1753" s="29"/>
    </row>
    <row r="1754" spans="3:4">
      <c r="C1754" s="29"/>
      <c r="D1754" s="29"/>
    </row>
    <row r="1755" spans="3:4">
      <c r="C1755" s="29"/>
      <c r="D1755" s="29"/>
    </row>
    <row r="1756" spans="3:4">
      <c r="C1756" s="29"/>
      <c r="D1756" s="29"/>
    </row>
    <row r="1757" spans="3:4">
      <c r="C1757" s="29"/>
      <c r="D1757" s="29"/>
    </row>
    <row r="1758" spans="3:4">
      <c r="C1758" s="29"/>
      <c r="D1758" s="29"/>
    </row>
    <row r="1759" spans="3:4">
      <c r="C1759" s="29"/>
      <c r="D1759" s="29"/>
    </row>
    <row r="1760" spans="3:4">
      <c r="C1760" s="29"/>
      <c r="D1760" s="29"/>
    </row>
    <row r="1761" spans="3:4">
      <c r="C1761" s="29"/>
      <c r="D1761" s="29"/>
    </row>
    <row r="1762" spans="3:4">
      <c r="C1762" s="29"/>
      <c r="D1762" s="29"/>
    </row>
    <row r="1763" spans="3:4">
      <c r="C1763" s="29"/>
      <c r="D1763" s="29"/>
    </row>
    <row r="1764" spans="3:4">
      <c r="C1764" s="29"/>
      <c r="D1764" s="29"/>
    </row>
    <row r="1765" spans="3:4">
      <c r="C1765" s="29"/>
      <c r="D1765" s="29"/>
    </row>
    <row r="1766" spans="3:4">
      <c r="C1766" s="29"/>
      <c r="D1766" s="29"/>
    </row>
    <row r="1767" spans="3:4">
      <c r="C1767" s="29"/>
      <c r="D1767" s="29"/>
    </row>
    <row r="1768" spans="3:4">
      <c r="C1768" s="29"/>
      <c r="D1768" s="29"/>
    </row>
    <row r="1769" spans="3:4">
      <c r="C1769" s="29"/>
      <c r="D1769" s="29"/>
    </row>
    <row r="1770" spans="3:4">
      <c r="C1770" s="29"/>
      <c r="D1770" s="29"/>
    </row>
    <row r="1771" spans="3:4">
      <c r="C1771" s="29"/>
      <c r="D1771" s="29"/>
    </row>
    <row r="1772" spans="3:4">
      <c r="C1772" s="29"/>
      <c r="D1772" s="29"/>
    </row>
    <row r="1773" spans="3:4">
      <c r="C1773" s="29"/>
      <c r="D1773" s="29"/>
    </row>
    <row r="1774" spans="3:4">
      <c r="C1774" s="29"/>
      <c r="D1774" s="29"/>
    </row>
    <row r="1775" spans="3:4">
      <c r="C1775" s="29"/>
      <c r="D1775" s="29"/>
    </row>
    <row r="1776" spans="3:4">
      <c r="C1776" s="29"/>
      <c r="D1776" s="29"/>
    </row>
    <row r="1777" spans="3:4">
      <c r="C1777" s="29"/>
      <c r="D1777" s="29"/>
    </row>
    <row r="1778" spans="3:4">
      <c r="C1778" s="29"/>
      <c r="D1778" s="29"/>
    </row>
    <row r="1779" spans="3:4">
      <c r="C1779" s="29"/>
      <c r="D1779" s="29"/>
    </row>
    <row r="1780" spans="3:4">
      <c r="C1780" s="29"/>
      <c r="D1780" s="29"/>
    </row>
    <row r="1781" spans="3:4">
      <c r="C1781" s="29"/>
      <c r="D1781" s="29"/>
    </row>
    <row r="1782" spans="3:4">
      <c r="C1782" s="29"/>
      <c r="D1782" s="29"/>
    </row>
    <row r="1783" spans="3:4">
      <c r="C1783" s="29"/>
      <c r="D1783" s="29"/>
    </row>
    <row r="1784" spans="3:4">
      <c r="C1784" s="29"/>
      <c r="D1784" s="29"/>
    </row>
    <row r="1785" spans="3:4">
      <c r="C1785" s="29"/>
      <c r="D1785" s="29"/>
    </row>
    <row r="1786" spans="3:4">
      <c r="C1786" s="29"/>
      <c r="D1786" s="29"/>
    </row>
    <row r="1787" spans="3:4">
      <c r="C1787" s="29"/>
      <c r="D1787" s="29"/>
    </row>
    <row r="1788" spans="3:4">
      <c r="C1788" s="29"/>
      <c r="D1788" s="29"/>
    </row>
    <row r="1789" spans="3:4">
      <c r="C1789" s="29"/>
      <c r="D1789" s="29"/>
    </row>
    <row r="1790" spans="3:4">
      <c r="C1790" s="29"/>
      <c r="D1790" s="29"/>
    </row>
    <row r="1791" spans="3:4">
      <c r="C1791" s="29"/>
      <c r="D1791" s="29"/>
    </row>
    <row r="1792" spans="3:4">
      <c r="C1792" s="29"/>
      <c r="D1792" s="29"/>
    </row>
    <row r="1793" spans="3:4">
      <c r="C1793" s="29"/>
      <c r="D1793" s="29"/>
    </row>
    <row r="1794" spans="3:4">
      <c r="C1794" s="29"/>
      <c r="D1794" s="29"/>
    </row>
    <row r="1795" spans="3:4">
      <c r="C1795" s="29"/>
      <c r="D1795" s="29"/>
    </row>
    <row r="1796" spans="3:4">
      <c r="C1796" s="29"/>
      <c r="D1796" s="29"/>
    </row>
    <row r="1797" spans="3:4">
      <c r="C1797" s="29"/>
      <c r="D1797" s="29"/>
    </row>
    <row r="1798" spans="3:4">
      <c r="C1798" s="29"/>
      <c r="D1798" s="29"/>
    </row>
    <row r="1799" spans="3:4">
      <c r="C1799" s="29"/>
      <c r="D1799" s="29"/>
    </row>
    <row r="1800" spans="3:4">
      <c r="C1800" s="29"/>
      <c r="D1800" s="29"/>
    </row>
    <row r="1801" spans="3:4">
      <c r="C1801" s="29"/>
      <c r="D1801" s="29"/>
    </row>
    <row r="1802" spans="3:4">
      <c r="C1802" s="29"/>
      <c r="D1802" s="29"/>
    </row>
    <row r="1803" spans="3:4">
      <c r="C1803" s="29"/>
      <c r="D1803" s="29"/>
    </row>
    <row r="1804" spans="3:4">
      <c r="C1804" s="29"/>
      <c r="D1804" s="29"/>
    </row>
    <row r="1805" spans="3:4">
      <c r="C1805" s="29"/>
      <c r="D1805" s="29"/>
    </row>
    <row r="1806" spans="3:4">
      <c r="C1806" s="29"/>
      <c r="D1806" s="29"/>
    </row>
    <row r="1807" spans="3:4">
      <c r="C1807" s="29"/>
      <c r="D1807" s="29"/>
    </row>
    <row r="1808" spans="3:4">
      <c r="C1808" s="29"/>
      <c r="D1808" s="29"/>
    </row>
    <row r="1809" spans="3:4">
      <c r="C1809" s="29"/>
      <c r="D1809" s="29"/>
    </row>
    <row r="1810" spans="3:4">
      <c r="C1810" s="29"/>
      <c r="D1810" s="29"/>
    </row>
    <row r="1811" spans="3:4">
      <c r="C1811" s="29"/>
      <c r="D1811" s="29"/>
    </row>
    <row r="1812" spans="3:4">
      <c r="C1812" s="29"/>
      <c r="D1812" s="29"/>
    </row>
    <row r="1813" spans="3:4">
      <c r="C1813" s="29"/>
      <c r="D1813" s="29"/>
    </row>
    <row r="1814" spans="3:4">
      <c r="C1814" s="29"/>
      <c r="D1814" s="29"/>
    </row>
    <row r="1815" spans="3:4">
      <c r="C1815" s="29"/>
      <c r="D1815" s="29"/>
    </row>
    <row r="1816" spans="3:4">
      <c r="C1816" s="29"/>
      <c r="D1816" s="29"/>
    </row>
    <row r="1817" spans="3:4">
      <c r="C1817" s="29"/>
      <c r="D1817" s="29"/>
    </row>
    <row r="1818" spans="3:4">
      <c r="C1818" s="29"/>
      <c r="D1818" s="29"/>
    </row>
    <row r="1819" spans="3:4">
      <c r="C1819" s="29"/>
      <c r="D1819" s="29"/>
    </row>
    <row r="1820" spans="3:4">
      <c r="C1820" s="29"/>
      <c r="D1820" s="29"/>
    </row>
    <row r="1821" spans="3:4">
      <c r="C1821" s="29"/>
      <c r="D1821" s="29"/>
    </row>
    <row r="1822" spans="3:4">
      <c r="C1822" s="29"/>
      <c r="D1822" s="29"/>
    </row>
    <row r="1823" spans="3:4">
      <c r="C1823" s="29"/>
      <c r="D1823" s="29"/>
    </row>
    <row r="1824" spans="3:4">
      <c r="C1824" s="29"/>
      <c r="D1824" s="29"/>
    </row>
    <row r="1825" spans="3:4">
      <c r="C1825" s="29"/>
      <c r="D1825" s="29"/>
    </row>
    <row r="1826" spans="3:4">
      <c r="C1826" s="29"/>
      <c r="D1826" s="29"/>
    </row>
    <row r="1827" spans="3:4">
      <c r="C1827" s="29"/>
      <c r="D1827" s="29"/>
    </row>
    <row r="1828" spans="3:4">
      <c r="C1828" s="29"/>
      <c r="D1828" s="29"/>
    </row>
    <row r="1829" spans="3:4">
      <c r="C1829" s="29"/>
      <c r="D1829" s="29"/>
    </row>
    <row r="1830" spans="3:4">
      <c r="C1830" s="29"/>
      <c r="D1830" s="29"/>
    </row>
    <row r="1831" spans="3:4">
      <c r="C1831" s="29"/>
      <c r="D1831" s="29"/>
    </row>
    <row r="1832" spans="3:4">
      <c r="C1832" s="29"/>
      <c r="D1832" s="29"/>
    </row>
    <row r="1833" spans="3:4">
      <c r="C1833" s="29"/>
      <c r="D1833" s="29"/>
    </row>
    <row r="1834" spans="3:4">
      <c r="C1834" s="29"/>
      <c r="D1834" s="29"/>
    </row>
    <row r="1835" spans="3:4">
      <c r="C1835" s="29"/>
      <c r="D1835" s="29"/>
    </row>
    <row r="1836" spans="3:4">
      <c r="C1836" s="29"/>
      <c r="D1836" s="29"/>
    </row>
    <row r="1837" spans="3:4">
      <c r="C1837" s="29"/>
      <c r="D1837" s="29"/>
    </row>
    <row r="1838" spans="3:4">
      <c r="C1838" s="29"/>
      <c r="D1838" s="29"/>
    </row>
    <row r="1839" spans="3:4">
      <c r="C1839" s="29"/>
      <c r="D1839" s="29"/>
    </row>
    <row r="1840" spans="3:4">
      <c r="C1840" s="29"/>
      <c r="D1840" s="29"/>
    </row>
    <row r="1841" spans="3:4">
      <c r="C1841" s="29"/>
      <c r="D1841" s="29"/>
    </row>
    <row r="1842" spans="3:4">
      <c r="C1842" s="29"/>
      <c r="D1842" s="29"/>
    </row>
    <row r="1843" spans="3:4">
      <c r="C1843" s="29"/>
      <c r="D1843" s="29"/>
    </row>
    <row r="1844" spans="3:4">
      <c r="C1844" s="29"/>
      <c r="D1844" s="29"/>
    </row>
    <row r="1845" spans="3:4">
      <c r="C1845" s="29"/>
      <c r="D1845" s="29"/>
    </row>
    <row r="1846" spans="3:4">
      <c r="C1846" s="29"/>
      <c r="D1846" s="29"/>
    </row>
    <row r="1847" spans="3:4">
      <c r="C1847" s="29"/>
      <c r="D1847" s="29"/>
    </row>
    <row r="1848" spans="3:4">
      <c r="C1848" s="29"/>
      <c r="D1848" s="29"/>
    </row>
    <row r="1849" spans="3:4">
      <c r="C1849" s="29"/>
      <c r="D1849" s="29"/>
    </row>
    <row r="1850" spans="3:4">
      <c r="C1850" s="29"/>
      <c r="D1850" s="29"/>
    </row>
    <row r="1851" spans="3:4">
      <c r="C1851" s="29"/>
      <c r="D1851" s="29"/>
    </row>
    <row r="1852" spans="3:4">
      <c r="C1852" s="29"/>
      <c r="D1852" s="29"/>
    </row>
    <row r="1853" spans="3:4">
      <c r="C1853" s="29"/>
      <c r="D1853" s="29"/>
    </row>
    <row r="1854" spans="3:4">
      <c r="C1854" s="29"/>
      <c r="D1854" s="29"/>
    </row>
    <row r="1855" spans="3:4">
      <c r="C1855" s="29"/>
      <c r="D1855" s="29"/>
    </row>
    <row r="1856" spans="3:4">
      <c r="C1856" s="29"/>
      <c r="D1856" s="29"/>
    </row>
    <row r="1857" spans="3:4">
      <c r="C1857" s="29"/>
      <c r="D1857" s="29"/>
    </row>
    <row r="1858" spans="3:4">
      <c r="C1858" s="29"/>
      <c r="D1858" s="29"/>
    </row>
    <row r="1859" spans="3:4">
      <c r="C1859" s="29"/>
      <c r="D1859" s="29"/>
    </row>
    <row r="1860" spans="3:4">
      <c r="C1860" s="29"/>
      <c r="D1860" s="29"/>
    </row>
    <row r="1861" spans="3:4">
      <c r="C1861" s="29"/>
      <c r="D1861" s="29"/>
    </row>
    <row r="1862" spans="3:4">
      <c r="C1862" s="29"/>
      <c r="D1862" s="29"/>
    </row>
    <row r="1863" spans="3:4">
      <c r="C1863" s="29"/>
      <c r="D1863" s="29"/>
    </row>
    <row r="1864" spans="3:4">
      <c r="C1864" s="29"/>
      <c r="D1864" s="29"/>
    </row>
    <row r="1865" spans="3:4">
      <c r="C1865" s="29"/>
      <c r="D1865" s="29"/>
    </row>
    <row r="1866" spans="3:4">
      <c r="C1866" s="29"/>
      <c r="D1866" s="29"/>
    </row>
    <row r="1867" spans="3:4">
      <c r="C1867" s="29"/>
      <c r="D1867" s="29"/>
    </row>
    <row r="1868" spans="3:4">
      <c r="C1868" s="29"/>
      <c r="D1868" s="29"/>
    </row>
    <row r="1869" spans="3:4">
      <c r="C1869" s="29"/>
      <c r="D1869" s="29"/>
    </row>
    <row r="1870" spans="3:4">
      <c r="C1870" s="29"/>
      <c r="D1870" s="29"/>
    </row>
    <row r="1871" spans="3:4">
      <c r="C1871" s="29"/>
      <c r="D1871" s="29"/>
    </row>
    <row r="1872" spans="3:4">
      <c r="C1872" s="29"/>
      <c r="D1872" s="29"/>
    </row>
    <row r="1873" spans="3:4">
      <c r="C1873" s="29"/>
      <c r="D1873" s="29"/>
    </row>
    <row r="1874" spans="3:4">
      <c r="C1874" s="29"/>
      <c r="D1874" s="29"/>
    </row>
    <row r="1875" spans="3:4">
      <c r="C1875" s="29"/>
      <c r="D1875" s="29"/>
    </row>
    <row r="1876" spans="3:4">
      <c r="C1876" s="29"/>
      <c r="D1876" s="29"/>
    </row>
    <row r="1877" spans="3:4">
      <c r="C1877" s="29"/>
      <c r="D1877" s="29"/>
    </row>
    <row r="1878" spans="3:4">
      <c r="C1878" s="29"/>
      <c r="D1878" s="29"/>
    </row>
    <row r="1879" spans="3:4">
      <c r="C1879" s="29"/>
      <c r="D1879" s="29"/>
    </row>
    <row r="1880" spans="3:4">
      <c r="C1880" s="29"/>
      <c r="D1880" s="29"/>
    </row>
    <row r="1881" spans="3:4">
      <c r="C1881" s="29"/>
      <c r="D1881" s="29"/>
    </row>
    <row r="1882" spans="3:4">
      <c r="C1882" s="29"/>
      <c r="D1882" s="29"/>
    </row>
    <row r="1883" spans="3:4">
      <c r="C1883" s="29"/>
      <c r="D1883" s="29"/>
    </row>
    <row r="1884" spans="3:4">
      <c r="C1884" s="29"/>
      <c r="D1884" s="29"/>
    </row>
    <row r="1885" spans="3:4">
      <c r="C1885" s="29"/>
      <c r="D1885" s="29"/>
    </row>
    <row r="1886" spans="3:4">
      <c r="C1886" s="29"/>
      <c r="D1886" s="29"/>
    </row>
    <row r="1887" spans="3:4">
      <c r="C1887" s="29"/>
      <c r="D1887" s="29"/>
    </row>
    <row r="1888" spans="3:4">
      <c r="C1888" s="29"/>
      <c r="D1888" s="29"/>
    </row>
    <row r="1889" spans="3:4">
      <c r="C1889" s="29"/>
      <c r="D1889" s="29"/>
    </row>
    <row r="1890" spans="3:4">
      <c r="C1890" s="29"/>
      <c r="D1890" s="29"/>
    </row>
    <row r="1891" spans="3:4">
      <c r="C1891" s="29"/>
      <c r="D1891" s="29"/>
    </row>
    <row r="1892" spans="3:4">
      <c r="C1892" s="29"/>
      <c r="D1892" s="29"/>
    </row>
    <row r="1893" spans="3:4">
      <c r="C1893" s="29"/>
      <c r="D1893" s="29"/>
    </row>
    <row r="1894" spans="3:4">
      <c r="C1894" s="29"/>
      <c r="D1894" s="29"/>
    </row>
    <row r="1895" spans="3:4">
      <c r="C1895" s="29"/>
      <c r="D1895" s="29"/>
    </row>
    <row r="1896" spans="3:4">
      <c r="C1896" s="29"/>
      <c r="D1896" s="29"/>
    </row>
    <row r="1897" spans="3:4">
      <c r="C1897" s="29"/>
      <c r="D1897" s="29"/>
    </row>
    <row r="1898" spans="3:4">
      <c r="C1898" s="29"/>
      <c r="D1898" s="29"/>
    </row>
    <row r="1899" spans="3:4">
      <c r="C1899" s="29"/>
      <c r="D1899" s="29"/>
    </row>
    <row r="1900" spans="3:4">
      <c r="C1900" s="29"/>
      <c r="D1900" s="29"/>
    </row>
    <row r="1901" spans="3:4">
      <c r="C1901" s="29"/>
      <c r="D1901" s="29"/>
    </row>
    <row r="1902" spans="3:4">
      <c r="C1902" s="29"/>
      <c r="D1902" s="29"/>
    </row>
    <row r="1903" spans="3:4">
      <c r="C1903" s="29"/>
      <c r="D1903" s="29"/>
    </row>
    <row r="1904" spans="3:4">
      <c r="C1904" s="29"/>
      <c r="D1904" s="29"/>
    </row>
    <row r="1905" spans="3:4">
      <c r="C1905" s="29"/>
      <c r="D1905" s="29"/>
    </row>
    <row r="1906" spans="3:4">
      <c r="C1906" s="29"/>
      <c r="D1906" s="29"/>
    </row>
    <row r="1907" spans="3:4">
      <c r="C1907" s="29"/>
      <c r="D1907" s="29"/>
    </row>
    <row r="1908" spans="3:4">
      <c r="C1908" s="29"/>
      <c r="D1908" s="29"/>
    </row>
    <row r="1909" spans="3:4">
      <c r="C1909" s="29"/>
      <c r="D1909" s="29"/>
    </row>
    <row r="1910" spans="3:4">
      <c r="C1910" s="29"/>
      <c r="D1910" s="29"/>
    </row>
    <row r="1911" spans="3:4">
      <c r="C1911" s="29"/>
      <c r="D1911" s="29"/>
    </row>
    <row r="1912" spans="3:4">
      <c r="C1912" s="29"/>
      <c r="D1912" s="29"/>
    </row>
    <row r="1913" spans="3:4">
      <c r="C1913" s="29"/>
      <c r="D1913" s="29"/>
    </row>
    <row r="1914" spans="3:4">
      <c r="C1914" s="29"/>
      <c r="D1914" s="29"/>
    </row>
    <row r="1915" spans="3:4">
      <c r="C1915" s="29"/>
      <c r="D1915" s="29"/>
    </row>
    <row r="1916" spans="3:4">
      <c r="C1916" s="29"/>
      <c r="D1916" s="29"/>
    </row>
    <row r="1917" spans="3:4">
      <c r="C1917" s="29"/>
      <c r="D1917" s="29"/>
    </row>
    <row r="1918" spans="3:4">
      <c r="C1918" s="29"/>
      <c r="D1918" s="29"/>
    </row>
    <row r="1919" spans="3:4">
      <c r="C1919" s="29"/>
      <c r="D1919" s="29"/>
    </row>
    <row r="1920" spans="3:4">
      <c r="C1920" s="29"/>
      <c r="D1920" s="29"/>
    </row>
    <row r="1921" spans="3:4">
      <c r="C1921" s="29"/>
      <c r="D1921" s="29"/>
    </row>
    <row r="1922" spans="3:4">
      <c r="C1922" s="29"/>
      <c r="D1922" s="29"/>
    </row>
    <row r="1923" spans="3:4">
      <c r="C1923" s="29"/>
      <c r="D1923" s="29"/>
    </row>
    <row r="1924" spans="3:4">
      <c r="C1924" s="29"/>
      <c r="D1924" s="29"/>
    </row>
    <row r="1925" spans="3:4">
      <c r="C1925" s="29"/>
      <c r="D1925" s="29"/>
    </row>
    <row r="1926" spans="3:4">
      <c r="C1926" s="29"/>
      <c r="D1926" s="29"/>
    </row>
    <row r="1927" spans="3:4">
      <c r="C1927" s="29"/>
      <c r="D1927" s="29"/>
    </row>
    <row r="1928" spans="3:4">
      <c r="C1928" s="29"/>
      <c r="D1928" s="29"/>
    </row>
    <row r="1929" spans="3:4">
      <c r="C1929" s="29"/>
      <c r="D1929" s="29"/>
    </row>
    <row r="1930" spans="3:4">
      <c r="C1930" s="29"/>
      <c r="D1930" s="29"/>
    </row>
    <row r="1931" spans="3:4">
      <c r="C1931" s="29"/>
      <c r="D1931" s="29"/>
    </row>
    <row r="1932" spans="3:4">
      <c r="C1932" s="29"/>
      <c r="D1932" s="29"/>
    </row>
    <row r="1933" spans="3:4">
      <c r="C1933" s="29"/>
      <c r="D1933" s="29"/>
    </row>
    <row r="1934" spans="3:4">
      <c r="C1934" s="29"/>
      <c r="D1934" s="29"/>
    </row>
    <row r="1935" spans="3:4">
      <c r="C1935" s="29"/>
      <c r="D1935" s="29"/>
    </row>
    <row r="1936" spans="3:4">
      <c r="C1936" s="29"/>
      <c r="D1936" s="29"/>
    </row>
    <row r="1937" spans="3:4">
      <c r="C1937" s="29"/>
      <c r="D1937" s="29"/>
    </row>
    <row r="1938" spans="3:4">
      <c r="C1938" s="29"/>
      <c r="D1938" s="29"/>
    </row>
    <row r="1939" spans="3:4">
      <c r="C1939" s="29"/>
      <c r="D1939" s="29"/>
    </row>
    <row r="1940" spans="3:4">
      <c r="C1940" s="29"/>
      <c r="D1940" s="29"/>
    </row>
    <row r="1941" spans="3:4">
      <c r="C1941" s="29"/>
      <c r="D1941" s="29"/>
    </row>
    <row r="1942" spans="3:4">
      <c r="C1942" s="29"/>
      <c r="D1942" s="29"/>
    </row>
    <row r="1943" spans="3:4">
      <c r="C1943" s="29"/>
      <c r="D1943" s="29"/>
    </row>
    <row r="1944" spans="3:4">
      <c r="C1944" s="29"/>
      <c r="D1944" s="29"/>
    </row>
    <row r="1945" spans="3:4">
      <c r="C1945" s="29"/>
      <c r="D1945" s="29"/>
    </row>
    <row r="1946" spans="3:4">
      <c r="C1946" s="29"/>
      <c r="D1946" s="29"/>
    </row>
    <row r="1947" spans="3:4">
      <c r="C1947" s="29"/>
      <c r="D1947" s="29"/>
    </row>
    <row r="1948" spans="3:4">
      <c r="C1948" s="29"/>
      <c r="D1948" s="29"/>
    </row>
    <row r="1949" spans="3:4">
      <c r="C1949" s="29"/>
      <c r="D1949" s="29"/>
    </row>
    <row r="1950" spans="3:4">
      <c r="C1950" s="29"/>
      <c r="D1950" s="29"/>
    </row>
    <row r="1951" spans="3:4">
      <c r="C1951" s="29"/>
      <c r="D1951" s="29"/>
    </row>
    <row r="1952" spans="3:4">
      <c r="C1952" s="29"/>
      <c r="D1952" s="29"/>
    </row>
    <row r="1953" spans="3:4">
      <c r="C1953" s="29"/>
      <c r="D1953" s="29"/>
    </row>
    <row r="1954" spans="3:4">
      <c r="C1954" s="29"/>
      <c r="D1954" s="29"/>
    </row>
    <row r="1955" spans="3:4">
      <c r="C1955" s="29"/>
      <c r="D1955" s="29"/>
    </row>
    <row r="1956" spans="3:4">
      <c r="C1956" s="29"/>
      <c r="D1956" s="29"/>
    </row>
    <row r="1957" spans="3:4">
      <c r="C1957" s="29"/>
      <c r="D1957" s="29"/>
    </row>
    <row r="1958" spans="3:4">
      <c r="C1958" s="29"/>
      <c r="D1958" s="29"/>
    </row>
    <row r="1959" spans="3:4">
      <c r="C1959" s="29"/>
      <c r="D1959" s="29"/>
    </row>
    <row r="1960" spans="3:4">
      <c r="C1960" s="29"/>
      <c r="D1960" s="29"/>
    </row>
    <row r="1961" spans="3:4">
      <c r="C1961" s="29"/>
      <c r="D1961" s="29"/>
    </row>
    <row r="1962" spans="3:4">
      <c r="C1962" s="29"/>
      <c r="D1962" s="29"/>
    </row>
    <row r="1963" spans="3:4">
      <c r="C1963" s="29"/>
      <c r="D1963" s="29"/>
    </row>
    <row r="1964" spans="3:4">
      <c r="C1964" s="29"/>
      <c r="D1964" s="29"/>
    </row>
    <row r="1965" spans="3:4">
      <c r="C1965" s="29"/>
      <c r="D1965" s="29"/>
    </row>
    <row r="1966" spans="3:4">
      <c r="C1966" s="29"/>
      <c r="D1966" s="29"/>
    </row>
    <row r="1967" spans="3:4">
      <c r="C1967" s="29"/>
      <c r="D1967" s="29"/>
    </row>
    <row r="1968" spans="3:4">
      <c r="C1968" s="29"/>
      <c r="D1968" s="29"/>
    </row>
    <row r="1969" spans="3:4">
      <c r="C1969" s="29"/>
      <c r="D1969" s="29"/>
    </row>
    <row r="1970" spans="3:4">
      <c r="C1970" s="29"/>
      <c r="D1970" s="29"/>
    </row>
    <row r="1971" spans="3:4">
      <c r="C1971" s="29"/>
      <c r="D1971" s="29"/>
    </row>
    <row r="1972" spans="3:4">
      <c r="C1972" s="29"/>
      <c r="D1972" s="29"/>
    </row>
    <row r="1973" spans="3:4">
      <c r="C1973" s="29"/>
      <c r="D1973" s="29"/>
    </row>
    <row r="1974" spans="3:4">
      <c r="C1974" s="29"/>
      <c r="D1974" s="29"/>
    </row>
    <row r="1975" spans="3:4">
      <c r="C1975" s="29"/>
      <c r="D1975" s="29"/>
    </row>
    <row r="1976" spans="3:4">
      <c r="C1976" s="29"/>
      <c r="D1976" s="29"/>
    </row>
    <row r="1977" spans="3:4">
      <c r="C1977" s="29"/>
      <c r="D1977" s="29"/>
    </row>
    <row r="1978" spans="3:4">
      <c r="C1978" s="29"/>
      <c r="D1978" s="29"/>
    </row>
    <row r="1979" spans="3:4">
      <c r="C1979" s="29"/>
      <c r="D1979" s="29"/>
    </row>
    <row r="1980" spans="3:4">
      <c r="C1980" s="29"/>
      <c r="D1980" s="29"/>
    </row>
    <row r="1981" spans="3:4">
      <c r="C1981" s="29"/>
      <c r="D1981" s="29"/>
    </row>
    <row r="1982" spans="3:4">
      <c r="C1982" s="29"/>
      <c r="D1982" s="29"/>
    </row>
    <row r="1983" spans="3:4">
      <c r="C1983" s="29"/>
      <c r="D1983" s="29"/>
    </row>
    <row r="1984" spans="3:4">
      <c r="C1984" s="29"/>
      <c r="D1984" s="29"/>
    </row>
    <row r="1985" spans="3:4">
      <c r="C1985" s="29"/>
      <c r="D1985" s="29"/>
    </row>
    <row r="1986" spans="3:4">
      <c r="C1986" s="29"/>
      <c r="D1986" s="29"/>
    </row>
    <row r="1987" spans="3:4">
      <c r="C1987" s="29"/>
      <c r="D1987" s="29"/>
    </row>
    <row r="1988" spans="3:4">
      <c r="C1988" s="29"/>
      <c r="D1988" s="29"/>
    </row>
    <row r="1989" spans="3:4">
      <c r="C1989" s="29"/>
      <c r="D1989" s="29"/>
    </row>
    <row r="1990" spans="3:4">
      <c r="C1990" s="29"/>
      <c r="D1990" s="29"/>
    </row>
    <row r="1991" spans="3:4">
      <c r="C1991" s="29"/>
      <c r="D1991" s="29"/>
    </row>
    <row r="1992" spans="3:4">
      <c r="C1992" s="29"/>
      <c r="D1992" s="29"/>
    </row>
    <row r="1993" spans="3:4">
      <c r="C1993" s="29"/>
      <c r="D1993" s="29"/>
    </row>
    <row r="1994" spans="3:4">
      <c r="C1994" s="29"/>
      <c r="D1994" s="29"/>
    </row>
    <row r="1995" spans="3:4">
      <c r="C1995" s="29"/>
      <c r="D1995" s="29"/>
    </row>
    <row r="1996" spans="3:4">
      <c r="C1996" s="29"/>
      <c r="D1996" s="29"/>
    </row>
    <row r="1997" spans="3:4">
      <c r="C1997" s="29"/>
      <c r="D1997" s="29"/>
    </row>
    <row r="1998" spans="3:4">
      <c r="C1998" s="29"/>
      <c r="D1998" s="29"/>
    </row>
    <row r="1999" spans="3:4">
      <c r="C1999" s="29"/>
      <c r="D1999" s="29"/>
    </row>
    <row r="2000" spans="3:4">
      <c r="C2000" s="29"/>
      <c r="D2000" s="29"/>
    </row>
    <row r="2001" spans="3:4">
      <c r="C2001" s="29"/>
      <c r="D2001" s="29"/>
    </row>
    <row r="2002" spans="3:4">
      <c r="C2002" s="29"/>
      <c r="D2002" s="29"/>
    </row>
    <row r="2003" spans="3:4">
      <c r="C2003" s="29"/>
      <c r="D2003" s="29"/>
    </row>
    <row r="2004" spans="3:4">
      <c r="C2004" s="29"/>
      <c r="D2004" s="29"/>
    </row>
    <row r="2005" spans="3:4">
      <c r="C2005" s="29"/>
      <c r="D2005" s="29"/>
    </row>
    <row r="2006" spans="3:4">
      <c r="C2006" s="29"/>
      <c r="D2006" s="29"/>
    </row>
    <row r="2007" spans="3:4">
      <c r="C2007" s="29"/>
      <c r="D2007" s="29"/>
    </row>
    <row r="2008" spans="3:4">
      <c r="C2008" s="29"/>
      <c r="D2008" s="29"/>
    </row>
    <row r="2009" spans="3:4">
      <c r="C2009" s="29"/>
      <c r="D2009" s="29"/>
    </row>
    <row r="2010" spans="3:4">
      <c r="C2010" s="29"/>
      <c r="D2010" s="29"/>
    </row>
    <row r="2011" spans="3:4">
      <c r="C2011" s="29"/>
      <c r="D2011" s="29"/>
    </row>
    <row r="2012" spans="3:4">
      <c r="C2012" s="29"/>
      <c r="D2012" s="29"/>
    </row>
    <row r="2013" spans="3:4">
      <c r="C2013" s="29"/>
      <c r="D2013" s="29"/>
    </row>
    <row r="2014" spans="3:4">
      <c r="C2014" s="29"/>
      <c r="D2014" s="29"/>
    </row>
    <row r="2015" spans="3:4">
      <c r="C2015" s="29"/>
      <c r="D2015" s="29"/>
    </row>
    <row r="2016" spans="3:4">
      <c r="C2016" s="29"/>
      <c r="D2016" s="29"/>
    </row>
    <row r="2017" spans="3:4">
      <c r="C2017" s="29"/>
      <c r="D2017" s="29"/>
    </row>
    <row r="2018" spans="3:4">
      <c r="C2018" s="29"/>
      <c r="D2018" s="29"/>
    </row>
    <row r="2019" spans="3:4">
      <c r="C2019" s="29"/>
      <c r="D2019" s="29"/>
    </row>
    <row r="2020" spans="3:4">
      <c r="C2020" s="29"/>
      <c r="D2020" s="29"/>
    </row>
    <row r="2021" spans="3:4">
      <c r="C2021" s="29"/>
      <c r="D2021" s="29"/>
    </row>
    <row r="2022" spans="3:4">
      <c r="C2022" s="29"/>
      <c r="D2022" s="29"/>
    </row>
    <row r="2023" spans="3:4">
      <c r="C2023" s="29"/>
      <c r="D2023" s="29"/>
    </row>
    <row r="2024" spans="3:4">
      <c r="C2024" s="29"/>
      <c r="D2024" s="29"/>
    </row>
    <row r="2025" spans="3:4">
      <c r="C2025" s="29"/>
      <c r="D2025" s="29"/>
    </row>
    <row r="2026" spans="3:4">
      <c r="C2026" s="29"/>
      <c r="D2026" s="29"/>
    </row>
    <row r="2027" spans="3:4">
      <c r="C2027" s="29"/>
      <c r="D2027" s="29"/>
    </row>
    <row r="2028" spans="3:4">
      <c r="C2028" s="29"/>
      <c r="D2028" s="29"/>
    </row>
    <row r="2029" spans="3:4">
      <c r="C2029" s="29"/>
      <c r="D2029" s="29"/>
    </row>
    <row r="2030" spans="3:4">
      <c r="C2030" s="29"/>
      <c r="D2030" s="29"/>
    </row>
    <row r="2031" spans="3:4">
      <c r="C2031" s="29"/>
      <c r="D2031" s="29"/>
    </row>
    <row r="2032" spans="3:4">
      <c r="C2032" s="29"/>
      <c r="D2032" s="29"/>
    </row>
    <row r="2033" spans="3:4">
      <c r="C2033" s="29"/>
      <c r="D2033" s="29"/>
    </row>
    <row r="2034" spans="3:4">
      <c r="C2034" s="29"/>
      <c r="D2034" s="29"/>
    </row>
    <row r="2035" spans="3:4">
      <c r="C2035" s="29"/>
      <c r="D2035" s="29"/>
    </row>
    <row r="2036" spans="3:4">
      <c r="C2036" s="29"/>
      <c r="D2036" s="29"/>
    </row>
    <row r="2037" spans="3:4">
      <c r="C2037" s="29"/>
      <c r="D2037" s="29"/>
    </row>
    <row r="2038" spans="3:4">
      <c r="C2038" s="29"/>
      <c r="D2038" s="29"/>
    </row>
    <row r="2039" spans="3:4">
      <c r="C2039" s="29"/>
      <c r="D2039" s="29"/>
    </row>
    <row r="2040" spans="3:4">
      <c r="C2040" s="29"/>
      <c r="D2040" s="29"/>
    </row>
    <row r="2041" spans="3:4">
      <c r="C2041" s="29"/>
      <c r="D2041" s="29"/>
    </row>
    <row r="2042" spans="3:4">
      <c r="C2042" s="29"/>
      <c r="D2042" s="29"/>
    </row>
    <row r="2043" spans="3:4">
      <c r="C2043" s="29"/>
      <c r="D2043" s="29"/>
    </row>
    <row r="2044" spans="3:4">
      <c r="C2044" s="29"/>
      <c r="D2044" s="29"/>
    </row>
    <row r="2045" spans="3:4">
      <c r="C2045" s="29"/>
      <c r="D2045" s="29"/>
    </row>
    <row r="2046" spans="3:4">
      <c r="C2046" s="29"/>
      <c r="D2046" s="29"/>
    </row>
    <row r="2047" spans="3:4">
      <c r="C2047" s="29"/>
      <c r="D2047" s="29"/>
    </row>
    <row r="2048" spans="3:4">
      <c r="C2048" s="29"/>
      <c r="D2048" s="29"/>
    </row>
    <row r="2049" spans="3:4">
      <c r="C2049" s="29"/>
      <c r="D2049" s="29"/>
    </row>
    <row r="2050" spans="3:4">
      <c r="C2050" s="29"/>
      <c r="D2050" s="29"/>
    </row>
    <row r="2051" spans="3:4">
      <c r="C2051" s="29"/>
      <c r="D2051" s="29"/>
    </row>
    <row r="2052" spans="3:4">
      <c r="C2052" s="29"/>
      <c r="D2052" s="29"/>
    </row>
    <row r="2053" spans="3:4">
      <c r="C2053" s="29"/>
      <c r="D2053" s="29"/>
    </row>
    <row r="2054" spans="3:4">
      <c r="C2054" s="29"/>
      <c r="D2054" s="29"/>
    </row>
    <row r="2055" spans="3:4">
      <c r="C2055" s="29"/>
      <c r="D2055" s="29"/>
    </row>
    <row r="2056" spans="3:4">
      <c r="C2056" s="29"/>
      <c r="D2056" s="29"/>
    </row>
    <row r="2057" spans="3:4">
      <c r="C2057" s="29"/>
      <c r="D2057" s="29"/>
    </row>
    <row r="2058" spans="3:4">
      <c r="C2058" s="29"/>
      <c r="D2058" s="29"/>
    </row>
    <row r="2059" spans="3:4">
      <c r="C2059" s="29"/>
      <c r="D2059" s="29"/>
    </row>
    <row r="2060" spans="3:4">
      <c r="C2060" s="29"/>
      <c r="D2060" s="29"/>
    </row>
    <row r="2061" spans="3:4">
      <c r="C2061" s="29"/>
      <c r="D2061" s="29"/>
    </row>
    <row r="2062" spans="3:4">
      <c r="C2062" s="29"/>
      <c r="D2062" s="29"/>
    </row>
    <row r="2063" spans="3:4">
      <c r="C2063" s="29"/>
      <c r="D2063" s="29"/>
    </row>
    <row r="2064" spans="3:4">
      <c r="C2064" s="29"/>
      <c r="D2064" s="29"/>
    </row>
    <row r="2065" spans="3:4">
      <c r="C2065" s="29"/>
      <c r="D2065" s="29"/>
    </row>
    <row r="2066" spans="3:4">
      <c r="C2066" s="29"/>
      <c r="D2066" s="29"/>
    </row>
    <row r="2067" spans="3:4">
      <c r="C2067" s="29"/>
      <c r="D2067" s="29"/>
    </row>
    <row r="2068" spans="3:4">
      <c r="C2068" s="29"/>
      <c r="D2068" s="29"/>
    </row>
    <row r="2069" spans="3:4">
      <c r="C2069" s="29"/>
      <c r="D2069" s="29"/>
    </row>
    <row r="2070" spans="3:4">
      <c r="C2070" s="29"/>
      <c r="D2070" s="29"/>
    </row>
    <row r="2071" spans="3:4">
      <c r="C2071" s="29"/>
      <c r="D2071" s="29"/>
    </row>
    <row r="2072" spans="3:4">
      <c r="C2072" s="29"/>
      <c r="D2072" s="29"/>
    </row>
    <row r="2073" spans="3:4">
      <c r="C2073" s="29"/>
      <c r="D2073" s="29"/>
    </row>
    <row r="2074" spans="3:4">
      <c r="C2074" s="29"/>
      <c r="D2074" s="29"/>
    </row>
    <row r="2075" spans="3:4">
      <c r="C2075" s="29"/>
      <c r="D2075" s="29"/>
    </row>
    <row r="2076" spans="3:4">
      <c r="C2076" s="29"/>
      <c r="D2076" s="29"/>
    </row>
    <row r="2077" spans="3:4">
      <c r="C2077" s="29"/>
      <c r="D2077" s="29"/>
    </row>
    <row r="2078" spans="3:4">
      <c r="C2078" s="29"/>
      <c r="D2078" s="29"/>
    </row>
    <row r="2079" spans="3:4">
      <c r="C2079" s="29"/>
      <c r="D2079" s="29"/>
    </row>
    <row r="2080" spans="3:4">
      <c r="C2080" s="29"/>
      <c r="D2080" s="29"/>
    </row>
    <row r="2081" spans="3:4">
      <c r="C2081" s="29"/>
      <c r="D2081" s="29"/>
    </row>
    <row r="2082" spans="3:4">
      <c r="C2082" s="29"/>
      <c r="D2082" s="29"/>
    </row>
    <row r="2083" spans="3:4">
      <c r="C2083" s="29"/>
      <c r="D2083" s="29"/>
    </row>
    <row r="2084" spans="3:4">
      <c r="C2084" s="29"/>
      <c r="D2084" s="29"/>
    </row>
    <row r="2085" spans="3:4">
      <c r="C2085" s="29"/>
      <c r="D2085" s="29"/>
    </row>
    <row r="2086" spans="3:4">
      <c r="C2086" s="29"/>
      <c r="D2086" s="29"/>
    </row>
    <row r="2087" spans="3:4">
      <c r="C2087" s="29"/>
      <c r="D2087" s="29"/>
    </row>
    <row r="2088" spans="3:4">
      <c r="C2088" s="29"/>
      <c r="D2088" s="29"/>
    </row>
    <row r="2089" spans="3:4">
      <c r="C2089" s="29"/>
      <c r="D2089" s="29"/>
    </row>
    <row r="2090" spans="3:4">
      <c r="C2090" s="29"/>
      <c r="D2090" s="29"/>
    </row>
    <row r="2091" spans="3:4">
      <c r="C2091" s="29"/>
      <c r="D2091" s="29"/>
    </row>
    <row r="2092" spans="3:4">
      <c r="C2092" s="29"/>
      <c r="D2092" s="29"/>
    </row>
    <row r="2093" spans="3:4">
      <c r="C2093" s="29"/>
      <c r="D2093" s="29"/>
    </row>
    <row r="2094" spans="3:4">
      <c r="C2094" s="29"/>
      <c r="D2094" s="29"/>
    </row>
    <row r="2095" spans="3:4">
      <c r="C2095" s="29"/>
      <c r="D2095" s="29"/>
    </row>
    <row r="2096" spans="3:4">
      <c r="C2096" s="29"/>
      <c r="D2096" s="29"/>
    </row>
    <row r="2097" spans="3:4">
      <c r="C2097" s="29"/>
      <c r="D2097" s="29"/>
    </row>
    <row r="2098" spans="3:4">
      <c r="C2098" s="29"/>
      <c r="D2098" s="29"/>
    </row>
    <row r="2099" spans="3:4">
      <c r="C2099" s="29"/>
      <c r="D2099" s="29"/>
    </row>
    <row r="2100" spans="3:4">
      <c r="C2100" s="29"/>
      <c r="D2100" s="29"/>
    </row>
    <row r="2101" spans="3:4">
      <c r="C2101" s="29"/>
      <c r="D2101" s="29"/>
    </row>
    <row r="2102" spans="3:4">
      <c r="C2102" s="29"/>
      <c r="D2102" s="29"/>
    </row>
    <row r="2103" spans="3:4">
      <c r="C2103" s="29"/>
      <c r="D2103" s="29"/>
    </row>
    <row r="2104" spans="3:4">
      <c r="C2104" s="29"/>
      <c r="D2104" s="29"/>
    </row>
    <row r="2105" spans="3:4">
      <c r="C2105" s="29"/>
      <c r="D2105" s="29"/>
    </row>
    <row r="2106" spans="3:4">
      <c r="C2106" s="29"/>
      <c r="D2106" s="29"/>
    </row>
    <row r="2107" spans="3:4">
      <c r="C2107" s="29"/>
      <c r="D2107" s="29"/>
    </row>
    <row r="2108" spans="3:4">
      <c r="C2108" s="29"/>
      <c r="D2108" s="29"/>
    </row>
    <row r="2109" spans="3:4">
      <c r="C2109" s="29"/>
      <c r="D2109" s="29"/>
    </row>
    <row r="2110" spans="3:4">
      <c r="C2110" s="29"/>
      <c r="D2110" s="29"/>
    </row>
    <row r="2111" spans="3:4">
      <c r="C2111" s="29"/>
      <c r="D2111" s="29"/>
    </row>
    <row r="2112" spans="3:4">
      <c r="C2112" s="29"/>
      <c r="D2112" s="29"/>
    </row>
    <row r="2113" spans="3:4">
      <c r="C2113" s="29"/>
      <c r="D2113" s="29"/>
    </row>
    <row r="2114" spans="3:4">
      <c r="C2114" s="29"/>
      <c r="D2114" s="29"/>
    </row>
    <row r="2115" spans="3:4">
      <c r="C2115" s="29"/>
      <c r="D2115" s="29"/>
    </row>
    <row r="2116" spans="3:4">
      <c r="C2116" s="29"/>
      <c r="D2116" s="29"/>
    </row>
    <row r="2117" spans="3:4">
      <c r="C2117" s="29"/>
      <c r="D2117" s="29"/>
    </row>
    <row r="2118" spans="3:4">
      <c r="C2118" s="29"/>
      <c r="D2118" s="29"/>
    </row>
    <row r="2119" spans="3:4">
      <c r="C2119" s="29"/>
      <c r="D2119" s="29"/>
    </row>
    <row r="2120" spans="3:4">
      <c r="C2120" s="29"/>
      <c r="D2120" s="29"/>
    </row>
    <row r="2121" spans="3:4">
      <c r="C2121" s="29"/>
      <c r="D2121" s="29"/>
    </row>
    <row r="2122" spans="3:4">
      <c r="C2122" s="29"/>
      <c r="D2122" s="29"/>
    </row>
    <row r="2123" spans="3:4">
      <c r="C2123" s="29"/>
      <c r="D2123" s="29"/>
    </row>
    <row r="2124" spans="3:4">
      <c r="C2124" s="29"/>
      <c r="D2124" s="29"/>
    </row>
    <row r="2125" spans="3:4">
      <c r="C2125" s="29"/>
      <c r="D2125" s="29"/>
    </row>
    <row r="2126" spans="3:4">
      <c r="C2126" s="29"/>
      <c r="D2126" s="29"/>
    </row>
    <row r="2127" spans="3:4">
      <c r="C2127" s="29"/>
      <c r="D2127" s="29"/>
    </row>
    <row r="2128" spans="3:4">
      <c r="C2128" s="29"/>
      <c r="D2128" s="29"/>
    </row>
    <row r="2129" spans="3:4">
      <c r="C2129" s="29"/>
      <c r="D2129" s="29"/>
    </row>
    <row r="2130" spans="3:4">
      <c r="C2130" s="29"/>
      <c r="D2130" s="29"/>
    </row>
    <row r="2131" spans="3:4">
      <c r="C2131" s="29"/>
      <c r="D2131" s="29"/>
    </row>
    <row r="2132" spans="3:4">
      <c r="C2132" s="29"/>
      <c r="D2132" s="29"/>
    </row>
    <row r="2133" spans="3:4">
      <c r="C2133" s="29"/>
      <c r="D2133" s="29"/>
    </row>
    <row r="2134" spans="3:4">
      <c r="C2134" s="29"/>
      <c r="D2134" s="29"/>
    </row>
    <row r="2135" spans="3:4">
      <c r="C2135" s="29"/>
      <c r="D2135" s="29"/>
    </row>
    <row r="2136" spans="3:4">
      <c r="C2136" s="29"/>
      <c r="D2136" s="29"/>
    </row>
    <row r="2137" spans="3:4">
      <c r="C2137" s="29"/>
      <c r="D2137" s="29"/>
    </row>
    <row r="2138" spans="3:4">
      <c r="C2138" s="29"/>
      <c r="D2138" s="29"/>
    </row>
    <row r="2139" spans="3:4">
      <c r="C2139" s="29"/>
      <c r="D2139" s="29"/>
    </row>
    <row r="2140" spans="3:4">
      <c r="C2140" s="29"/>
      <c r="D2140" s="29"/>
    </row>
    <row r="2141" spans="3:4">
      <c r="C2141" s="29"/>
      <c r="D2141" s="29"/>
    </row>
    <row r="2142" spans="3:4">
      <c r="C2142" s="29"/>
      <c r="D2142" s="29"/>
    </row>
    <row r="2143" spans="3:4">
      <c r="C2143" s="29"/>
      <c r="D2143" s="29"/>
    </row>
    <row r="2144" spans="3:4">
      <c r="C2144" s="29"/>
      <c r="D2144" s="29"/>
    </row>
    <row r="2145" spans="3:4">
      <c r="C2145" s="29"/>
      <c r="D2145" s="29"/>
    </row>
    <row r="2146" spans="3:4">
      <c r="C2146" s="29"/>
      <c r="D2146" s="29"/>
    </row>
    <row r="2147" spans="3:4">
      <c r="C2147" s="29"/>
      <c r="D2147" s="29"/>
    </row>
    <row r="2148" spans="3:4">
      <c r="C2148" s="29"/>
      <c r="D2148" s="29"/>
    </row>
    <row r="2149" spans="3:4">
      <c r="C2149" s="29"/>
      <c r="D2149" s="29"/>
    </row>
    <row r="2150" spans="3:4">
      <c r="C2150" s="29"/>
      <c r="D2150" s="29"/>
    </row>
    <row r="2151" spans="3:4">
      <c r="C2151" s="29"/>
      <c r="D2151" s="29"/>
    </row>
    <row r="2152" spans="3:4">
      <c r="C2152" s="29"/>
      <c r="D2152" s="29"/>
    </row>
    <row r="2153" spans="3:4">
      <c r="C2153" s="29"/>
      <c r="D2153" s="29"/>
    </row>
    <row r="2154" spans="3:4">
      <c r="C2154" s="29"/>
      <c r="D2154" s="29"/>
    </row>
    <row r="2155" spans="3:4">
      <c r="C2155" s="29"/>
      <c r="D2155" s="29"/>
    </row>
    <row r="2156" spans="3:4">
      <c r="C2156" s="29"/>
      <c r="D2156" s="29"/>
    </row>
    <row r="2157" spans="3:4">
      <c r="C2157" s="29"/>
      <c r="D2157" s="29"/>
    </row>
    <row r="2158" spans="3:4">
      <c r="C2158" s="29"/>
      <c r="D2158" s="29"/>
    </row>
    <row r="2159" spans="3:4">
      <c r="C2159" s="29"/>
      <c r="D2159" s="29"/>
    </row>
    <row r="2160" spans="3:4">
      <c r="C2160" s="29"/>
      <c r="D2160" s="29"/>
    </row>
    <row r="2161" spans="3:4">
      <c r="C2161" s="29"/>
      <c r="D2161" s="29"/>
    </row>
    <row r="2162" spans="3:4">
      <c r="C2162" s="29"/>
      <c r="D2162" s="29"/>
    </row>
    <row r="2163" spans="3:4">
      <c r="C2163" s="29"/>
      <c r="D2163" s="29"/>
    </row>
    <row r="2164" spans="3:4">
      <c r="C2164" s="29"/>
      <c r="D2164" s="29"/>
    </row>
    <row r="2165" spans="3:4">
      <c r="C2165" s="29"/>
      <c r="D2165" s="29"/>
    </row>
    <row r="2166" spans="3:4">
      <c r="C2166" s="29"/>
      <c r="D2166" s="29"/>
    </row>
    <row r="2167" spans="3:4">
      <c r="C2167" s="29"/>
      <c r="D2167" s="29"/>
    </row>
    <row r="2168" spans="3:4">
      <c r="C2168" s="29"/>
      <c r="D2168" s="29"/>
    </row>
    <row r="2169" spans="3:4">
      <c r="C2169" s="29"/>
      <c r="D2169" s="29"/>
    </row>
    <row r="2170" spans="3:4">
      <c r="C2170" s="29"/>
      <c r="D2170" s="29"/>
    </row>
    <row r="2171" spans="3:4">
      <c r="C2171" s="29"/>
      <c r="D2171" s="29"/>
    </row>
    <row r="2172" spans="3:4">
      <c r="C2172" s="29"/>
      <c r="D2172" s="29"/>
    </row>
    <row r="2173" spans="3:4">
      <c r="C2173" s="29"/>
      <c r="D2173" s="29"/>
    </row>
    <row r="2174" spans="3:4">
      <c r="C2174" s="29"/>
      <c r="D2174" s="29"/>
    </row>
    <row r="2175" spans="3:4">
      <c r="C2175" s="29"/>
      <c r="D2175" s="29"/>
    </row>
    <row r="2176" spans="3:4">
      <c r="C2176" s="29"/>
      <c r="D2176" s="29"/>
    </row>
    <row r="2177" spans="3:4">
      <c r="C2177" s="29"/>
      <c r="D2177" s="29"/>
    </row>
    <row r="2178" spans="3:4">
      <c r="C2178" s="29"/>
      <c r="D2178" s="29"/>
    </row>
    <row r="2179" spans="3:4">
      <c r="C2179" s="29"/>
      <c r="D2179" s="29"/>
    </row>
    <row r="2180" spans="3:4">
      <c r="C2180" s="29"/>
      <c r="D2180" s="29"/>
    </row>
    <row r="2181" spans="3:4">
      <c r="C2181" s="29"/>
      <c r="D2181" s="29"/>
    </row>
    <row r="2182" spans="3:4">
      <c r="C2182" s="29"/>
      <c r="D2182" s="29"/>
    </row>
    <row r="2183" spans="3:4">
      <c r="C2183" s="29"/>
      <c r="D2183" s="29"/>
    </row>
    <row r="2184" spans="3:4">
      <c r="C2184" s="29"/>
      <c r="D2184" s="29"/>
    </row>
    <row r="2185" spans="3:4">
      <c r="C2185" s="29"/>
      <c r="D2185" s="29"/>
    </row>
    <row r="2186" spans="3:4">
      <c r="C2186" s="29"/>
      <c r="D2186" s="29"/>
    </row>
    <row r="2187" spans="3:4">
      <c r="C2187" s="29"/>
      <c r="D2187" s="29"/>
    </row>
    <row r="2188" spans="3:4">
      <c r="C2188" s="29"/>
      <c r="D2188" s="29"/>
    </row>
    <row r="2189" spans="3:4">
      <c r="C2189" s="29"/>
      <c r="D2189" s="29"/>
    </row>
    <row r="2190" spans="3:4">
      <c r="C2190" s="29"/>
      <c r="D2190" s="29"/>
    </row>
    <row r="2191" spans="3:4">
      <c r="C2191" s="29"/>
      <c r="D2191" s="29"/>
    </row>
    <row r="2192" spans="3:4">
      <c r="C2192" s="29"/>
      <c r="D2192" s="29"/>
    </row>
    <row r="2193" spans="3:4">
      <c r="C2193" s="29"/>
      <c r="D2193" s="29"/>
    </row>
    <row r="2194" spans="3:4">
      <c r="C2194" s="29"/>
      <c r="D2194" s="29"/>
    </row>
    <row r="2195" spans="3:4">
      <c r="C2195" s="29"/>
      <c r="D2195" s="29"/>
    </row>
    <row r="2196" spans="3:4">
      <c r="C2196" s="29"/>
      <c r="D2196" s="29"/>
    </row>
    <row r="2197" spans="3:4">
      <c r="C2197" s="29"/>
      <c r="D2197" s="29"/>
    </row>
    <row r="2198" spans="3:4">
      <c r="C2198" s="29"/>
      <c r="D2198" s="29"/>
    </row>
    <row r="2199" spans="3:4">
      <c r="C2199" s="29"/>
      <c r="D2199" s="29"/>
    </row>
    <row r="2200" spans="3:4">
      <c r="C2200" s="29"/>
      <c r="D2200" s="29"/>
    </row>
    <row r="2201" spans="3:4">
      <c r="C2201" s="29"/>
      <c r="D2201" s="29"/>
    </row>
    <row r="2202" spans="3:4">
      <c r="C2202" s="29"/>
      <c r="D2202" s="29"/>
    </row>
    <row r="2203" spans="3:4">
      <c r="C2203" s="29"/>
      <c r="D2203" s="29"/>
    </row>
    <row r="2204" spans="3:4">
      <c r="C2204" s="29"/>
      <c r="D2204" s="29"/>
    </row>
    <row r="2205" spans="3:4">
      <c r="C2205" s="29"/>
      <c r="D2205" s="29"/>
    </row>
    <row r="2206" spans="3:4">
      <c r="C2206" s="29"/>
      <c r="D2206" s="29"/>
    </row>
    <row r="2207" spans="3:4">
      <c r="C2207" s="29"/>
      <c r="D2207" s="29"/>
    </row>
    <row r="2208" spans="3:4">
      <c r="C2208" s="29"/>
      <c r="D2208" s="29"/>
    </row>
    <row r="2209" spans="3:4">
      <c r="C2209" s="29"/>
      <c r="D2209" s="29"/>
    </row>
    <row r="2210" spans="3:4">
      <c r="C2210" s="29"/>
      <c r="D2210" s="29"/>
    </row>
    <row r="2211" spans="3:4">
      <c r="C2211" s="29"/>
      <c r="D2211" s="29"/>
    </row>
    <row r="2212" spans="3:4">
      <c r="C2212" s="29"/>
      <c r="D2212" s="29"/>
    </row>
    <row r="2213" spans="3:4">
      <c r="C2213" s="29"/>
      <c r="D2213" s="29"/>
    </row>
    <row r="2214" spans="3:4">
      <c r="C2214" s="29"/>
      <c r="D2214" s="29"/>
    </row>
    <row r="2215" spans="3:4">
      <c r="C2215" s="29"/>
      <c r="D2215" s="29"/>
    </row>
    <row r="2216" spans="3:4">
      <c r="C2216" s="29"/>
      <c r="D2216" s="29"/>
    </row>
    <row r="2217" spans="3:4">
      <c r="C2217" s="29"/>
      <c r="D2217" s="29"/>
    </row>
    <row r="2218" spans="3:4">
      <c r="C2218" s="29"/>
      <c r="D2218" s="29"/>
    </row>
    <row r="2219" spans="3:4">
      <c r="C2219" s="29"/>
      <c r="D2219" s="29"/>
    </row>
    <row r="2220" spans="3:4">
      <c r="C2220" s="29"/>
      <c r="D2220" s="29"/>
    </row>
    <row r="2221" spans="3:4">
      <c r="C2221" s="29"/>
      <c r="D2221" s="29"/>
    </row>
    <row r="2222" spans="3:4">
      <c r="C2222" s="29"/>
      <c r="D2222" s="29"/>
    </row>
    <row r="2223" spans="3:4">
      <c r="C2223" s="29"/>
      <c r="D2223" s="29"/>
    </row>
    <row r="2224" spans="3:4">
      <c r="C2224" s="29"/>
      <c r="D2224" s="29"/>
    </row>
    <row r="2225" spans="3:4">
      <c r="C2225" s="29"/>
      <c r="D2225" s="29"/>
    </row>
    <row r="2226" spans="3:4">
      <c r="C2226" s="29"/>
      <c r="D2226" s="29"/>
    </row>
    <row r="2227" spans="3:4">
      <c r="C2227" s="29"/>
      <c r="D2227" s="29"/>
    </row>
    <row r="2228" spans="3:4">
      <c r="C2228" s="29"/>
      <c r="D2228" s="29"/>
    </row>
    <row r="2229" spans="3:4">
      <c r="C2229" s="29"/>
      <c r="D2229" s="29"/>
    </row>
    <row r="2230" spans="3:4">
      <c r="C2230" s="29"/>
      <c r="D2230" s="29"/>
    </row>
    <row r="2231" spans="3:4">
      <c r="C2231" s="29"/>
      <c r="D2231" s="29"/>
    </row>
    <row r="2232" spans="3:4">
      <c r="C2232" s="29"/>
      <c r="D2232" s="29"/>
    </row>
    <row r="2233" spans="3:4">
      <c r="C2233" s="29"/>
      <c r="D2233" s="29"/>
    </row>
    <row r="2234" spans="3:4">
      <c r="C2234" s="29"/>
      <c r="D2234" s="29"/>
    </row>
    <row r="2235" spans="3:4">
      <c r="C2235" s="29"/>
      <c r="D2235" s="29"/>
    </row>
    <row r="2236" spans="3:4">
      <c r="C2236" s="29"/>
      <c r="D2236" s="29"/>
    </row>
    <row r="2237" spans="3:4">
      <c r="C2237" s="29"/>
      <c r="D2237" s="29"/>
    </row>
    <row r="2238" spans="3:4">
      <c r="C2238" s="29"/>
      <c r="D2238" s="29"/>
    </row>
    <row r="2239" spans="3:4">
      <c r="C2239" s="29"/>
      <c r="D2239" s="29"/>
    </row>
    <row r="2240" spans="3:4">
      <c r="C2240" s="29"/>
      <c r="D2240" s="29"/>
    </row>
    <row r="2241" spans="3:4">
      <c r="C2241" s="29"/>
      <c r="D2241" s="29"/>
    </row>
    <row r="2242" spans="3:4">
      <c r="C2242" s="29"/>
      <c r="D2242" s="29"/>
    </row>
    <row r="2243" spans="3:4">
      <c r="C2243" s="29"/>
      <c r="D2243" s="29"/>
    </row>
    <row r="2244" spans="3:4">
      <c r="C2244" s="29"/>
      <c r="D2244" s="29"/>
    </row>
    <row r="2245" spans="3:4">
      <c r="C2245" s="29"/>
      <c r="D2245" s="29"/>
    </row>
    <row r="2246" spans="3:4">
      <c r="C2246" s="29"/>
      <c r="D2246" s="29"/>
    </row>
    <row r="2247" spans="3:4">
      <c r="C2247" s="29"/>
      <c r="D2247" s="29"/>
    </row>
    <row r="2248" spans="3:4">
      <c r="C2248" s="29"/>
      <c r="D2248" s="29"/>
    </row>
    <row r="2249" spans="3:4">
      <c r="C2249" s="29"/>
      <c r="D2249" s="29"/>
    </row>
    <row r="2250" spans="3:4">
      <c r="C2250" s="29"/>
      <c r="D2250" s="29"/>
    </row>
    <row r="2251" spans="3:4">
      <c r="C2251" s="29"/>
      <c r="D2251" s="29"/>
    </row>
    <row r="2252" spans="3:4">
      <c r="C2252" s="29"/>
      <c r="D2252" s="29"/>
    </row>
    <row r="2253" spans="3:4">
      <c r="C2253" s="29"/>
      <c r="D2253" s="29"/>
    </row>
    <row r="2254" spans="3:4">
      <c r="C2254" s="29"/>
      <c r="D2254" s="29"/>
    </row>
    <row r="2255" spans="3:4">
      <c r="C2255" s="29"/>
      <c r="D2255" s="29"/>
    </row>
    <row r="2256" spans="3:4">
      <c r="C2256" s="29"/>
      <c r="D2256" s="29"/>
    </row>
    <row r="2257" spans="3:4">
      <c r="C2257" s="29"/>
      <c r="D2257" s="29"/>
    </row>
    <row r="2258" spans="3:4">
      <c r="C2258" s="29"/>
      <c r="D2258" s="29"/>
    </row>
    <row r="2259" spans="3:4">
      <c r="C2259" s="29"/>
      <c r="D2259" s="29"/>
    </row>
    <row r="2260" spans="3:4">
      <c r="C2260" s="29"/>
      <c r="D2260" s="29"/>
    </row>
    <row r="2261" spans="3:4">
      <c r="C2261" s="29"/>
      <c r="D2261" s="29"/>
    </row>
    <row r="2262" spans="3:4">
      <c r="C2262" s="29"/>
      <c r="D2262" s="29"/>
    </row>
    <row r="2263" spans="3:4">
      <c r="C2263" s="29"/>
      <c r="D2263" s="29"/>
    </row>
    <row r="2264" spans="3:4">
      <c r="C2264" s="29"/>
      <c r="D2264" s="29"/>
    </row>
    <row r="2265" spans="3:4">
      <c r="C2265" s="29"/>
      <c r="D2265" s="29"/>
    </row>
    <row r="2266" spans="3:4">
      <c r="C2266" s="29"/>
      <c r="D2266" s="29"/>
    </row>
    <row r="2267" spans="3:4">
      <c r="C2267" s="29"/>
      <c r="D2267" s="29"/>
    </row>
    <row r="2268" spans="3:4">
      <c r="C2268" s="29"/>
      <c r="D2268" s="29"/>
    </row>
    <row r="2269" spans="3:4">
      <c r="C2269" s="29"/>
      <c r="D2269" s="29"/>
    </row>
    <row r="2270" spans="3:4">
      <c r="C2270" s="29"/>
      <c r="D2270" s="29"/>
    </row>
    <row r="2271" spans="3:4">
      <c r="C2271" s="29"/>
      <c r="D2271" s="29"/>
    </row>
    <row r="2272" spans="3:4">
      <c r="C2272" s="29"/>
      <c r="D2272" s="29"/>
    </row>
    <row r="2273" spans="3:4">
      <c r="C2273" s="29"/>
      <c r="D2273" s="29"/>
    </row>
    <row r="2274" spans="3:4">
      <c r="C2274" s="29"/>
      <c r="D2274" s="29"/>
    </row>
    <row r="2275" spans="3:4">
      <c r="C2275" s="29"/>
      <c r="D2275" s="29"/>
    </row>
    <row r="2276" spans="3:4">
      <c r="C2276" s="29"/>
      <c r="D2276" s="29"/>
    </row>
    <row r="2277" spans="3:4">
      <c r="C2277" s="29"/>
      <c r="D2277" s="29"/>
    </row>
    <row r="2278" spans="3:4">
      <c r="C2278" s="29"/>
      <c r="D2278" s="29"/>
    </row>
    <row r="2279" spans="3:4">
      <c r="C2279" s="29"/>
      <c r="D2279" s="29"/>
    </row>
    <row r="2280" spans="3:4">
      <c r="C2280" s="29"/>
      <c r="D2280" s="29"/>
    </row>
    <row r="2281" spans="3:4">
      <c r="C2281" s="29"/>
      <c r="D2281" s="29"/>
    </row>
    <row r="2282" spans="3:4">
      <c r="C2282" s="29"/>
      <c r="D2282" s="29"/>
    </row>
    <row r="2283" spans="3:4">
      <c r="C2283" s="29"/>
      <c r="D2283" s="29"/>
    </row>
    <row r="2284" spans="3:4">
      <c r="C2284" s="29"/>
      <c r="D2284" s="29"/>
    </row>
    <row r="2285" spans="3:4">
      <c r="C2285" s="29"/>
      <c r="D2285" s="29"/>
    </row>
    <row r="2286" spans="3:4">
      <c r="C2286" s="29"/>
      <c r="D2286" s="29"/>
    </row>
    <row r="2287" spans="3:4">
      <c r="C2287" s="29"/>
      <c r="D2287" s="29"/>
    </row>
    <row r="2288" spans="3:4">
      <c r="C2288" s="29"/>
      <c r="D2288" s="29"/>
    </row>
    <row r="2289" spans="3:4">
      <c r="C2289" s="29"/>
      <c r="D2289" s="29"/>
    </row>
    <row r="2290" spans="3:4">
      <c r="C2290" s="29"/>
      <c r="D2290" s="29"/>
    </row>
    <row r="2291" spans="3:4">
      <c r="C2291" s="29"/>
      <c r="D2291" s="29"/>
    </row>
    <row r="2292" spans="3:4">
      <c r="C2292" s="29"/>
      <c r="D2292" s="29"/>
    </row>
    <row r="2293" spans="3:4">
      <c r="C2293" s="29"/>
      <c r="D2293" s="29"/>
    </row>
    <row r="2294" spans="3:4">
      <c r="C2294" s="29"/>
      <c r="D2294" s="29"/>
    </row>
    <row r="2295" spans="3:4">
      <c r="C2295" s="29"/>
      <c r="D2295" s="29"/>
    </row>
    <row r="2296" spans="3:4">
      <c r="C2296" s="29"/>
      <c r="D2296" s="29"/>
    </row>
    <row r="2297" spans="3:4">
      <c r="C2297" s="29"/>
      <c r="D2297" s="29"/>
    </row>
    <row r="2298" spans="3:4">
      <c r="C2298" s="29"/>
      <c r="D2298" s="29"/>
    </row>
    <row r="2299" spans="3:4">
      <c r="C2299" s="29"/>
      <c r="D2299" s="29"/>
    </row>
    <row r="2300" spans="3:4">
      <c r="C2300" s="29"/>
      <c r="D2300" s="29"/>
    </row>
    <row r="2301" spans="3:4">
      <c r="C2301" s="29"/>
      <c r="D2301" s="29"/>
    </row>
    <row r="2302" spans="3:4">
      <c r="C2302" s="29"/>
      <c r="D2302" s="29"/>
    </row>
    <row r="2303" spans="3:4">
      <c r="C2303" s="29"/>
      <c r="D2303" s="29"/>
    </row>
    <row r="2304" spans="3:4">
      <c r="C2304" s="29"/>
      <c r="D2304" s="29"/>
    </row>
    <row r="2305" spans="3:4">
      <c r="C2305" s="29"/>
      <c r="D2305" s="29"/>
    </row>
    <row r="2306" spans="3:4">
      <c r="C2306" s="29"/>
      <c r="D2306" s="29"/>
    </row>
    <row r="2307" spans="3:4">
      <c r="C2307" s="29"/>
      <c r="D2307" s="29"/>
    </row>
    <row r="2308" spans="3:4">
      <c r="C2308" s="29"/>
      <c r="D2308" s="29"/>
    </row>
    <row r="2309" spans="3:4">
      <c r="C2309" s="29"/>
      <c r="D2309" s="29"/>
    </row>
    <row r="2310" spans="3:4">
      <c r="C2310" s="29"/>
      <c r="D2310" s="29"/>
    </row>
    <row r="2311" spans="3:4">
      <c r="C2311" s="29"/>
      <c r="D2311" s="29"/>
    </row>
    <row r="2312" spans="3:4">
      <c r="C2312" s="29"/>
      <c r="D2312" s="29"/>
    </row>
    <row r="2313" spans="3:4">
      <c r="C2313" s="29"/>
      <c r="D2313" s="29"/>
    </row>
    <row r="2314" spans="3:4">
      <c r="C2314" s="29"/>
      <c r="D2314" s="29"/>
    </row>
    <row r="2315" spans="3:4">
      <c r="C2315" s="29"/>
      <c r="D2315" s="29"/>
    </row>
    <row r="2316" spans="3:4">
      <c r="C2316" s="29"/>
      <c r="D2316" s="29"/>
    </row>
    <row r="2317" spans="3:4">
      <c r="C2317" s="29"/>
      <c r="D2317" s="29"/>
    </row>
    <row r="2318" spans="3:4">
      <c r="C2318" s="29"/>
      <c r="D2318" s="29"/>
    </row>
    <row r="2319" spans="3:4">
      <c r="C2319" s="29"/>
      <c r="D2319" s="29"/>
    </row>
    <row r="2320" spans="3:4">
      <c r="C2320" s="29"/>
      <c r="D2320" s="29"/>
    </row>
    <row r="2321" spans="3:4">
      <c r="C2321" s="29"/>
      <c r="D2321" s="29"/>
    </row>
    <row r="2322" spans="3:4">
      <c r="C2322" s="29"/>
      <c r="D2322" s="29"/>
    </row>
    <row r="2323" spans="3:4">
      <c r="C2323" s="29"/>
      <c r="D2323" s="29"/>
    </row>
    <row r="2324" spans="3:4">
      <c r="C2324" s="29"/>
      <c r="D2324" s="29"/>
    </row>
    <row r="2325" spans="3:4">
      <c r="C2325" s="29"/>
      <c r="D2325" s="29"/>
    </row>
    <row r="2326" spans="3:4">
      <c r="C2326" s="29"/>
      <c r="D2326" s="29"/>
    </row>
    <row r="2327" spans="3:4">
      <c r="C2327" s="29"/>
      <c r="D2327" s="29"/>
    </row>
    <row r="2328" spans="3:4">
      <c r="C2328" s="29"/>
      <c r="D2328" s="29"/>
    </row>
    <row r="2329" spans="3:4">
      <c r="C2329" s="29"/>
      <c r="D2329" s="29"/>
    </row>
    <row r="2330" spans="3:4">
      <c r="C2330" s="29"/>
      <c r="D2330" s="29"/>
    </row>
    <row r="2331" spans="3:4">
      <c r="C2331" s="29"/>
      <c r="D2331" s="29"/>
    </row>
    <row r="2332" spans="3:4">
      <c r="C2332" s="29"/>
      <c r="D2332" s="29"/>
    </row>
    <row r="2333" spans="3:4">
      <c r="C2333" s="29"/>
      <c r="D2333" s="29"/>
    </row>
    <row r="2334" spans="3:4">
      <c r="C2334" s="29"/>
      <c r="D2334" s="29"/>
    </row>
    <row r="2335" spans="3:4">
      <c r="C2335" s="29"/>
      <c r="D2335" s="29"/>
    </row>
    <row r="2336" spans="3:4">
      <c r="C2336" s="29"/>
      <c r="D2336" s="29"/>
    </row>
    <row r="2337" spans="3:4">
      <c r="C2337" s="29"/>
      <c r="D2337" s="29"/>
    </row>
    <row r="2338" spans="3:4">
      <c r="C2338" s="29"/>
      <c r="D2338" s="29"/>
    </row>
    <row r="2339" spans="3:4">
      <c r="C2339" s="29"/>
      <c r="D2339" s="29"/>
    </row>
    <row r="2340" spans="3:4">
      <c r="C2340" s="29"/>
      <c r="D2340" s="29"/>
    </row>
    <row r="2341" spans="3:4">
      <c r="C2341" s="29"/>
      <c r="D2341" s="29"/>
    </row>
    <row r="2342" spans="3:4">
      <c r="C2342" s="29"/>
      <c r="D2342" s="29"/>
    </row>
    <row r="2343" spans="3:4">
      <c r="C2343" s="29"/>
      <c r="D2343" s="29"/>
    </row>
    <row r="2344" spans="3:4">
      <c r="C2344" s="29"/>
      <c r="D2344" s="29"/>
    </row>
    <row r="2345" spans="3:4">
      <c r="C2345" s="29"/>
      <c r="D2345" s="29"/>
    </row>
    <row r="2346" spans="3:4">
      <c r="C2346" s="29"/>
      <c r="D2346" s="29"/>
    </row>
    <row r="2347" spans="3:4">
      <c r="C2347" s="29"/>
      <c r="D2347" s="29"/>
    </row>
    <row r="2348" spans="3:4">
      <c r="C2348" s="29"/>
      <c r="D2348" s="29"/>
    </row>
    <row r="2349" spans="3:4">
      <c r="C2349" s="29"/>
      <c r="D2349" s="29"/>
    </row>
    <row r="2350" spans="3:4">
      <c r="C2350" s="29"/>
      <c r="D2350" s="29"/>
    </row>
    <row r="2351" spans="3:4">
      <c r="C2351" s="29"/>
      <c r="D2351" s="29"/>
    </row>
    <row r="2352" spans="3:4">
      <c r="C2352" s="29"/>
      <c r="D2352" s="29"/>
    </row>
    <row r="2353" spans="3:4">
      <c r="C2353" s="29"/>
      <c r="D2353" s="29"/>
    </row>
    <row r="2354" spans="3:4">
      <c r="C2354" s="29"/>
      <c r="D2354" s="29"/>
    </row>
    <row r="2355" spans="3:4">
      <c r="C2355" s="29"/>
      <c r="D2355" s="29"/>
    </row>
    <row r="2356" spans="3:4">
      <c r="C2356" s="29"/>
      <c r="D2356" s="29"/>
    </row>
    <row r="2357" spans="3:4">
      <c r="C2357" s="29"/>
      <c r="D2357" s="29"/>
    </row>
    <row r="2358" spans="3:4">
      <c r="C2358" s="29"/>
      <c r="D2358" s="29"/>
    </row>
    <row r="2359" spans="3:4">
      <c r="C2359" s="29"/>
      <c r="D2359" s="29"/>
    </row>
    <row r="2360" spans="3:4">
      <c r="C2360" s="29"/>
      <c r="D2360" s="29"/>
    </row>
    <row r="2361" spans="3:4">
      <c r="C2361" s="29"/>
      <c r="D2361" s="29"/>
    </row>
    <row r="2362" spans="3:4">
      <c r="C2362" s="29"/>
      <c r="D2362" s="29"/>
    </row>
    <row r="2363" spans="3:4">
      <c r="C2363" s="29"/>
      <c r="D2363" s="29"/>
    </row>
    <row r="2364" spans="3:4">
      <c r="C2364" s="29"/>
      <c r="D2364" s="29"/>
    </row>
    <row r="2365" spans="3:4">
      <c r="C2365" s="29"/>
      <c r="D2365" s="29"/>
    </row>
    <row r="2366" spans="3:4">
      <c r="C2366" s="29"/>
      <c r="D2366" s="29"/>
    </row>
    <row r="2367" spans="3:4">
      <c r="C2367" s="29"/>
      <c r="D2367" s="29"/>
    </row>
    <row r="2368" spans="3:4">
      <c r="C2368" s="29"/>
      <c r="D2368" s="29"/>
    </row>
    <row r="2369" spans="3:4">
      <c r="C2369" s="29"/>
      <c r="D2369" s="29"/>
    </row>
    <row r="2370" spans="3:4">
      <c r="C2370" s="29"/>
      <c r="D2370" s="29"/>
    </row>
    <row r="2371" spans="3:4">
      <c r="C2371" s="29"/>
      <c r="D2371" s="29"/>
    </row>
    <row r="2372" spans="3:4">
      <c r="C2372" s="29"/>
      <c r="D2372" s="29"/>
    </row>
    <row r="2373" spans="3:4">
      <c r="C2373" s="29"/>
      <c r="D2373" s="29"/>
    </row>
    <row r="2374" spans="3:4">
      <c r="C2374" s="29"/>
      <c r="D2374" s="29"/>
    </row>
    <row r="2375" spans="3:4">
      <c r="C2375" s="29"/>
      <c r="D2375" s="29"/>
    </row>
    <row r="2376" spans="3:4">
      <c r="C2376" s="29"/>
      <c r="D2376" s="29"/>
    </row>
    <row r="2377" spans="3:4">
      <c r="C2377" s="29"/>
      <c r="D2377" s="29"/>
    </row>
    <row r="2378" spans="3:4">
      <c r="C2378" s="29"/>
      <c r="D2378" s="29"/>
    </row>
    <row r="2379" spans="3:4">
      <c r="C2379" s="29"/>
      <c r="D2379" s="29"/>
    </row>
    <row r="2380" spans="3:4">
      <c r="C2380" s="29"/>
      <c r="D2380" s="29"/>
    </row>
    <row r="2381" spans="3:4">
      <c r="C2381" s="29"/>
      <c r="D2381" s="29"/>
    </row>
    <row r="2382" spans="3:4">
      <c r="C2382" s="29"/>
      <c r="D2382" s="29"/>
    </row>
    <row r="2383" spans="3:4">
      <c r="C2383" s="29"/>
      <c r="D2383" s="29"/>
    </row>
    <row r="2384" spans="3:4">
      <c r="C2384" s="29"/>
      <c r="D2384" s="29"/>
    </row>
    <row r="2385" spans="3:4">
      <c r="C2385" s="29"/>
      <c r="D2385" s="29"/>
    </row>
    <row r="2386" spans="3:4">
      <c r="C2386" s="29"/>
      <c r="D2386" s="29"/>
    </row>
    <row r="2387" spans="3:4">
      <c r="C2387" s="29"/>
      <c r="D2387" s="29"/>
    </row>
    <row r="2388" spans="3:4">
      <c r="C2388" s="29"/>
      <c r="D2388" s="29"/>
    </row>
    <row r="2389" spans="3:4">
      <c r="C2389" s="29"/>
      <c r="D2389" s="29"/>
    </row>
    <row r="2390" spans="3:4">
      <c r="C2390" s="29"/>
      <c r="D2390" s="29"/>
    </row>
    <row r="2391" spans="3:4">
      <c r="C2391" s="29"/>
      <c r="D2391" s="29"/>
    </row>
    <row r="2392" spans="3:4">
      <c r="C2392" s="29"/>
      <c r="D2392" s="29"/>
    </row>
    <row r="2393" spans="3:4">
      <c r="C2393" s="29"/>
      <c r="D2393" s="29"/>
    </row>
    <row r="2394" spans="3:4">
      <c r="C2394" s="29"/>
      <c r="D2394" s="29"/>
    </row>
    <row r="2395" spans="3:4">
      <c r="C2395" s="29"/>
      <c r="D2395" s="29"/>
    </row>
    <row r="2396" spans="3:4">
      <c r="C2396" s="29"/>
      <c r="D2396" s="29"/>
    </row>
    <row r="2397" spans="3:4">
      <c r="C2397" s="29"/>
      <c r="D2397" s="29"/>
    </row>
    <row r="2398" spans="3:4">
      <c r="C2398" s="29"/>
      <c r="D2398" s="29"/>
    </row>
    <row r="2399" spans="3:4">
      <c r="C2399" s="29"/>
      <c r="D2399" s="29"/>
    </row>
    <row r="2400" spans="3:4">
      <c r="C2400" s="29"/>
      <c r="D2400" s="29"/>
    </row>
    <row r="2401" spans="3:4">
      <c r="C2401" s="29"/>
      <c r="D2401" s="29"/>
    </row>
    <row r="2402" spans="3:4">
      <c r="C2402" s="29"/>
      <c r="D2402" s="29"/>
    </row>
    <row r="2403" spans="3:4">
      <c r="C2403" s="29"/>
      <c r="D2403" s="29"/>
    </row>
    <row r="2404" spans="3:4">
      <c r="C2404" s="29"/>
      <c r="D2404" s="29"/>
    </row>
    <row r="2405" spans="3:4">
      <c r="C2405" s="29"/>
      <c r="D2405" s="29"/>
    </row>
    <row r="2406" spans="3:4">
      <c r="C2406" s="29"/>
      <c r="D2406" s="29"/>
    </row>
    <row r="2407" spans="3:4">
      <c r="C2407" s="29"/>
      <c r="D2407" s="29"/>
    </row>
    <row r="2408" spans="3:4">
      <c r="C2408" s="29"/>
      <c r="D2408" s="29"/>
    </row>
    <row r="2409" spans="3:4">
      <c r="C2409" s="29"/>
      <c r="D2409" s="29"/>
    </row>
    <row r="2410" spans="3:4">
      <c r="C2410" s="29"/>
      <c r="D2410" s="29"/>
    </row>
    <row r="2411" spans="3:4">
      <c r="C2411" s="29"/>
      <c r="D2411" s="29"/>
    </row>
    <row r="2412" spans="3:4">
      <c r="C2412" s="29"/>
      <c r="D2412" s="29"/>
    </row>
    <row r="2413" spans="3:4">
      <c r="C2413" s="29"/>
      <c r="D2413" s="29"/>
    </row>
    <row r="2414" spans="3:4">
      <c r="C2414" s="29"/>
      <c r="D2414" s="29"/>
    </row>
    <row r="2415" spans="3:4">
      <c r="C2415" s="29"/>
      <c r="D2415" s="29"/>
    </row>
    <row r="2416" spans="3:4">
      <c r="C2416" s="29"/>
      <c r="D2416" s="29"/>
    </row>
    <row r="2417" spans="3:4">
      <c r="C2417" s="29"/>
      <c r="D2417" s="29"/>
    </row>
    <row r="2418" spans="3:4">
      <c r="C2418" s="29"/>
      <c r="D2418" s="29"/>
    </row>
    <row r="2419" spans="3:4">
      <c r="C2419" s="29"/>
      <c r="D2419" s="29"/>
    </row>
    <row r="2420" spans="3:4">
      <c r="C2420" s="29"/>
      <c r="D2420" s="29"/>
    </row>
    <row r="2421" spans="3:4">
      <c r="C2421" s="29"/>
      <c r="D2421" s="29"/>
    </row>
    <row r="2422" spans="3:4">
      <c r="C2422" s="29"/>
      <c r="D2422" s="29"/>
    </row>
    <row r="2423" spans="3:4">
      <c r="C2423" s="29"/>
      <c r="D2423" s="29"/>
    </row>
    <row r="2424" spans="3:4">
      <c r="C2424" s="29"/>
      <c r="D2424" s="29"/>
    </row>
    <row r="2425" spans="3:4">
      <c r="C2425" s="29"/>
      <c r="D2425" s="29"/>
    </row>
    <row r="2426" spans="3:4">
      <c r="C2426" s="29"/>
      <c r="D2426" s="29"/>
    </row>
    <row r="2427" spans="3:4">
      <c r="C2427" s="29"/>
      <c r="D2427" s="29"/>
    </row>
    <row r="2428" spans="3:4">
      <c r="C2428" s="29"/>
      <c r="D2428" s="29"/>
    </row>
    <row r="2429" spans="3:4">
      <c r="C2429" s="29"/>
      <c r="D2429" s="29"/>
    </row>
    <row r="2430" spans="3:4">
      <c r="C2430" s="29"/>
      <c r="D2430" s="29"/>
    </row>
    <row r="2431" spans="3:4">
      <c r="C2431" s="29"/>
      <c r="D2431" s="29"/>
    </row>
    <row r="2432" spans="3:4">
      <c r="C2432" s="29"/>
      <c r="D2432" s="29"/>
    </row>
    <row r="2433" spans="3:4">
      <c r="C2433" s="29"/>
      <c r="D2433" s="29"/>
    </row>
    <row r="2434" spans="3:4">
      <c r="C2434" s="29"/>
      <c r="D2434" s="29"/>
    </row>
    <row r="2435" spans="3:4">
      <c r="C2435" s="29"/>
      <c r="D2435" s="29"/>
    </row>
    <row r="2436" spans="3:4">
      <c r="C2436" s="29"/>
      <c r="D2436" s="29"/>
    </row>
    <row r="2437" spans="3:4">
      <c r="C2437" s="29"/>
      <c r="D2437" s="29"/>
    </row>
    <row r="2438" spans="3:4">
      <c r="C2438" s="29"/>
      <c r="D2438" s="29"/>
    </row>
    <row r="2439" spans="3:4">
      <c r="C2439" s="29"/>
      <c r="D2439" s="29"/>
    </row>
    <row r="2440" spans="3:4">
      <c r="C2440" s="29"/>
      <c r="D2440" s="29"/>
    </row>
    <row r="2441" spans="3:4">
      <c r="C2441" s="29"/>
      <c r="D2441" s="29"/>
    </row>
    <row r="2442" spans="3:4">
      <c r="C2442" s="29"/>
      <c r="D2442" s="29"/>
    </row>
    <row r="2443" spans="3:4">
      <c r="C2443" s="29"/>
      <c r="D2443" s="29"/>
    </row>
    <row r="2444" spans="3:4">
      <c r="C2444" s="29"/>
      <c r="D2444" s="29"/>
    </row>
    <row r="2445" spans="3:4">
      <c r="C2445" s="29"/>
      <c r="D2445" s="29"/>
    </row>
    <row r="2446" spans="3:4">
      <c r="C2446" s="29"/>
      <c r="D2446" s="29"/>
    </row>
    <row r="2447" spans="3:4">
      <c r="C2447" s="29"/>
      <c r="D2447" s="29"/>
    </row>
    <row r="2448" spans="3:4">
      <c r="C2448" s="29"/>
      <c r="D2448" s="29"/>
    </row>
    <row r="2449" spans="3:4">
      <c r="C2449" s="29"/>
      <c r="D2449" s="29"/>
    </row>
    <row r="2450" spans="3:4">
      <c r="C2450" s="29"/>
      <c r="D2450" s="29"/>
    </row>
    <row r="2451" spans="3:4">
      <c r="C2451" s="29"/>
      <c r="D2451" s="29"/>
    </row>
    <row r="2452" spans="3:4">
      <c r="C2452" s="29"/>
      <c r="D2452" s="29"/>
    </row>
    <row r="2453" spans="3:4">
      <c r="C2453" s="29"/>
      <c r="D2453" s="29"/>
    </row>
    <row r="2454" spans="3:4">
      <c r="C2454" s="29"/>
      <c r="D2454" s="29"/>
    </row>
    <row r="2455" spans="3:4">
      <c r="C2455" s="29"/>
      <c r="D2455" s="29"/>
    </row>
    <row r="2456" spans="3:4">
      <c r="C2456" s="29"/>
      <c r="D2456" s="29"/>
    </row>
    <row r="2457" spans="3:4">
      <c r="C2457" s="29"/>
      <c r="D2457" s="29"/>
    </row>
    <row r="2458" spans="3:4">
      <c r="C2458" s="29"/>
      <c r="D2458" s="29"/>
    </row>
    <row r="2459" spans="3:4">
      <c r="C2459" s="29"/>
      <c r="D2459" s="29"/>
    </row>
    <row r="2460" spans="3:4">
      <c r="C2460" s="29"/>
      <c r="D2460" s="29"/>
    </row>
    <row r="2461" spans="3:4">
      <c r="C2461" s="29"/>
      <c r="D2461" s="29"/>
    </row>
    <row r="2462" spans="3:4">
      <c r="C2462" s="29"/>
      <c r="D2462" s="29"/>
    </row>
    <row r="2463" spans="3:4">
      <c r="C2463" s="29"/>
      <c r="D2463" s="29"/>
    </row>
    <row r="2464" spans="3:4">
      <c r="C2464" s="29"/>
      <c r="D2464" s="29"/>
    </row>
    <row r="2465" spans="3:4">
      <c r="C2465" s="29"/>
      <c r="D2465" s="29"/>
    </row>
    <row r="2466" spans="3:4">
      <c r="C2466" s="29"/>
      <c r="D2466" s="29"/>
    </row>
    <row r="2467" spans="3:4">
      <c r="C2467" s="29"/>
      <c r="D2467" s="29"/>
    </row>
    <row r="2468" spans="3:4">
      <c r="C2468" s="29"/>
      <c r="D2468" s="29"/>
    </row>
    <row r="2469" spans="3:4">
      <c r="C2469" s="29"/>
      <c r="D2469" s="29"/>
    </row>
    <row r="2470" spans="3:4">
      <c r="C2470" s="29"/>
      <c r="D2470" s="29"/>
    </row>
    <row r="2471" spans="3:4">
      <c r="C2471" s="29"/>
      <c r="D2471" s="29"/>
    </row>
    <row r="2472" spans="3:4">
      <c r="C2472" s="29"/>
      <c r="D2472" s="29"/>
    </row>
    <row r="2473" spans="3:4">
      <c r="C2473" s="29"/>
      <c r="D2473" s="29"/>
    </row>
    <row r="2474" spans="3:4">
      <c r="C2474" s="29"/>
      <c r="D2474" s="29"/>
    </row>
    <row r="2475" spans="3:4">
      <c r="C2475" s="29"/>
      <c r="D2475" s="29"/>
    </row>
    <row r="2476" spans="3:4">
      <c r="C2476" s="29"/>
      <c r="D2476" s="29"/>
    </row>
    <row r="2477" spans="3:4">
      <c r="C2477" s="29"/>
      <c r="D2477" s="29"/>
    </row>
    <row r="2478" spans="3:4">
      <c r="C2478" s="29"/>
      <c r="D2478" s="29"/>
    </row>
    <row r="2479" spans="3:4">
      <c r="C2479" s="29"/>
      <c r="D2479" s="29"/>
    </row>
    <row r="2480" spans="3:4">
      <c r="C2480" s="29"/>
      <c r="D2480" s="29"/>
    </row>
    <row r="2481" spans="3:4">
      <c r="C2481" s="29"/>
      <c r="D2481" s="29"/>
    </row>
    <row r="2482" spans="3:4">
      <c r="C2482" s="29"/>
      <c r="D2482" s="29"/>
    </row>
    <row r="2483" spans="3:4">
      <c r="C2483" s="29"/>
      <c r="D2483" s="29"/>
    </row>
    <row r="2484" spans="3:4">
      <c r="C2484" s="29"/>
      <c r="D2484" s="29"/>
    </row>
    <row r="2485" spans="3:4">
      <c r="C2485" s="29"/>
      <c r="D2485" s="29"/>
    </row>
    <row r="2486" spans="3:4">
      <c r="C2486" s="29"/>
      <c r="D2486" s="29"/>
    </row>
    <row r="2487" spans="3:4">
      <c r="C2487" s="29"/>
      <c r="D2487" s="29"/>
    </row>
    <row r="2488" spans="3:4">
      <c r="C2488" s="29"/>
      <c r="D2488" s="29"/>
    </row>
    <row r="2489" spans="3:4">
      <c r="C2489" s="29"/>
      <c r="D2489" s="29"/>
    </row>
    <row r="2490" spans="3:4">
      <c r="C2490" s="29"/>
      <c r="D2490" s="29"/>
    </row>
    <row r="2491" spans="3:4">
      <c r="C2491" s="29"/>
      <c r="D2491" s="29"/>
    </row>
    <row r="2492" spans="3:4">
      <c r="C2492" s="29"/>
      <c r="D2492" s="29"/>
    </row>
    <row r="2493" spans="3:4">
      <c r="C2493" s="29"/>
      <c r="D2493" s="29"/>
    </row>
    <row r="2494" spans="3:4">
      <c r="C2494" s="29"/>
      <c r="D2494" s="29"/>
    </row>
    <row r="2495" spans="3:4">
      <c r="C2495" s="29"/>
      <c r="D2495" s="29"/>
    </row>
    <row r="2496" spans="3:4">
      <c r="C2496" s="29"/>
      <c r="D2496" s="29"/>
    </row>
    <row r="2497" spans="3:4">
      <c r="C2497" s="29"/>
      <c r="D2497" s="29"/>
    </row>
    <row r="2498" spans="3:4">
      <c r="C2498" s="29"/>
      <c r="D2498" s="29"/>
    </row>
    <row r="2499" spans="3:4">
      <c r="C2499" s="29"/>
      <c r="D2499" s="29"/>
    </row>
    <row r="2500" spans="3:4">
      <c r="C2500" s="29"/>
      <c r="D2500" s="29"/>
    </row>
    <row r="2501" spans="3:4">
      <c r="C2501" s="29"/>
      <c r="D2501" s="29"/>
    </row>
    <row r="2502" spans="3:4">
      <c r="C2502" s="29"/>
      <c r="D2502" s="29"/>
    </row>
    <row r="2503" spans="3:4">
      <c r="C2503" s="29"/>
      <c r="D2503" s="29"/>
    </row>
    <row r="2504" spans="3:4">
      <c r="C2504" s="29"/>
      <c r="D2504" s="29"/>
    </row>
    <row r="2505" spans="3:4">
      <c r="C2505" s="29"/>
      <c r="D2505" s="29"/>
    </row>
    <row r="2506" spans="3:4">
      <c r="C2506" s="29"/>
      <c r="D2506" s="29"/>
    </row>
    <row r="2507" spans="3:4">
      <c r="C2507" s="29"/>
      <c r="D2507" s="29"/>
    </row>
    <row r="2508" spans="3:4">
      <c r="C2508" s="29"/>
      <c r="D2508" s="29"/>
    </row>
    <row r="2509" spans="3:4">
      <c r="C2509" s="29"/>
      <c r="D2509" s="29"/>
    </row>
    <row r="2510" spans="3:4">
      <c r="C2510" s="29"/>
      <c r="D2510" s="29"/>
    </row>
    <row r="2511" spans="3:4">
      <c r="C2511" s="29"/>
      <c r="D2511" s="29"/>
    </row>
    <row r="2512" spans="3:4">
      <c r="C2512" s="29"/>
      <c r="D2512" s="29"/>
    </row>
    <row r="2513" spans="3:4">
      <c r="C2513" s="29"/>
      <c r="D2513" s="29"/>
    </row>
    <row r="2514" spans="3:4">
      <c r="C2514" s="29"/>
      <c r="D2514" s="29"/>
    </row>
    <row r="2515" spans="3:4">
      <c r="C2515" s="29"/>
      <c r="D2515" s="29"/>
    </row>
    <row r="2516" spans="3:4">
      <c r="C2516" s="29"/>
      <c r="D2516" s="29"/>
    </row>
    <row r="2517" spans="3:4">
      <c r="C2517" s="29"/>
      <c r="D2517" s="29"/>
    </row>
    <row r="2518" spans="3:4">
      <c r="C2518" s="29"/>
      <c r="D2518" s="29"/>
    </row>
    <row r="2519" spans="3:4">
      <c r="C2519" s="29"/>
      <c r="D2519" s="29"/>
    </row>
    <row r="2520" spans="3:4">
      <c r="C2520" s="29"/>
      <c r="D2520" s="29"/>
    </row>
    <row r="2521" spans="3:4">
      <c r="C2521" s="29"/>
      <c r="D2521" s="29"/>
    </row>
    <row r="2522" spans="3:4">
      <c r="C2522" s="29"/>
      <c r="D2522" s="29"/>
    </row>
    <row r="2523" spans="3:4">
      <c r="C2523" s="29"/>
      <c r="D2523" s="29"/>
    </row>
    <row r="2524" spans="3:4">
      <c r="C2524" s="29"/>
      <c r="D2524" s="29"/>
    </row>
    <row r="2525" spans="3:4">
      <c r="C2525" s="29"/>
      <c r="D2525" s="29"/>
    </row>
    <row r="2526" spans="3:4">
      <c r="C2526" s="29"/>
      <c r="D2526" s="29"/>
    </row>
    <row r="2527" spans="3:4">
      <c r="C2527" s="29"/>
      <c r="D2527" s="29"/>
    </row>
    <row r="2528" spans="3:4">
      <c r="C2528" s="29"/>
      <c r="D2528" s="29"/>
    </row>
    <row r="2529" spans="3:4">
      <c r="C2529" s="29"/>
      <c r="D2529" s="29"/>
    </row>
    <row r="2530" spans="3:4">
      <c r="C2530" s="29"/>
      <c r="D2530" s="29"/>
    </row>
    <row r="2531" spans="3:4">
      <c r="C2531" s="29"/>
      <c r="D2531" s="29"/>
    </row>
    <row r="2532" spans="3:4">
      <c r="C2532" s="29"/>
      <c r="D2532" s="29"/>
    </row>
    <row r="2533" spans="3:4">
      <c r="C2533" s="29"/>
      <c r="D2533" s="29"/>
    </row>
    <row r="2534" spans="3:4">
      <c r="C2534" s="29"/>
      <c r="D2534" s="29"/>
    </row>
    <row r="2535" spans="3:4">
      <c r="C2535" s="29"/>
      <c r="D2535" s="29"/>
    </row>
    <row r="2536" spans="3:4">
      <c r="C2536" s="29"/>
      <c r="D2536" s="29"/>
    </row>
    <row r="2537" spans="3:4">
      <c r="C2537" s="29"/>
      <c r="D2537" s="29"/>
    </row>
    <row r="2538" spans="3:4">
      <c r="C2538" s="29"/>
      <c r="D2538" s="29"/>
    </row>
    <row r="2539" spans="3:4">
      <c r="C2539" s="29"/>
      <c r="D2539" s="29"/>
    </row>
    <row r="2540" spans="3:4">
      <c r="C2540" s="29"/>
      <c r="D2540" s="29"/>
    </row>
    <row r="2541" spans="3:4">
      <c r="C2541" s="29"/>
      <c r="D2541" s="29"/>
    </row>
    <row r="2542" spans="3:4">
      <c r="C2542" s="29"/>
      <c r="D2542" s="29"/>
    </row>
    <row r="2543" spans="3:4">
      <c r="C2543" s="29"/>
      <c r="D2543" s="29"/>
    </row>
    <row r="2544" spans="3:4">
      <c r="C2544" s="29"/>
      <c r="D2544" s="29"/>
    </row>
    <row r="2545" spans="3:4">
      <c r="C2545" s="29"/>
      <c r="D2545" s="29"/>
    </row>
    <row r="2546" spans="3:4">
      <c r="C2546" s="29"/>
      <c r="D2546" s="29"/>
    </row>
    <row r="2547" spans="3:4">
      <c r="C2547" s="29"/>
      <c r="D2547" s="29"/>
    </row>
    <row r="2548" spans="3:4">
      <c r="C2548" s="29"/>
      <c r="D2548" s="29"/>
    </row>
    <row r="2549" spans="3:4">
      <c r="C2549" s="29"/>
      <c r="D2549" s="29"/>
    </row>
    <row r="2550" spans="3:4">
      <c r="C2550" s="29"/>
      <c r="D2550" s="29"/>
    </row>
    <row r="2551" spans="3:4">
      <c r="C2551" s="29"/>
      <c r="D2551" s="29"/>
    </row>
    <row r="2552" spans="3:4">
      <c r="C2552" s="29"/>
      <c r="D2552" s="29"/>
    </row>
    <row r="2553" spans="3:4">
      <c r="C2553" s="29"/>
      <c r="D2553" s="29"/>
    </row>
    <row r="2554" spans="3:4">
      <c r="C2554" s="29"/>
      <c r="D2554" s="29"/>
    </row>
    <row r="2555" spans="3:4">
      <c r="C2555" s="29"/>
      <c r="D2555" s="29"/>
    </row>
    <row r="2556" spans="3:4">
      <c r="C2556" s="29"/>
      <c r="D2556" s="29"/>
    </row>
    <row r="2557" spans="3:4">
      <c r="C2557" s="29"/>
      <c r="D2557" s="29"/>
    </row>
    <row r="2558" spans="3:4">
      <c r="C2558" s="29"/>
      <c r="D2558" s="29"/>
    </row>
    <row r="2559" spans="3:4">
      <c r="C2559" s="29"/>
      <c r="D2559" s="29"/>
    </row>
    <row r="2560" spans="3:4">
      <c r="C2560" s="29"/>
      <c r="D2560" s="29"/>
    </row>
    <row r="2561" spans="3:4">
      <c r="C2561" s="29"/>
      <c r="D2561" s="29"/>
    </row>
    <row r="2562" spans="3:4">
      <c r="C2562" s="29"/>
      <c r="D2562" s="29"/>
    </row>
    <row r="2563" spans="3:4">
      <c r="C2563" s="29"/>
      <c r="D2563" s="29"/>
    </row>
    <row r="2564" spans="3:4">
      <c r="C2564" s="29"/>
      <c r="D2564" s="29"/>
    </row>
    <row r="2565" spans="3:4">
      <c r="C2565" s="29"/>
      <c r="D2565" s="29"/>
    </row>
    <row r="2566" spans="3:4">
      <c r="C2566" s="29"/>
      <c r="D2566" s="29"/>
    </row>
    <row r="2567" spans="3:4">
      <c r="C2567" s="29"/>
      <c r="D2567" s="29"/>
    </row>
    <row r="2568" spans="3:4">
      <c r="C2568" s="29"/>
      <c r="D2568" s="29"/>
    </row>
    <row r="2569" spans="3:4">
      <c r="C2569" s="29"/>
      <c r="D2569" s="29"/>
    </row>
    <row r="2570" spans="3:4">
      <c r="C2570" s="29"/>
      <c r="D2570" s="29"/>
    </row>
    <row r="2571" spans="3:4">
      <c r="C2571" s="29"/>
      <c r="D2571" s="29"/>
    </row>
    <row r="2572" spans="3:4">
      <c r="C2572" s="29"/>
      <c r="D2572" s="29"/>
    </row>
    <row r="2573" spans="3:4">
      <c r="C2573" s="29"/>
      <c r="D2573" s="29"/>
    </row>
    <row r="2574" spans="3:4">
      <c r="C2574" s="29"/>
      <c r="D2574" s="29"/>
    </row>
    <row r="2575" spans="3:4">
      <c r="C2575" s="29"/>
      <c r="D2575" s="29"/>
    </row>
    <row r="2576" spans="3:4">
      <c r="C2576" s="29"/>
      <c r="D2576" s="29"/>
    </row>
    <row r="2577" spans="3:4">
      <c r="C2577" s="29"/>
      <c r="D2577" s="29"/>
    </row>
    <row r="2578" spans="3:4">
      <c r="C2578" s="29"/>
      <c r="D2578" s="29"/>
    </row>
    <row r="2579" spans="3:4">
      <c r="C2579" s="29"/>
      <c r="D2579" s="29"/>
    </row>
    <row r="2580" spans="3:4">
      <c r="C2580" s="29"/>
      <c r="D2580" s="29"/>
    </row>
    <row r="2581" spans="3:4">
      <c r="C2581" s="29"/>
      <c r="D2581" s="29"/>
    </row>
    <row r="2582" spans="3:4">
      <c r="C2582" s="29"/>
      <c r="D2582" s="29"/>
    </row>
    <row r="2583" spans="3:4">
      <c r="C2583" s="29"/>
      <c r="D2583" s="29"/>
    </row>
    <row r="2584" spans="3:4">
      <c r="C2584" s="29"/>
      <c r="D2584" s="29"/>
    </row>
    <row r="2585" spans="3:4">
      <c r="C2585" s="29"/>
      <c r="D2585" s="29"/>
    </row>
    <row r="2586" spans="3:4">
      <c r="C2586" s="29"/>
      <c r="D2586" s="29"/>
    </row>
    <row r="2587" spans="3:4">
      <c r="C2587" s="29"/>
      <c r="D2587" s="29"/>
    </row>
    <row r="2588" spans="3:4">
      <c r="C2588" s="29"/>
      <c r="D2588" s="29"/>
    </row>
    <row r="2589" spans="3:4">
      <c r="C2589" s="29"/>
      <c r="D2589" s="29"/>
    </row>
    <row r="2590" spans="3:4">
      <c r="C2590" s="29"/>
      <c r="D2590" s="29"/>
    </row>
    <row r="2591" spans="3:4">
      <c r="C2591" s="29"/>
      <c r="D2591" s="29"/>
    </row>
    <row r="2592" spans="3:4">
      <c r="C2592" s="29"/>
      <c r="D2592" s="29"/>
    </row>
    <row r="2593" spans="3:4">
      <c r="C2593" s="29"/>
      <c r="D2593" s="29"/>
    </row>
    <row r="2594" spans="3:4">
      <c r="C2594" s="29"/>
      <c r="D2594" s="29"/>
    </row>
    <row r="2595" spans="3:4">
      <c r="C2595" s="29"/>
      <c r="D2595" s="29"/>
    </row>
    <row r="2596" spans="3:4">
      <c r="C2596" s="29"/>
      <c r="D2596" s="29"/>
    </row>
    <row r="2597" spans="3:4">
      <c r="C2597" s="29"/>
      <c r="D2597" s="29"/>
    </row>
    <row r="2598" spans="3:4">
      <c r="C2598" s="29"/>
      <c r="D2598" s="29"/>
    </row>
    <row r="2599" spans="3:4">
      <c r="C2599" s="29"/>
      <c r="D2599" s="29"/>
    </row>
    <row r="2600" spans="3:4">
      <c r="C2600" s="29"/>
      <c r="D2600" s="29"/>
    </row>
    <row r="2601" spans="3:4">
      <c r="C2601" s="29"/>
      <c r="D2601" s="29"/>
    </row>
    <row r="2602" spans="3:4">
      <c r="C2602" s="29"/>
      <c r="D2602" s="29"/>
    </row>
    <row r="2603" spans="3:4">
      <c r="C2603" s="29"/>
      <c r="D2603" s="29"/>
    </row>
    <row r="2604" spans="3:4">
      <c r="C2604" s="29"/>
      <c r="D2604" s="29"/>
    </row>
    <row r="2605" spans="3:4">
      <c r="C2605" s="29"/>
      <c r="D2605" s="29"/>
    </row>
    <row r="2606" spans="3:4">
      <c r="C2606" s="29"/>
      <c r="D2606" s="29"/>
    </row>
    <row r="2607" spans="3:4">
      <c r="C2607" s="29"/>
      <c r="D2607" s="29"/>
    </row>
    <row r="2608" spans="3:4">
      <c r="C2608" s="29"/>
      <c r="D2608" s="29"/>
    </row>
    <row r="2609" spans="3:4">
      <c r="C2609" s="29"/>
      <c r="D2609" s="29"/>
    </row>
    <row r="2610" spans="3:4">
      <c r="C2610" s="29"/>
      <c r="D2610" s="29"/>
    </row>
    <row r="2611" spans="3:4">
      <c r="C2611" s="29"/>
      <c r="D2611" s="29"/>
    </row>
    <row r="2612" spans="3:4">
      <c r="C2612" s="29"/>
      <c r="D2612" s="29"/>
    </row>
    <row r="2613" spans="3:4">
      <c r="C2613" s="29"/>
      <c r="D2613" s="29"/>
    </row>
    <row r="2614" spans="3:4">
      <c r="C2614" s="29"/>
      <c r="D2614" s="29"/>
    </row>
    <row r="2615" spans="3:4">
      <c r="C2615" s="29"/>
      <c r="D2615" s="29"/>
    </row>
    <row r="2616" spans="3:4">
      <c r="C2616" s="29"/>
      <c r="D2616" s="29"/>
    </row>
    <row r="2617" spans="3:4">
      <c r="C2617" s="29"/>
      <c r="D2617" s="29"/>
    </row>
    <row r="2618" spans="3:4">
      <c r="C2618" s="29"/>
      <c r="D2618" s="29"/>
    </row>
    <row r="2619" spans="3:4">
      <c r="C2619" s="29"/>
      <c r="D2619" s="29"/>
    </row>
    <row r="2620" spans="3:4">
      <c r="C2620" s="29"/>
      <c r="D2620" s="29"/>
    </row>
    <row r="2621" spans="3:4">
      <c r="C2621" s="29"/>
      <c r="D2621" s="29"/>
    </row>
    <row r="2622" spans="3:4">
      <c r="C2622" s="29"/>
      <c r="D2622" s="29"/>
    </row>
    <row r="2623" spans="3:4">
      <c r="C2623" s="29"/>
      <c r="D2623" s="29"/>
    </row>
    <row r="2624" spans="3:4">
      <c r="C2624" s="29"/>
      <c r="D2624" s="29"/>
    </row>
    <row r="2625" spans="3:4">
      <c r="C2625" s="29"/>
      <c r="D2625" s="29"/>
    </row>
    <row r="2626" spans="3:4">
      <c r="C2626" s="29"/>
      <c r="D2626" s="29"/>
    </row>
    <row r="2627" spans="3:4">
      <c r="C2627" s="29"/>
      <c r="D2627" s="29"/>
    </row>
    <row r="2628" spans="3:4">
      <c r="C2628" s="29"/>
      <c r="D2628" s="29"/>
    </row>
    <row r="2629" spans="3:4">
      <c r="C2629" s="29"/>
      <c r="D2629" s="29"/>
    </row>
    <row r="2630" spans="3:4">
      <c r="C2630" s="29"/>
      <c r="D2630" s="29"/>
    </row>
    <row r="2631" spans="3:4">
      <c r="C2631" s="29"/>
      <c r="D2631" s="29"/>
    </row>
    <row r="2632" spans="3:4">
      <c r="C2632" s="29"/>
      <c r="D2632" s="29"/>
    </row>
    <row r="2633" spans="3:4">
      <c r="C2633" s="29"/>
      <c r="D2633" s="29"/>
    </row>
    <row r="2634" spans="3:4">
      <c r="C2634" s="29"/>
      <c r="D2634" s="29"/>
    </row>
    <row r="2635" spans="3:4">
      <c r="C2635" s="29"/>
      <c r="D2635" s="29"/>
    </row>
    <row r="2636" spans="3:4">
      <c r="C2636" s="29"/>
      <c r="D2636" s="29"/>
    </row>
    <row r="2637" spans="3:4">
      <c r="C2637" s="29"/>
      <c r="D2637" s="29"/>
    </row>
    <row r="2638" spans="3:4">
      <c r="C2638" s="29"/>
      <c r="D2638" s="29"/>
    </row>
    <row r="2639" spans="3:4">
      <c r="C2639" s="29"/>
      <c r="D2639" s="29"/>
    </row>
    <row r="2640" spans="3:4">
      <c r="C2640" s="29"/>
      <c r="D2640" s="29"/>
    </row>
    <row r="2641" spans="3:4">
      <c r="C2641" s="29"/>
      <c r="D2641" s="29"/>
    </row>
    <row r="2642" spans="3:4">
      <c r="C2642" s="29"/>
      <c r="D2642" s="29"/>
    </row>
    <row r="2643" spans="3:4">
      <c r="C2643" s="29"/>
      <c r="D2643" s="29"/>
    </row>
    <row r="2644" spans="3:4">
      <c r="C2644" s="29"/>
      <c r="D2644" s="29"/>
    </row>
    <row r="2645" spans="3:4">
      <c r="C2645" s="29"/>
      <c r="D2645" s="29"/>
    </row>
    <row r="2646" spans="3:4">
      <c r="C2646" s="29"/>
      <c r="D2646" s="29"/>
    </row>
    <row r="2647" spans="3:4">
      <c r="C2647" s="29"/>
      <c r="D2647" s="29"/>
    </row>
    <row r="2648" spans="3:4">
      <c r="C2648" s="29"/>
      <c r="D2648" s="29"/>
    </row>
    <row r="2649" spans="3:4">
      <c r="C2649" s="29"/>
      <c r="D2649" s="29"/>
    </row>
    <row r="2650" spans="3:4">
      <c r="C2650" s="29"/>
      <c r="D2650" s="29"/>
    </row>
    <row r="2651" spans="3:4">
      <c r="C2651" s="29"/>
      <c r="D2651" s="29"/>
    </row>
    <row r="2652" spans="3:4">
      <c r="C2652" s="29"/>
      <c r="D2652" s="29"/>
    </row>
    <row r="2653" spans="3:4">
      <c r="C2653" s="29"/>
      <c r="D2653" s="29"/>
    </row>
    <row r="2654" spans="3:4">
      <c r="C2654" s="29"/>
      <c r="D2654" s="29"/>
    </row>
    <row r="2655" spans="3:4">
      <c r="C2655" s="29"/>
      <c r="D2655" s="29"/>
    </row>
    <row r="2656" spans="3:4">
      <c r="C2656" s="29"/>
      <c r="D2656" s="29"/>
    </row>
    <row r="2657" spans="3:4">
      <c r="C2657" s="29"/>
      <c r="D2657" s="29"/>
    </row>
    <row r="2658" spans="3:4">
      <c r="C2658" s="29"/>
      <c r="D2658" s="29"/>
    </row>
    <row r="2659" spans="3:4">
      <c r="C2659" s="29"/>
      <c r="D2659" s="29"/>
    </row>
    <row r="2660" spans="3:4">
      <c r="C2660" s="29"/>
      <c r="D2660" s="29"/>
    </row>
    <row r="2661" spans="3:4">
      <c r="C2661" s="29"/>
      <c r="D2661" s="29"/>
    </row>
    <row r="2662" spans="3:4">
      <c r="C2662" s="29"/>
      <c r="D2662" s="29"/>
    </row>
    <row r="2663" spans="3:4">
      <c r="C2663" s="29"/>
      <c r="D2663" s="29"/>
    </row>
    <row r="2664" spans="3:4">
      <c r="C2664" s="29"/>
      <c r="D2664" s="29"/>
    </row>
    <row r="2665" spans="3:4">
      <c r="C2665" s="29"/>
      <c r="D2665" s="29"/>
    </row>
    <row r="2666" spans="3:4">
      <c r="C2666" s="29"/>
      <c r="D2666" s="29"/>
    </row>
    <row r="2667" spans="3:4">
      <c r="C2667" s="29"/>
      <c r="D2667" s="29"/>
    </row>
    <row r="2668" spans="3:4">
      <c r="C2668" s="29"/>
      <c r="D2668" s="29"/>
    </row>
    <row r="2669" spans="3:4">
      <c r="C2669" s="29"/>
      <c r="D2669" s="29"/>
    </row>
    <row r="2670" spans="3:4">
      <c r="C2670" s="29"/>
      <c r="D2670" s="29"/>
    </row>
    <row r="2671" spans="3:4">
      <c r="C2671" s="29"/>
      <c r="D2671" s="29"/>
    </row>
    <row r="2672" spans="3:4">
      <c r="C2672" s="29"/>
      <c r="D2672" s="29"/>
    </row>
    <row r="2673" spans="3:4">
      <c r="C2673" s="29"/>
      <c r="D2673" s="29"/>
    </row>
    <row r="2674" spans="3:4">
      <c r="C2674" s="29"/>
      <c r="D2674" s="29"/>
    </row>
    <row r="2675" spans="3:4">
      <c r="C2675" s="29"/>
      <c r="D2675" s="29"/>
    </row>
    <row r="2676" spans="3:4">
      <c r="C2676" s="29"/>
      <c r="D2676" s="29"/>
    </row>
    <row r="2677" spans="3:4">
      <c r="C2677" s="29"/>
      <c r="D2677" s="29"/>
    </row>
    <row r="2678" spans="3:4">
      <c r="C2678" s="29"/>
      <c r="D2678" s="29"/>
    </row>
    <row r="2679" spans="3:4">
      <c r="C2679" s="29"/>
      <c r="D2679" s="29"/>
    </row>
    <row r="2680" spans="3:4">
      <c r="C2680" s="29"/>
      <c r="D2680" s="29"/>
    </row>
    <row r="2681" spans="3:4">
      <c r="C2681" s="29"/>
      <c r="D2681" s="29"/>
    </row>
    <row r="2682" spans="3:4">
      <c r="C2682" s="29"/>
      <c r="D2682" s="29"/>
    </row>
    <row r="2683" spans="3:4">
      <c r="C2683" s="29"/>
      <c r="D2683" s="29"/>
    </row>
    <row r="2684" spans="3:4">
      <c r="C2684" s="29"/>
      <c r="D2684" s="29"/>
    </row>
    <row r="2685" spans="3:4">
      <c r="C2685" s="29"/>
      <c r="D2685" s="29"/>
    </row>
    <row r="2686" spans="3:4">
      <c r="C2686" s="29"/>
      <c r="D2686" s="29"/>
    </row>
    <row r="2687" spans="3:4">
      <c r="C2687" s="29"/>
      <c r="D2687" s="29"/>
    </row>
    <row r="2688" spans="3:4">
      <c r="C2688" s="29"/>
      <c r="D2688" s="29"/>
    </row>
    <row r="2689" spans="3:4">
      <c r="C2689" s="29"/>
      <c r="D2689" s="29"/>
    </row>
    <row r="2690" spans="3:4">
      <c r="C2690" s="29"/>
      <c r="D2690" s="29"/>
    </row>
    <row r="2691" spans="3:4">
      <c r="C2691" s="29"/>
      <c r="D2691" s="29"/>
    </row>
    <row r="2692" spans="3:4">
      <c r="C2692" s="29"/>
      <c r="D2692" s="29"/>
    </row>
    <row r="2693" spans="3:4">
      <c r="C2693" s="29"/>
      <c r="D2693" s="29"/>
    </row>
    <row r="2694" spans="3:4">
      <c r="C2694" s="29"/>
      <c r="D2694" s="29"/>
    </row>
    <row r="2695" spans="3:4">
      <c r="C2695" s="29"/>
      <c r="D2695" s="29"/>
    </row>
    <row r="2696" spans="3:4">
      <c r="C2696" s="29"/>
      <c r="D2696" s="29"/>
    </row>
    <row r="2697" spans="3:4">
      <c r="C2697" s="29"/>
      <c r="D2697" s="29"/>
    </row>
    <row r="2698" spans="3:4">
      <c r="C2698" s="29"/>
      <c r="D2698" s="29"/>
    </row>
    <row r="2699" spans="3:4">
      <c r="C2699" s="29"/>
      <c r="D2699" s="29"/>
    </row>
    <row r="2700" spans="3:4">
      <c r="C2700" s="29"/>
      <c r="D2700" s="29"/>
    </row>
    <row r="2701" spans="3:4">
      <c r="C2701" s="29"/>
      <c r="D2701" s="29"/>
    </row>
    <row r="2702" spans="3:4">
      <c r="C2702" s="29"/>
      <c r="D2702" s="29"/>
    </row>
    <row r="2703" spans="3:4">
      <c r="C2703" s="29"/>
      <c r="D2703" s="29"/>
    </row>
    <row r="2704" spans="3:4">
      <c r="C2704" s="29"/>
      <c r="D2704" s="29"/>
    </row>
    <row r="2705" spans="3:4">
      <c r="C2705" s="29"/>
      <c r="D2705" s="29"/>
    </row>
    <row r="2706" spans="3:4">
      <c r="C2706" s="29"/>
      <c r="D2706" s="29"/>
    </row>
    <row r="2707" spans="3:4">
      <c r="C2707" s="29"/>
      <c r="D2707" s="29"/>
    </row>
    <row r="2708" spans="3:4">
      <c r="C2708" s="29"/>
      <c r="D2708" s="29"/>
    </row>
    <row r="2709" spans="3:4">
      <c r="C2709" s="29"/>
      <c r="D2709" s="29"/>
    </row>
    <row r="2710" spans="3:4">
      <c r="C2710" s="29"/>
      <c r="D2710" s="29"/>
    </row>
    <row r="2711" spans="3:4">
      <c r="C2711" s="29"/>
      <c r="D2711" s="29"/>
    </row>
    <row r="2712" spans="3:4">
      <c r="C2712" s="29"/>
      <c r="D2712" s="29"/>
    </row>
    <row r="2713" spans="3:4">
      <c r="C2713" s="29"/>
      <c r="D2713" s="29"/>
    </row>
    <row r="2714" spans="3:4">
      <c r="C2714" s="29"/>
      <c r="D2714" s="29"/>
    </row>
    <row r="2715" spans="3:4">
      <c r="C2715" s="29"/>
      <c r="D2715" s="29"/>
    </row>
    <row r="2716" spans="3:4">
      <c r="C2716" s="29"/>
      <c r="D2716" s="29"/>
    </row>
    <row r="2717" spans="3:4">
      <c r="C2717" s="29"/>
      <c r="D2717" s="29"/>
    </row>
    <row r="2718" spans="3:4">
      <c r="C2718" s="29"/>
      <c r="D2718" s="29"/>
    </row>
    <row r="2719" spans="3:4">
      <c r="C2719" s="29"/>
      <c r="D2719" s="29"/>
    </row>
    <row r="2720" spans="3:4">
      <c r="C2720" s="29"/>
      <c r="D2720" s="29"/>
    </row>
    <row r="2721" spans="3:4">
      <c r="C2721" s="29"/>
      <c r="D2721" s="29"/>
    </row>
    <row r="2722" spans="3:4">
      <c r="C2722" s="29"/>
      <c r="D2722" s="29"/>
    </row>
    <row r="2723" spans="3:4">
      <c r="C2723" s="29"/>
      <c r="D2723" s="29"/>
    </row>
    <row r="2724" spans="3:4">
      <c r="C2724" s="29"/>
      <c r="D2724" s="29"/>
    </row>
    <row r="2725" spans="3:4">
      <c r="C2725" s="29"/>
      <c r="D2725" s="29"/>
    </row>
    <row r="2726" spans="3:4">
      <c r="C2726" s="29"/>
      <c r="D2726" s="29"/>
    </row>
    <row r="2727" spans="3:4">
      <c r="C2727" s="29"/>
      <c r="D2727" s="29"/>
    </row>
    <row r="2728" spans="3:4">
      <c r="C2728" s="29"/>
      <c r="D2728" s="29"/>
    </row>
    <row r="2729" spans="3:4">
      <c r="C2729" s="29"/>
      <c r="D2729" s="29"/>
    </row>
    <row r="2730" spans="3:4">
      <c r="C2730" s="29"/>
      <c r="D2730" s="29"/>
    </row>
    <row r="2731" spans="3:4">
      <c r="C2731" s="29"/>
      <c r="D2731" s="29"/>
    </row>
    <row r="2732" spans="3:4">
      <c r="C2732" s="29"/>
      <c r="D2732" s="29"/>
    </row>
    <row r="2733" spans="3:4">
      <c r="C2733" s="29"/>
      <c r="D2733" s="29"/>
    </row>
    <row r="2734" spans="3:4">
      <c r="C2734" s="29"/>
      <c r="D2734" s="29"/>
    </row>
    <row r="2735" spans="3:4">
      <c r="C2735" s="29"/>
      <c r="D2735" s="29"/>
    </row>
    <row r="2736" spans="3:4">
      <c r="C2736" s="29"/>
      <c r="D2736" s="29"/>
    </row>
    <row r="2737" spans="3:4">
      <c r="C2737" s="29"/>
      <c r="D2737" s="29"/>
    </row>
    <row r="2738" spans="3:4">
      <c r="C2738" s="29"/>
      <c r="D2738" s="29"/>
    </row>
    <row r="2739" spans="3:4">
      <c r="C2739" s="29"/>
      <c r="D2739" s="29"/>
    </row>
    <row r="2740" spans="3:4">
      <c r="C2740" s="29"/>
      <c r="D2740" s="29"/>
    </row>
    <row r="2741" spans="3:4">
      <c r="C2741" s="29"/>
      <c r="D2741" s="29"/>
    </row>
    <row r="2742" spans="3:4">
      <c r="C2742" s="29"/>
      <c r="D2742" s="29"/>
    </row>
    <row r="2743" spans="3:4">
      <c r="C2743" s="29"/>
      <c r="D2743" s="29"/>
    </row>
    <row r="2744" spans="3:4">
      <c r="C2744" s="29"/>
      <c r="D2744" s="29"/>
    </row>
    <row r="2745" spans="3:4">
      <c r="C2745" s="29"/>
      <c r="D2745" s="29"/>
    </row>
    <row r="2746" spans="3:4">
      <c r="C2746" s="29"/>
      <c r="D2746" s="29"/>
    </row>
    <row r="2747" spans="3:4">
      <c r="C2747" s="29"/>
      <c r="D2747" s="29"/>
    </row>
    <row r="2748" spans="3:4">
      <c r="C2748" s="29"/>
      <c r="D2748" s="29"/>
    </row>
    <row r="2749" spans="3:4">
      <c r="C2749" s="29"/>
      <c r="D2749" s="29"/>
    </row>
    <row r="2750" spans="3:4">
      <c r="C2750" s="29"/>
      <c r="D2750" s="29"/>
    </row>
    <row r="2751" spans="3:4">
      <c r="C2751" s="29"/>
      <c r="D2751" s="29"/>
    </row>
    <row r="2752" spans="3:4">
      <c r="C2752" s="29"/>
      <c r="D2752" s="29"/>
    </row>
    <row r="2753" spans="3:4">
      <c r="C2753" s="29"/>
      <c r="D2753" s="29"/>
    </row>
    <row r="2754" spans="3:4">
      <c r="C2754" s="29"/>
      <c r="D2754" s="29"/>
    </row>
    <row r="2755" spans="3:4">
      <c r="C2755" s="29"/>
      <c r="D2755" s="29"/>
    </row>
    <row r="2756" spans="3:4">
      <c r="C2756" s="29"/>
      <c r="D2756" s="29"/>
    </row>
    <row r="2757" spans="3:4">
      <c r="C2757" s="29"/>
      <c r="D2757" s="29"/>
    </row>
    <row r="2758" spans="3:4">
      <c r="C2758" s="29"/>
      <c r="D2758" s="29"/>
    </row>
    <row r="2759" spans="3:4">
      <c r="C2759" s="29"/>
      <c r="D2759" s="29"/>
    </row>
    <row r="2760" spans="3:4">
      <c r="C2760" s="29"/>
      <c r="D2760" s="29"/>
    </row>
    <row r="2761" spans="3:4">
      <c r="C2761" s="29"/>
      <c r="D2761" s="29"/>
    </row>
    <row r="2762" spans="3:4">
      <c r="C2762" s="29"/>
      <c r="D2762" s="29"/>
    </row>
    <row r="2763" spans="3:4">
      <c r="C2763" s="29"/>
      <c r="D2763" s="29"/>
    </row>
    <row r="2764" spans="3:4">
      <c r="C2764" s="29"/>
      <c r="D2764" s="29"/>
    </row>
    <row r="2765" spans="3:4">
      <c r="C2765" s="29"/>
      <c r="D2765" s="29"/>
    </row>
    <row r="2766" spans="3:4">
      <c r="C2766" s="29"/>
      <c r="D2766" s="29"/>
    </row>
    <row r="2767" spans="3:4">
      <c r="C2767" s="29"/>
      <c r="D2767" s="29"/>
    </row>
    <row r="2768" spans="3:4">
      <c r="C2768" s="29"/>
      <c r="D2768" s="29"/>
    </row>
    <row r="2769" spans="3:4">
      <c r="C2769" s="29"/>
      <c r="D2769" s="29"/>
    </row>
    <row r="2770" spans="3:4">
      <c r="C2770" s="29"/>
      <c r="D2770" s="29"/>
    </row>
    <row r="2771" spans="3:4">
      <c r="C2771" s="29"/>
      <c r="D2771" s="29"/>
    </row>
    <row r="2772" spans="3:4">
      <c r="C2772" s="29"/>
      <c r="D2772" s="29"/>
    </row>
    <row r="2773" spans="3:4">
      <c r="C2773" s="29"/>
      <c r="D2773" s="29"/>
    </row>
    <row r="2774" spans="3:4">
      <c r="C2774" s="29"/>
      <c r="D2774" s="29"/>
    </row>
    <row r="2775" spans="3:4">
      <c r="C2775" s="29"/>
      <c r="D2775" s="29"/>
    </row>
    <row r="2776" spans="3:4">
      <c r="C2776" s="29"/>
      <c r="D2776" s="29"/>
    </row>
    <row r="2777" spans="3:4">
      <c r="C2777" s="29"/>
      <c r="D2777" s="29"/>
    </row>
    <row r="2778" spans="3:4">
      <c r="C2778" s="29"/>
      <c r="D2778" s="29"/>
    </row>
    <row r="2779" spans="3:4">
      <c r="C2779" s="29"/>
      <c r="D2779" s="29"/>
    </row>
    <row r="2780" spans="3:4">
      <c r="C2780" s="29"/>
      <c r="D2780" s="29"/>
    </row>
    <row r="2781" spans="3:4">
      <c r="C2781" s="29"/>
      <c r="D2781" s="29"/>
    </row>
    <row r="2782" spans="3:4">
      <c r="C2782" s="29"/>
      <c r="D2782" s="29"/>
    </row>
    <row r="2783" spans="3:4">
      <c r="C2783" s="29"/>
      <c r="D2783" s="29"/>
    </row>
    <row r="2784" spans="3:4">
      <c r="C2784" s="29"/>
      <c r="D2784" s="29"/>
    </row>
    <row r="2785" spans="3:4">
      <c r="C2785" s="29"/>
      <c r="D2785" s="29"/>
    </row>
    <row r="2786" spans="3:4">
      <c r="C2786" s="29"/>
      <c r="D2786" s="29"/>
    </row>
    <row r="2787" spans="3:4">
      <c r="C2787" s="29"/>
      <c r="D2787" s="29"/>
    </row>
    <row r="2788" spans="3:4">
      <c r="C2788" s="29"/>
      <c r="D2788" s="29"/>
    </row>
    <row r="2789" spans="3:4">
      <c r="C2789" s="29"/>
      <c r="D2789" s="29"/>
    </row>
    <row r="2790" spans="3:4">
      <c r="C2790" s="29"/>
      <c r="D2790" s="29"/>
    </row>
    <row r="2791" spans="3:4">
      <c r="C2791" s="29"/>
      <c r="D2791" s="29"/>
    </row>
    <row r="2792" spans="3:4">
      <c r="C2792" s="29"/>
      <c r="D2792" s="29"/>
    </row>
    <row r="2793" spans="3:4">
      <c r="C2793" s="29"/>
      <c r="D2793" s="29"/>
    </row>
    <row r="2794" spans="3:4">
      <c r="C2794" s="29"/>
      <c r="D2794" s="29"/>
    </row>
    <row r="2795" spans="3:4">
      <c r="C2795" s="29"/>
      <c r="D2795" s="29"/>
    </row>
    <row r="2796" spans="3:4">
      <c r="C2796" s="29"/>
      <c r="D2796" s="29"/>
    </row>
    <row r="2797" spans="3:4">
      <c r="C2797" s="29"/>
      <c r="D2797" s="29"/>
    </row>
    <row r="2798" spans="3:4">
      <c r="C2798" s="29"/>
      <c r="D2798" s="29"/>
    </row>
    <row r="2799" spans="3:4">
      <c r="C2799" s="29"/>
      <c r="D2799" s="29"/>
    </row>
    <row r="2800" spans="3:4">
      <c r="C2800" s="29"/>
      <c r="D2800" s="29"/>
    </row>
    <row r="2801" spans="3:4">
      <c r="C2801" s="29"/>
      <c r="D2801" s="29"/>
    </row>
    <row r="2802" spans="3:4">
      <c r="C2802" s="29"/>
      <c r="D2802" s="29"/>
    </row>
    <row r="2803" spans="3:4">
      <c r="C2803" s="29"/>
      <c r="D2803" s="29"/>
    </row>
    <row r="2804" spans="3:4">
      <c r="C2804" s="29"/>
      <c r="D2804" s="29"/>
    </row>
    <row r="2805" spans="3:4">
      <c r="C2805" s="29"/>
      <c r="D2805" s="29"/>
    </row>
    <row r="2806" spans="3:4">
      <c r="C2806" s="29"/>
      <c r="D2806" s="29"/>
    </row>
    <row r="2807" spans="3:4">
      <c r="C2807" s="29"/>
      <c r="D2807" s="29"/>
    </row>
    <row r="2808" spans="3:4">
      <c r="C2808" s="29"/>
      <c r="D2808" s="29"/>
    </row>
    <row r="2809" spans="3:4">
      <c r="C2809" s="29"/>
      <c r="D2809" s="29"/>
    </row>
    <row r="2810" spans="3:4">
      <c r="C2810" s="29"/>
      <c r="D2810" s="29"/>
    </row>
    <row r="2811" spans="3:4">
      <c r="C2811" s="29"/>
      <c r="D2811" s="29"/>
    </row>
    <row r="2812" spans="3:4">
      <c r="C2812" s="29"/>
      <c r="D2812" s="29"/>
    </row>
    <row r="2813" spans="3:4">
      <c r="C2813" s="29"/>
      <c r="D2813" s="29"/>
    </row>
    <row r="2814" spans="3:4">
      <c r="C2814" s="29"/>
      <c r="D2814" s="29"/>
    </row>
    <row r="2815" spans="3:4">
      <c r="C2815" s="29"/>
      <c r="D2815" s="29"/>
    </row>
    <row r="2816" spans="3:4">
      <c r="C2816" s="29"/>
      <c r="D2816" s="29"/>
    </row>
    <row r="2817" spans="3:4">
      <c r="C2817" s="29"/>
      <c r="D2817" s="29"/>
    </row>
    <row r="2818" spans="3:4">
      <c r="C2818" s="29"/>
      <c r="D2818" s="29"/>
    </row>
    <row r="2819" spans="3:4">
      <c r="C2819" s="29"/>
      <c r="D2819" s="29"/>
    </row>
    <row r="2820" spans="3:4">
      <c r="C2820" s="29"/>
      <c r="D2820" s="29"/>
    </row>
    <row r="2821" spans="3:4">
      <c r="C2821" s="29"/>
      <c r="D2821" s="29"/>
    </row>
    <row r="2822" spans="3:4">
      <c r="C2822" s="29"/>
      <c r="D2822" s="29"/>
    </row>
    <row r="2823" spans="3:4">
      <c r="C2823" s="29"/>
      <c r="D2823" s="29"/>
    </row>
    <row r="2824" spans="3:4">
      <c r="C2824" s="29"/>
      <c r="D2824" s="29"/>
    </row>
    <row r="2825" spans="3:4">
      <c r="C2825" s="29"/>
      <c r="D2825" s="29"/>
    </row>
    <row r="2826" spans="3:4">
      <c r="C2826" s="29"/>
      <c r="D2826" s="29"/>
    </row>
    <row r="2827" spans="3:4">
      <c r="C2827" s="29"/>
      <c r="D2827" s="29"/>
    </row>
    <row r="2828" spans="3:4">
      <c r="C2828" s="29"/>
      <c r="D2828" s="29"/>
    </row>
    <row r="2829" spans="3:4">
      <c r="C2829" s="29"/>
      <c r="D2829" s="29"/>
    </row>
    <row r="2830" spans="3:4">
      <c r="C2830" s="29"/>
      <c r="D2830" s="29"/>
    </row>
    <row r="2831" spans="3:4">
      <c r="C2831" s="29"/>
      <c r="D2831" s="29"/>
    </row>
    <row r="2832" spans="3:4">
      <c r="C2832" s="29"/>
      <c r="D2832" s="29"/>
    </row>
    <row r="2833" spans="3:4">
      <c r="C2833" s="29"/>
      <c r="D2833" s="29"/>
    </row>
    <row r="2834" spans="3:4">
      <c r="C2834" s="29"/>
      <c r="D2834" s="29"/>
    </row>
    <row r="2835" spans="3:4">
      <c r="C2835" s="29"/>
      <c r="D2835" s="29"/>
    </row>
    <row r="2836" spans="3:4">
      <c r="C2836" s="29"/>
      <c r="D2836" s="29"/>
    </row>
    <row r="2837" spans="3:4">
      <c r="C2837" s="29"/>
      <c r="D2837" s="29"/>
    </row>
    <row r="2838" spans="3:4">
      <c r="C2838" s="29"/>
      <c r="D2838" s="29"/>
    </row>
    <row r="2839" spans="3:4">
      <c r="C2839" s="29"/>
      <c r="D2839" s="29"/>
    </row>
    <row r="2840" spans="3:4">
      <c r="C2840" s="29"/>
      <c r="D2840" s="29"/>
    </row>
    <row r="2841" spans="3:4">
      <c r="C2841" s="29"/>
      <c r="D2841" s="29"/>
    </row>
    <row r="2842" spans="3:4">
      <c r="C2842" s="29"/>
      <c r="D2842" s="29"/>
    </row>
    <row r="2843" spans="3:4">
      <c r="C2843" s="29"/>
      <c r="D2843" s="29"/>
    </row>
    <row r="2844" spans="3:4">
      <c r="C2844" s="29"/>
      <c r="D2844" s="29"/>
    </row>
    <row r="2845" spans="3:4">
      <c r="C2845" s="29"/>
      <c r="D2845" s="29"/>
    </row>
    <row r="2846" spans="3:4">
      <c r="C2846" s="29"/>
      <c r="D2846" s="29"/>
    </row>
    <row r="2847" spans="3:4">
      <c r="C2847" s="29"/>
      <c r="D2847" s="29"/>
    </row>
    <row r="2848" spans="3:4">
      <c r="C2848" s="29"/>
      <c r="D2848" s="29"/>
    </row>
    <row r="2849" spans="3:4">
      <c r="C2849" s="29"/>
      <c r="D2849" s="29"/>
    </row>
    <row r="2850" spans="3:4">
      <c r="C2850" s="29"/>
      <c r="D2850" s="29"/>
    </row>
    <row r="2851" spans="3:4">
      <c r="C2851" s="29"/>
      <c r="D2851" s="29"/>
    </row>
    <row r="2852" spans="3:4">
      <c r="C2852" s="29"/>
      <c r="D2852" s="29"/>
    </row>
    <row r="2853" spans="3:4">
      <c r="C2853" s="29"/>
      <c r="D2853" s="29"/>
    </row>
    <row r="2854" spans="3:4">
      <c r="C2854" s="29"/>
      <c r="D2854" s="29"/>
    </row>
    <row r="2855" spans="3:4">
      <c r="C2855" s="29"/>
      <c r="D2855" s="29"/>
    </row>
    <row r="2856" spans="3:4">
      <c r="C2856" s="29"/>
      <c r="D2856" s="29"/>
    </row>
    <row r="2857" spans="3:4">
      <c r="C2857" s="29"/>
      <c r="D2857" s="29"/>
    </row>
    <row r="2858" spans="3:4">
      <c r="C2858" s="29"/>
      <c r="D2858" s="29"/>
    </row>
    <row r="2859" spans="3:4">
      <c r="C2859" s="29"/>
      <c r="D2859" s="29"/>
    </row>
    <row r="2860" spans="3:4">
      <c r="C2860" s="29"/>
      <c r="D2860" s="29"/>
    </row>
    <row r="2861" spans="3:4">
      <c r="C2861" s="29"/>
      <c r="D2861" s="29"/>
    </row>
    <row r="2862" spans="3:4">
      <c r="C2862" s="29"/>
      <c r="D2862" s="29"/>
    </row>
    <row r="2863" spans="3:4">
      <c r="C2863" s="29"/>
      <c r="D2863" s="29"/>
    </row>
    <row r="2864" spans="3:4">
      <c r="C2864" s="29"/>
      <c r="D2864" s="29"/>
    </row>
    <row r="2865" spans="3:4">
      <c r="C2865" s="29"/>
      <c r="D2865" s="29"/>
    </row>
    <row r="2866" spans="3:4">
      <c r="C2866" s="29"/>
      <c r="D2866" s="29"/>
    </row>
    <row r="2867" spans="3:4">
      <c r="C2867" s="29"/>
      <c r="D2867" s="29"/>
    </row>
    <row r="2868" spans="3:4">
      <c r="C2868" s="29"/>
      <c r="D2868" s="29"/>
    </row>
    <row r="2869" spans="3:4">
      <c r="C2869" s="29"/>
      <c r="D2869" s="29"/>
    </row>
    <row r="2870" spans="3:4">
      <c r="C2870" s="29"/>
      <c r="D2870" s="29"/>
    </row>
    <row r="2871" spans="3:4">
      <c r="C2871" s="29"/>
      <c r="D2871" s="29"/>
    </row>
    <row r="2872" spans="3:4">
      <c r="C2872" s="29"/>
      <c r="D2872" s="29"/>
    </row>
    <row r="2873" spans="3:4">
      <c r="C2873" s="29"/>
      <c r="D2873" s="29"/>
    </row>
    <row r="2874" spans="3:4">
      <c r="C2874" s="29"/>
      <c r="D2874" s="29"/>
    </row>
    <row r="2875" spans="3:4">
      <c r="C2875" s="29"/>
      <c r="D2875" s="29"/>
    </row>
    <row r="2876" spans="3:4">
      <c r="C2876" s="29"/>
      <c r="D2876" s="29"/>
    </row>
    <row r="2877" spans="3:4">
      <c r="C2877" s="29"/>
      <c r="D2877" s="29"/>
    </row>
    <row r="2878" spans="3:4">
      <c r="C2878" s="29"/>
      <c r="D2878" s="29"/>
    </row>
    <row r="2879" spans="3:4">
      <c r="C2879" s="29"/>
      <c r="D2879" s="29"/>
    </row>
    <row r="2880" spans="3:4">
      <c r="C2880" s="29"/>
      <c r="D2880" s="29"/>
    </row>
    <row r="2881" spans="3:4">
      <c r="C2881" s="29"/>
      <c r="D2881" s="29"/>
    </row>
    <row r="2882" spans="3:4">
      <c r="C2882" s="29"/>
      <c r="D2882" s="29"/>
    </row>
    <row r="2883" spans="3:4">
      <c r="C2883" s="29"/>
      <c r="D2883" s="29"/>
    </row>
    <row r="2884" spans="3:4">
      <c r="C2884" s="29"/>
      <c r="D2884" s="29"/>
    </row>
    <row r="2885" spans="3:4">
      <c r="C2885" s="29"/>
      <c r="D2885" s="29"/>
    </row>
    <row r="2886" spans="3:4">
      <c r="C2886" s="29"/>
      <c r="D2886" s="29"/>
    </row>
    <row r="2887" spans="3:4">
      <c r="C2887" s="29"/>
      <c r="D2887" s="29"/>
    </row>
    <row r="2888" spans="3:4">
      <c r="C2888" s="29"/>
      <c r="D2888" s="29"/>
    </row>
    <row r="2889" spans="3:4">
      <c r="C2889" s="29"/>
      <c r="D2889" s="29"/>
    </row>
    <row r="2890" spans="3:4">
      <c r="C2890" s="29"/>
      <c r="D2890" s="29"/>
    </row>
    <row r="2891" spans="3:4">
      <c r="C2891" s="29"/>
      <c r="D2891" s="29"/>
    </row>
    <row r="2892" spans="3:4">
      <c r="C2892" s="29"/>
      <c r="D2892" s="29"/>
    </row>
    <row r="2893" spans="3:4">
      <c r="C2893" s="29"/>
      <c r="D2893" s="29"/>
    </row>
    <row r="2894" spans="3:4">
      <c r="C2894" s="29"/>
      <c r="D2894" s="29"/>
    </row>
    <row r="2895" spans="3:4">
      <c r="C2895" s="29"/>
      <c r="D2895" s="29"/>
    </row>
    <row r="2896" spans="3:4">
      <c r="C2896" s="29"/>
      <c r="D2896" s="29"/>
    </row>
    <row r="2897" spans="3:4">
      <c r="C2897" s="29"/>
      <c r="D2897" s="29"/>
    </row>
    <row r="2898" spans="3:4">
      <c r="C2898" s="29"/>
      <c r="D2898" s="29"/>
    </row>
    <row r="2899" spans="3:4">
      <c r="C2899" s="29"/>
      <c r="D2899" s="29"/>
    </row>
    <row r="2900" spans="3:4">
      <c r="C2900" s="29"/>
      <c r="D2900" s="29"/>
    </row>
    <row r="2901" spans="3:4">
      <c r="C2901" s="29"/>
      <c r="D2901" s="29"/>
    </row>
    <row r="2902" spans="3:4">
      <c r="C2902" s="29"/>
      <c r="D2902" s="29"/>
    </row>
    <row r="2903" spans="3:4">
      <c r="C2903" s="29"/>
      <c r="D2903" s="29"/>
    </row>
    <row r="2904" spans="3:4">
      <c r="C2904" s="29"/>
      <c r="D2904" s="29"/>
    </row>
    <row r="2905" spans="3:4">
      <c r="C2905" s="29"/>
      <c r="D2905" s="29"/>
    </row>
    <row r="2906" spans="3:4">
      <c r="C2906" s="29"/>
      <c r="D2906" s="29"/>
    </row>
    <row r="2907" spans="3:4">
      <c r="C2907" s="29"/>
      <c r="D2907" s="29"/>
    </row>
    <row r="2908" spans="3:4">
      <c r="C2908" s="29"/>
      <c r="D2908" s="29"/>
    </row>
    <row r="2909" spans="3:4">
      <c r="C2909" s="29"/>
      <c r="D2909" s="29"/>
    </row>
    <row r="2910" spans="3:4">
      <c r="C2910" s="29"/>
      <c r="D2910" s="29"/>
    </row>
    <row r="2911" spans="3:4">
      <c r="C2911" s="29"/>
      <c r="D2911" s="29"/>
    </row>
    <row r="2912" spans="3:4">
      <c r="C2912" s="29"/>
      <c r="D2912" s="29"/>
    </row>
    <row r="2913" spans="3:4">
      <c r="C2913" s="29"/>
      <c r="D2913" s="29"/>
    </row>
    <row r="2914" spans="3:4">
      <c r="C2914" s="29"/>
      <c r="D2914" s="29"/>
    </row>
    <row r="2915" spans="3:4">
      <c r="C2915" s="29"/>
      <c r="D2915" s="29"/>
    </row>
    <row r="2916" spans="3:4">
      <c r="C2916" s="29"/>
      <c r="D2916" s="29"/>
    </row>
    <row r="2917" spans="3:4">
      <c r="C2917" s="29"/>
      <c r="D2917" s="29"/>
    </row>
    <row r="2918" spans="3:4">
      <c r="C2918" s="29"/>
      <c r="D2918" s="29"/>
    </row>
    <row r="2919" spans="3:4">
      <c r="C2919" s="29"/>
      <c r="D2919" s="29"/>
    </row>
    <row r="2920" spans="3:4">
      <c r="C2920" s="29"/>
      <c r="D2920" s="29"/>
    </row>
    <row r="2921" spans="3:4">
      <c r="C2921" s="29"/>
      <c r="D2921" s="29"/>
    </row>
    <row r="2922" spans="3:4">
      <c r="C2922" s="29"/>
      <c r="D2922" s="29"/>
    </row>
    <row r="2923" spans="3:4">
      <c r="C2923" s="29"/>
      <c r="D2923" s="29"/>
    </row>
    <row r="2924" spans="3:4">
      <c r="C2924" s="29"/>
      <c r="D2924" s="29"/>
    </row>
    <row r="2925" spans="3:4">
      <c r="C2925" s="29"/>
      <c r="D2925" s="29"/>
    </row>
    <row r="2926" spans="3:4">
      <c r="C2926" s="29"/>
      <c r="D2926" s="29"/>
    </row>
    <row r="2927" spans="3:4">
      <c r="C2927" s="29"/>
      <c r="D2927" s="29"/>
    </row>
    <row r="2928" spans="3:4">
      <c r="C2928" s="29"/>
      <c r="D2928" s="29"/>
    </row>
    <row r="2929" spans="3:4">
      <c r="C2929" s="29"/>
      <c r="D2929" s="29"/>
    </row>
    <row r="2930" spans="3:4">
      <c r="C2930" s="29"/>
      <c r="D2930" s="29"/>
    </row>
    <row r="2931" spans="3:4">
      <c r="C2931" s="29"/>
      <c r="D2931" s="29"/>
    </row>
    <row r="2932" spans="3:4">
      <c r="C2932" s="29"/>
      <c r="D2932" s="29"/>
    </row>
    <row r="2933" spans="3:4">
      <c r="C2933" s="29"/>
      <c r="D2933" s="29"/>
    </row>
    <row r="2934" spans="3:4">
      <c r="C2934" s="29"/>
      <c r="D2934" s="29"/>
    </row>
    <row r="2935" spans="3:4">
      <c r="C2935" s="29"/>
      <c r="D2935" s="29"/>
    </row>
    <row r="2936" spans="3:4">
      <c r="C2936" s="29"/>
      <c r="D2936" s="29"/>
    </row>
    <row r="2937" spans="3:4">
      <c r="C2937" s="29"/>
      <c r="D2937" s="29"/>
    </row>
    <row r="2938" spans="3:4">
      <c r="C2938" s="29"/>
      <c r="D2938" s="29"/>
    </row>
    <row r="2939" spans="3:4">
      <c r="C2939" s="29"/>
      <c r="D2939" s="29"/>
    </row>
    <row r="2940" spans="3:4">
      <c r="C2940" s="29"/>
      <c r="D2940" s="29"/>
    </row>
    <row r="2941" spans="3:4">
      <c r="C2941" s="29"/>
      <c r="D2941" s="29"/>
    </row>
    <row r="2942" spans="3:4">
      <c r="C2942" s="29"/>
      <c r="D2942" s="29"/>
    </row>
    <row r="2943" spans="3:4">
      <c r="C2943" s="29"/>
      <c r="D2943" s="29"/>
    </row>
    <row r="2944" spans="3:4">
      <c r="C2944" s="29"/>
      <c r="D2944" s="29"/>
    </row>
    <row r="2945" spans="3:4">
      <c r="C2945" s="29"/>
      <c r="D2945" s="29"/>
    </row>
    <row r="2946" spans="3:4">
      <c r="C2946" s="29"/>
      <c r="D2946" s="29"/>
    </row>
    <row r="2947" spans="3:4">
      <c r="C2947" s="29"/>
      <c r="D2947" s="29"/>
    </row>
    <row r="2948" spans="3:4">
      <c r="C2948" s="29"/>
      <c r="D2948" s="29"/>
    </row>
    <row r="2949" spans="3:4">
      <c r="C2949" s="29"/>
      <c r="D2949" s="29"/>
    </row>
    <row r="2950" spans="3:4">
      <c r="C2950" s="29"/>
      <c r="D2950" s="29"/>
    </row>
    <row r="2951" spans="3:4">
      <c r="C2951" s="29"/>
      <c r="D2951" s="29"/>
    </row>
    <row r="2952" spans="3:4">
      <c r="C2952" s="29"/>
      <c r="D2952" s="29"/>
    </row>
    <row r="2953" spans="3:4">
      <c r="C2953" s="29"/>
      <c r="D2953" s="29"/>
    </row>
    <row r="2954" spans="3:4">
      <c r="C2954" s="29"/>
      <c r="D2954" s="29"/>
    </row>
    <row r="2955" spans="3:4">
      <c r="C2955" s="29"/>
      <c r="D2955" s="29"/>
    </row>
    <row r="2956" spans="3:4">
      <c r="C2956" s="29"/>
      <c r="D2956" s="29"/>
    </row>
    <row r="2957" spans="3:4">
      <c r="C2957" s="29"/>
      <c r="D2957" s="29"/>
    </row>
    <row r="2958" spans="3:4">
      <c r="C2958" s="29"/>
      <c r="D2958" s="29"/>
    </row>
    <row r="2959" spans="3:4">
      <c r="C2959" s="29"/>
      <c r="D2959" s="29"/>
    </row>
    <row r="2960" spans="3:4">
      <c r="C2960" s="29"/>
      <c r="D2960" s="29"/>
    </row>
    <row r="2961" spans="3:4">
      <c r="C2961" s="29"/>
      <c r="D2961" s="29"/>
    </row>
    <row r="2962" spans="3:4">
      <c r="C2962" s="29"/>
      <c r="D2962" s="29"/>
    </row>
    <row r="2963" spans="3:4">
      <c r="C2963" s="29"/>
      <c r="D2963" s="29"/>
    </row>
    <row r="2964" spans="3:4">
      <c r="C2964" s="29"/>
      <c r="D2964" s="29"/>
    </row>
    <row r="2965" spans="3:4">
      <c r="C2965" s="29"/>
      <c r="D2965" s="29"/>
    </row>
    <row r="2966" spans="3:4">
      <c r="C2966" s="29"/>
      <c r="D2966" s="29"/>
    </row>
    <row r="2967" spans="3:4">
      <c r="C2967" s="29"/>
      <c r="D2967" s="29"/>
    </row>
    <row r="2968" spans="3:4">
      <c r="C2968" s="29"/>
      <c r="D2968" s="29"/>
    </row>
    <row r="2969" spans="3:4">
      <c r="C2969" s="29"/>
      <c r="D2969" s="29"/>
    </row>
    <row r="2970" spans="3:4">
      <c r="C2970" s="29"/>
      <c r="D2970" s="29"/>
    </row>
    <row r="2971" spans="3:4">
      <c r="C2971" s="29"/>
      <c r="D2971" s="29"/>
    </row>
    <row r="2972" spans="3:4">
      <c r="C2972" s="29"/>
      <c r="D2972" s="29"/>
    </row>
    <row r="2973" spans="3:4">
      <c r="C2973" s="29"/>
      <c r="D2973" s="29"/>
    </row>
    <row r="2974" spans="3:4">
      <c r="C2974" s="29"/>
      <c r="D2974" s="29"/>
    </row>
    <row r="2975" spans="3:4">
      <c r="C2975" s="29"/>
      <c r="D2975" s="29"/>
    </row>
    <row r="2976" spans="3:4">
      <c r="C2976" s="29"/>
      <c r="D2976" s="29"/>
    </row>
    <row r="2977" spans="3:4">
      <c r="C2977" s="29"/>
      <c r="D2977" s="29"/>
    </row>
    <row r="2978" spans="3:4">
      <c r="C2978" s="29"/>
      <c r="D2978" s="29"/>
    </row>
    <row r="2979" spans="3:4">
      <c r="C2979" s="29"/>
      <c r="D2979" s="29"/>
    </row>
    <row r="2980" spans="3:4">
      <c r="C2980" s="29"/>
      <c r="D2980" s="29"/>
    </row>
    <row r="2981" spans="3:4">
      <c r="C2981" s="29"/>
      <c r="D2981" s="29"/>
    </row>
    <row r="2982" spans="3:4">
      <c r="C2982" s="29"/>
      <c r="D2982" s="29"/>
    </row>
    <row r="2983" spans="3:4">
      <c r="C2983" s="29"/>
      <c r="D2983" s="29"/>
    </row>
    <row r="2984" spans="3:4">
      <c r="C2984" s="29"/>
      <c r="D2984" s="29"/>
    </row>
    <row r="2985" spans="3:4">
      <c r="C2985" s="29"/>
      <c r="D2985" s="29"/>
    </row>
    <row r="2986" spans="3:4">
      <c r="C2986" s="29"/>
      <c r="D2986" s="29"/>
    </row>
    <row r="2987" spans="3:4">
      <c r="C2987" s="29"/>
      <c r="D2987" s="29"/>
    </row>
    <row r="2988" spans="3:4">
      <c r="C2988" s="29"/>
      <c r="D2988" s="29"/>
    </row>
    <row r="2989" spans="3:4">
      <c r="C2989" s="29"/>
      <c r="D2989" s="29"/>
    </row>
    <row r="2990" spans="3:4">
      <c r="C2990" s="29"/>
      <c r="D2990" s="29"/>
    </row>
    <row r="2991" spans="3:4">
      <c r="C2991" s="29"/>
      <c r="D2991" s="29"/>
    </row>
    <row r="2992" spans="3:4">
      <c r="C2992" s="29"/>
      <c r="D2992" s="29"/>
    </row>
    <row r="2993" spans="3:4">
      <c r="C2993" s="29"/>
      <c r="D2993" s="29"/>
    </row>
    <row r="2994" spans="3:4">
      <c r="C2994" s="29"/>
      <c r="D2994" s="29"/>
    </row>
    <row r="2995" spans="3:4">
      <c r="C2995" s="29"/>
      <c r="D2995" s="29"/>
    </row>
    <row r="2996" spans="3:4">
      <c r="C2996" s="29"/>
      <c r="D2996" s="29"/>
    </row>
    <row r="2997" spans="3:4">
      <c r="C2997" s="29"/>
      <c r="D2997" s="29"/>
    </row>
    <row r="2998" spans="3:4">
      <c r="C2998" s="29"/>
      <c r="D2998" s="29"/>
    </row>
    <row r="2999" spans="3:4">
      <c r="C2999" s="29"/>
      <c r="D2999" s="29"/>
    </row>
    <row r="3000" spans="3:4">
      <c r="C3000" s="29"/>
      <c r="D3000" s="29"/>
    </row>
    <row r="3001" spans="3:4">
      <c r="C3001" s="29"/>
      <c r="D3001" s="29"/>
    </row>
    <row r="3002" spans="3:4">
      <c r="C3002" s="29"/>
      <c r="D3002" s="29"/>
    </row>
    <row r="3003" spans="3:4">
      <c r="C3003" s="29"/>
      <c r="D3003" s="29"/>
    </row>
    <row r="3004" spans="3:4">
      <c r="C3004" s="29"/>
      <c r="D3004" s="29"/>
    </row>
    <row r="3005" spans="3:4">
      <c r="C3005" s="29"/>
      <c r="D3005" s="29"/>
    </row>
    <row r="3006" spans="3:4">
      <c r="C3006" s="29"/>
      <c r="D3006" s="29"/>
    </row>
    <row r="3007" spans="3:4">
      <c r="C3007" s="29"/>
      <c r="D3007" s="29"/>
    </row>
    <row r="3008" spans="3:4">
      <c r="C3008" s="29"/>
      <c r="D3008" s="29"/>
    </row>
    <row r="3009" spans="3:4">
      <c r="C3009" s="29"/>
      <c r="D3009" s="29"/>
    </row>
    <row r="3010" spans="3:4">
      <c r="C3010" s="29"/>
      <c r="D3010" s="29"/>
    </row>
    <row r="3011" spans="3:4">
      <c r="C3011" s="29"/>
      <c r="D3011" s="29"/>
    </row>
    <row r="3012" spans="3:4">
      <c r="C3012" s="29"/>
      <c r="D3012" s="29"/>
    </row>
    <row r="3013" spans="3:4">
      <c r="C3013" s="29"/>
      <c r="D3013" s="29"/>
    </row>
    <row r="3014" spans="3:4">
      <c r="C3014" s="29"/>
      <c r="D3014" s="29"/>
    </row>
    <row r="3015" spans="3:4">
      <c r="C3015" s="29"/>
      <c r="D3015" s="29"/>
    </row>
    <row r="3016" spans="3:4">
      <c r="C3016" s="29"/>
      <c r="D3016" s="29"/>
    </row>
    <row r="3017" spans="3:4">
      <c r="C3017" s="29"/>
      <c r="D3017" s="29"/>
    </row>
    <row r="3018" spans="3:4">
      <c r="C3018" s="29"/>
      <c r="D3018" s="29"/>
    </row>
    <row r="3019" spans="3:4">
      <c r="C3019" s="29"/>
      <c r="D3019" s="29"/>
    </row>
    <row r="3020" spans="3:4">
      <c r="C3020" s="29"/>
      <c r="D3020" s="29"/>
    </row>
    <row r="3021" spans="3:4">
      <c r="C3021" s="29"/>
      <c r="D3021" s="29"/>
    </row>
    <row r="3022" spans="3:4">
      <c r="C3022" s="29"/>
      <c r="D3022" s="29"/>
    </row>
    <row r="3023" spans="3:4">
      <c r="C3023" s="29"/>
      <c r="D3023" s="29"/>
    </row>
    <row r="3024" spans="3:4">
      <c r="C3024" s="29"/>
      <c r="D3024" s="29"/>
    </row>
    <row r="3025" spans="3:4">
      <c r="C3025" s="29"/>
      <c r="D3025" s="29"/>
    </row>
    <row r="3026" spans="3:4">
      <c r="C3026" s="29"/>
      <c r="D3026" s="29"/>
    </row>
    <row r="3027" spans="3:4">
      <c r="C3027" s="29"/>
      <c r="D3027" s="29"/>
    </row>
    <row r="3028" spans="3:4">
      <c r="C3028" s="29"/>
      <c r="D3028" s="29"/>
    </row>
    <row r="3029" spans="3:4">
      <c r="C3029" s="29"/>
      <c r="D3029" s="29"/>
    </row>
    <row r="3030" spans="3:4">
      <c r="C3030" s="29"/>
      <c r="D3030" s="29"/>
    </row>
    <row r="3031" spans="3:4">
      <c r="C3031" s="29"/>
      <c r="D3031" s="29"/>
    </row>
    <row r="3032" spans="3:4">
      <c r="C3032" s="29"/>
      <c r="D3032" s="29"/>
    </row>
    <row r="3033" spans="3:4">
      <c r="C3033" s="29"/>
      <c r="D3033" s="29"/>
    </row>
    <row r="3034" spans="3:4">
      <c r="C3034" s="29"/>
      <c r="D3034" s="29"/>
    </row>
    <row r="3035" spans="3:4">
      <c r="C3035" s="29"/>
      <c r="D3035" s="29"/>
    </row>
    <row r="3036" spans="3:4">
      <c r="C3036" s="29"/>
      <c r="D3036" s="29"/>
    </row>
    <row r="3037" spans="3:4">
      <c r="C3037" s="29"/>
      <c r="D3037" s="29"/>
    </row>
    <row r="3038" spans="3:4">
      <c r="C3038" s="29"/>
      <c r="D3038" s="29"/>
    </row>
    <row r="3039" spans="3:4">
      <c r="C3039" s="29"/>
      <c r="D3039" s="29"/>
    </row>
    <row r="3040" spans="3:4">
      <c r="C3040" s="29"/>
      <c r="D3040" s="29"/>
    </row>
    <row r="3041" spans="3:4">
      <c r="C3041" s="29"/>
      <c r="D3041" s="29"/>
    </row>
    <row r="3042" spans="3:4">
      <c r="C3042" s="29"/>
      <c r="D3042" s="29"/>
    </row>
    <row r="3043" spans="3:4">
      <c r="C3043" s="29"/>
      <c r="D3043" s="29"/>
    </row>
    <row r="3044" spans="3:4">
      <c r="C3044" s="29"/>
      <c r="D3044" s="29"/>
    </row>
    <row r="3045" spans="3:4">
      <c r="C3045" s="29"/>
      <c r="D3045" s="29"/>
    </row>
    <row r="3046" spans="3:4">
      <c r="C3046" s="29"/>
      <c r="D3046" s="29"/>
    </row>
    <row r="3047" spans="3:4">
      <c r="C3047" s="29"/>
      <c r="D3047" s="29"/>
    </row>
    <row r="3048" spans="3:4">
      <c r="C3048" s="29"/>
      <c r="D3048" s="29"/>
    </row>
    <row r="3049" spans="3:4">
      <c r="C3049" s="29"/>
      <c r="D3049" s="29"/>
    </row>
    <row r="3050" spans="3:4">
      <c r="C3050" s="29"/>
      <c r="D3050" s="29"/>
    </row>
    <row r="3051" spans="3:4">
      <c r="C3051" s="29"/>
      <c r="D3051" s="29"/>
    </row>
    <row r="3052" spans="3:4">
      <c r="C3052" s="29"/>
      <c r="D3052" s="29"/>
    </row>
    <row r="3053" spans="3:4">
      <c r="C3053" s="29"/>
      <c r="D3053" s="29"/>
    </row>
    <row r="3054" spans="3:4">
      <c r="C3054" s="29"/>
      <c r="D3054" s="29"/>
    </row>
    <row r="3055" spans="3:4">
      <c r="C3055" s="29"/>
      <c r="D3055" s="29"/>
    </row>
    <row r="3056" spans="3:4">
      <c r="C3056" s="29"/>
      <c r="D3056" s="29"/>
    </row>
    <row r="3057" spans="3:4">
      <c r="C3057" s="29"/>
      <c r="D3057" s="29"/>
    </row>
    <row r="3058" spans="3:4">
      <c r="C3058" s="29"/>
      <c r="D3058" s="29"/>
    </row>
    <row r="3059" spans="3:4">
      <c r="C3059" s="29"/>
      <c r="D3059" s="29"/>
    </row>
    <row r="3060" spans="3:4">
      <c r="C3060" s="29"/>
      <c r="D3060" s="29"/>
    </row>
    <row r="3061" spans="3:4">
      <c r="C3061" s="29"/>
      <c r="D3061" s="29"/>
    </row>
    <row r="3062" spans="3:4">
      <c r="C3062" s="29"/>
      <c r="D3062" s="29"/>
    </row>
    <row r="3063" spans="3:4">
      <c r="C3063" s="29"/>
      <c r="D3063" s="29"/>
    </row>
    <row r="3064" spans="3:4">
      <c r="C3064" s="29"/>
      <c r="D3064" s="29"/>
    </row>
    <row r="3065" spans="3:4">
      <c r="C3065" s="29"/>
      <c r="D3065" s="29"/>
    </row>
    <row r="3066" spans="3:4">
      <c r="C3066" s="29"/>
      <c r="D3066" s="29"/>
    </row>
    <row r="3067" spans="3:4">
      <c r="C3067" s="29"/>
      <c r="D3067" s="29"/>
    </row>
    <row r="3068" spans="3:4">
      <c r="C3068" s="29"/>
      <c r="D3068" s="29"/>
    </row>
    <row r="3069" spans="3:4">
      <c r="C3069" s="29"/>
      <c r="D3069" s="29"/>
    </row>
    <row r="3070" spans="3:4">
      <c r="C3070" s="29"/>
      <c r="D3070" s="29"/>
    </row>
    <row r="3071" spans="3:4">
      <c r="C3071" s="29"/>
      <c r="D3071" s="29"/>
    </row>
    <row r="3072" spans="3:4">
      <c r="C3072" s="29"/>
      <c r="D3072" s="29"/>
    </row>
    <row r="3073" spans="3:4">
      <c r="C3073" s="29"/>
      <c r="D3073" s="29"/>
    </row>
    <row r="3074" spans="3:4">
      <c r="C3074" s="29"/>
      <c r="D3074" s="29"/>
    </row>
    <row r="3075" spans="3:4">
      <c r="C3075" s="29"/>
      <c r="D3075" s="29"/>
    </row>
    <row r="3076" spans="3:4">
      <c r="C3076" s="29"/>
      <c r="D3076" s="29"/>
    </row>
    <row r="3077" spans="3:4">
      <c r="C3077" s="29"/>
      <c r="D3077" s="29"/>
    </row>
    <row r="3078" spans="3:4">
      <c r="C3078" s="29"/>
      <c r="D3078" s="29"/>
    </row>
    <row r="3079" spans="3:4">
      <c r="C3079" s="29"/>
      <c r="D3079" s="29"/>
    </row>
    <row r="3080" spans="3:4">
      <c r="C3080" s="29"/>
      <c r="D3080" s="29"/>
    </row>
    <row r="3081" spans="3:4">
      <c r="C3081" s="29"/>
      <c r="D3081" s="29"/>
    </row>
    <row r="3082" spans="3:4">
      <c r="C3082" s="29"/>
      <c r="D3082" s="29"/>
    </row>
    <row r="3083" spans="3:4">
      <c r="C3083" s="29"/>
      <c r="D3083" s="29"/>
    </row>
    <row r="3084" spans="3:4">
      <c r="C3084" s="29"/>
      <c r="D3084" s="29"/>
    </row>
    <row r="3085" spans="3:4">
      <c r="C3085" s="29"/>
      <c r="D3085" s="29"/>
    </row>
    <row r="3086" spans="3:4">
      <c r="C3086" s="29"/>
      <c r="D3086" s="29"/>
    </row>
    <row r="3087" spans="3:4">
      <c r="C3087" s="29"/>
      <c r="D3087" s="29"/>
    </row>
    <row r="3088" spans="3:4">
      <c r="C3088" s="29"/>
      <c r="D3088" s="29"/>
    </row>
    <row r="3089" spans="3:4">
      <c r="C3089" s="29"/>
      <c r="D3089" s="29"/>
    </row>
    <row r="3090" spans="3:4">
      <c r="C3090" s="29"/>
      <c r="D3090" s="29"/>
    </row>
    <row r="3091" spans="3:4">
      <c r="C3091" s="29"/>
      <c r="D3091" s="29"/>
    </row>
    <row r="3092" spans="3:4">
      <c r="C3092" s="29"/>
      <c r="D3092" s="29"/>
    </row>
    <row r="3093" spans="3:4">
      <c r="C3093" s="29"/>
      <c r="D3093" s="29"/>
    </row>
    <row r="3094" spans="3:4">
      <c r="C3094" s="29"/>
      <c r="D3094" s="29"/>
    </row>
    <row r="3095" spans="3:4">
      <c r="C3095" s="29"/>
      <c r="D3095" s="29"/>
    </row>
    <row r="3096" spans="3:4">
      <c r="C3096" s="29"/>
      <c r="D3096" s="29"/>
    </row>
    <row r="3097" spans="3:4">
      <c r="C3097" s="29"/>
      <c r="D3097" s="29"/>
    </row>
    <row r="3098" spans="3:4">
      <c r="C3098" s="29"/>
      <c r="D3098" s="29"/>
    </row>
    <row r="3099" spans="3:4">
      <c r="C3099" s="29"/>
      <c r="D3099" s="29"/>
    </row>
    <row r="3100" spans="3:4">
      <c r="C3100" s="29"/>
      <c r="D3100" s="29"/>
    </row>
    <row r="3101" spans="3:4">
      <c r="C3101" s="29"/>
      <c r="D3101" s="29"/>
    </row>
    <row r="3102" spans="3:4">
      <c r="C3102" s="29"/>
      <c r="D3102" s="29"/>
    </row>
    <row r="3103" spans="3:4">
      <c r="C3103" s="29"/>
      <c r="D3103" s="29"/>
    </row>
    <row r="3104" spans="3:4">
      <c r="C3104" s="29"/>
      <c r="D3104" s="29"/>
    </row>
    <row r="3105" spans="3:4">
      <c r="C3105" s="29"/>
      <c r="D3105" s="29"/>
    </row>
    <row r="3106" spans="3:4">
      <c r="C3106" s="29"/>
      <c r="D3106" s="29"/>
    </row>
    <row r="3107" spans="3:4">
      <c r="C3107" s="29"/>
      <c r="D3107" s="29"/>
    </row>
    <row r="3108" spans="3:4">
      <c r="C3108" s="29"/>
      <c r="D3108" s="29"/>
    </row>
    <row r="3109" spans="3:4">
      <c r="C3109" s="29"/>
      <c r="D3109" s="29"/>
    </row>
    <row r="3110" spans="3:4">
      <c r="C3110" s="29"/>
      <c r="D3110" s="29"/>
    </row>
    <row r="3111" spans="3:4">
      <c r="C3111" s="29"/>
      <c r="D3111" s="29"/>
    </row>
    <row r="3112" spans="3:4">
      <c r="C3112" s="29"/>
      <c r="D3112" s="29"/>
    </row>
    <row r="3113" spans="3:4">
      <c r="C3113" s="29"/>
      <c r="D3113" s="29"/>
    </row>
    <row r="3114" spans="3:4">
      <c r="C3114" s="29"/>
      <c r="D3114" s="29"/>
    </row>
    <row r="3115" spans="3:4">
      <c r="C3115" s="29"/>
      <c r="D3115" s="29"/>
    </row>
    <row r="3116" spans="3:4">
      <c r="C3116" s="29"/>
      <c r="D3116" s="29"/>
    </row>
    <row r="3117" spans="3:4">
      <c r="C3117" s="29"/>
      <c r="D3117" s="29"/>
    </row>
    <row r="3118" spans="3:4">
      <c r="C3118" s="29"/>
      <c r="D3118" s="29"/>
    </row>
    <row r="3119" spans="3:4">
      <c r="C3119" s="29"/>
      <c r="D3119" s="29"/>
    </row>
    <row r="3120" spans="3:4">
      <c r="C3120" s="29"/>
      <c r="D3120" s="29"/>
    </row>
    <row r="3121" spans="3:4">
      <c r="C3121" s="29"/>
      <c r="D3121" s="29"/>
    </row>
    <row r="3122" spans="3:4">
      <c r="C3122" s="29"/>
      <c r="D3122" s="29"/>
    </row>
    <row r="3123" spans="3:4">
      <c r="C3123" s="29"/>
      <c r="D3123" s="29"/>
    </row>
    <row r="3124" spans="3:4">
      <c r="C3124" s="29"/>
      <c r="D3124" s="29"/>
    </row>
    <row r="3125" spans="3:4">
      <c r="C3125" s="29"/>
      <c r="D3125" s="29"/>
    </row>
    <row r="3126" spans="3:4">
      <c r="C3126" s="29"/>
      <c r="D3126" s="29"/>
    </row>
    <row r="3127" spans="3:4">
      <c r="C3127" s="29"/>
      <c r="D3127" s="29"/>
    </row>
    <row r="3128" spans="3:4">
      <c r="C3128" s="29"/>
      <c r="D3128" s="29"/>
    </row>
    <row r="3129" spans="3:4">
      <c r="C3129" s="29"/>
      <c r="D3129" s="29"/>
    </row>
    <row r="3130" spans="3:4">
      <c r="C3130" s="29"/>
      <c r="D3130" s="29"/>
    </row>
    <row r="3131" spans="3:4">
      <c r="C3131" s="29"/>
      <c r="D3131" s="29"/>
    </row>
    <row r="3132" spans="3:4">
      <c r="C3132" s="29"/>
      <c r="D3132" s="29"/>
    </row>
    <row r="3133" spans="3:4">
      <c r="C3133" s="29"/>
      <c r="D3133" s="29"/>
    </row>
    <row r="3134" spans="3:4">
      <c r="C3134" s="29"/>
      <c r="D3134" s="29"/>
    </row>
    <row r="3135" spans="3:4">
      <c r="C3135" s="29"/>
      <c r="D3135" s="29"/>
    </row>
    <row r="3136" spans="3:4">
      <c r="C3136" s="29"/>
      <c r="D3136" s="29"/>
    </row>
    <row r="3137" spans="3:4">
      <c r="C3137" s="29"/>
      <c r="D3137" s="29"/>
    </row>
    <row r="3138" spans="3:4">
      <c r="C3138" s="29"/>
      <c r="D3138" s="29"/>
    </row>
    <row r="3139" spans="3:4">
      <c r="C3139" s="29"/>
      <c r="D3139" s="29"/>
    </row>
    <row r="3140" spans="3:4">
      <c r="C3140" s="29"/>
      <c r="D3140" s="29"/>
    </row>
    <row r="3141" spans="3:4">
      <c r="C3141" s="29"/>
      <c r="D3141" s="29"/>
    </row>
    <row r="3142" spans="3:4">
      <c r="C3142" s="29"/>
      <c r="D3142" s="29"/>
    </row>
    <row r="3143" spans="3:4">
      <c r="C3143" s="29"/>
      <c r="D3143" s="29"/>
    </row>
    <row r="3144" spans="3:4">
      <c r="C3144" s="29"/>
      <c r="D3144" s="29"/>
    </row>
    <row r="3145" spans="3:4">
      <c r="C3145" s="29"/>
      <c r="D3145" s="29"/>
    </row>
    <row r="3146" spans="3:4">
      <c r="C3146" s="29"/>
      <c r="D3146" s="29"/>
    </row>
    <row r="3147" spans="3:4">
      <c r="C3147" s="29"/>
      <c r="D3147" s="29"/>
    </row>
    <row r="3148" spans="3:4">
      <c r="C3148" s="29"/>
      <c r="D3148" s="29"/>
    </row>
    <row r="3149" spans="3:4">
      <c r="C3149" s="29"/>
      <c r="D3149" s="29"/>
    </row>
    <row r="3150" spans="3:4">
      <c r="C3150" s="29"/>
      <c r="D3150" s="29"/>
    </row>
    <row r="3151" spans="3:4">
      <c r="C3151" s="29"/>
      <c r="D3151" s="29"/>
    </row>
    <row r="3152" spans="3:4">
      <c r="C3152" s="29"/>
      <c r="D3152" s="29"/>
    </row>
    <row r="3153" spans="3:4">
      <c r="C3153" s="29"/>
      <c r="D3153" s="29"/>
    </row>
    <row r="3154" spans="3:4">
      <c r="C3154" s="29"/>
      <c r="D3154" s="29"/>
    </row>
    <row r="3155" spans="3:4">
      <c r="C3155" s="29"/>
      <c r="D3155" s="29"/>
    </row>
    <row r="3156" spans="3:4">
      <c r="C3156" s="29"/>
      <c r="D3156" s="29"/>
    </row>
    <row r="3157" spans="3:4">
      <c r="C3157" s="29"/>
      <c r="D3157" s="29"/>
    </row>
    <row r="3158" spans="3:4">
      <c r="C3158" s="29"/>
      <c r="D3158" s="29"/>
    </row>
    <row r="3159" spans="3:4">
      <c r="C3159" s="29"/>
      <c r="D3159" s="29"/>
    </row>
    <row r="3160" spans="3:4">
      <c r="C3160" s="29"/>
      <c r="D3160" s="29"/>
    </row>
    <row r="3161" spans="3:4">
      <c r="C3161" s="29"/>
      <c r="D3161" s="29"/>
    </row>
    <row r="3162" spans="3:4">
      <c r="C3162" s="29"/>
      <c r="D3162" s="29"/>
    </row>
    <row r="3163" spans="3:4">
      <c r="C3163" s="29"/>
      <c r="D3163" s="29"/>
    </row>
    <row r="3164" spans="3:4">
      <c r="C3164" s="29"/>
      <c r="D3164" s="29"/>
    </row>
    <row r="3165" spans="3:4">
      <c r="C3165" s="29"/>
      <c r="D3165" s="29"/>
    </row>
    <row r="3166" spans="3:4">
      <c r="C3166" s="29"/>
      <c r="D3166" s="29"/>
    </row>
    <row r="3167" spans="3:4">
      <c r="C3167" s="29"/>
      <c r="D3167" s="29"/>
    </row>
    <row r="3168" spans="3:4">
      <c r="C3168" s="29"/>
      <c r="D3168" s="29"/>
    </row>
    <row r="3169" spans="3:4">
      <c r="C3169" s="29"/>
      <c r="D3169" s="29"/>
    </row>
    <row r="3170" spans="3:4">
      <c r="C3170" s="29"/>
      <c r="D3170" s="29"/>
    </row>
    <row r="3171" spans="3:4">
      <c r="C3171" s="29"/>
      <c r="D3171" s="29"/>
    </row>
    <row r="3172" spans="3:4">
      <c r="C3172" s="29"/>
      <c r="D3172" s="29"/>
    </row>
    <row r="3173" spans="3:4">
      <c r="C3173" s="29"/>
      <c r="D3173" s="29"/>
    </row>
    <row r="3174" spans="3:4">
      <c r="C3174" s="29"/>
      <c r="D3174" s="29"/>
    </row>
    <row r="3175" spans="3:4">
      <c r="C3175" s="29"/>
      <c r="D3175" s="29"/>
    </row>
    <row r="3176" spans="3:4">
      <c r="C3176" s="29"/>
      <c r="D3176" s="29"/>
    </row>
    <row r="3177" spans="3:4">
      <c r="C3177" s="29"/>
      <c r="D3177" s="29"/>
    </row>
    <row r="3178" spans="3:4">
      <c r="C3178" s="29"/>
      <c r="D3178" s="29"/>
    </row>
    <row r="3179" spans="3:4">
      <c r="C3179" s="29"/>
      <c r="D3179" s="29"/>
    </row>
    <row r="3180" spans="3:4">
      <c r="C3180" s="29"/>
      <c r="D3180" s="29"/>
    </row>
    <row r="3181" spans="3:4">
      <c r="C3181" s="29"/>
      <c r="D3181" s="29"/>
    </row>
    <row r="3182" spans="3:4">
      <c r="C3182" s="29"/>
      <c r="D3182" s="29"/>
    </row>
    <row r="3183" spans="3:4">
      <c r="C3183" s="29"/>
      <c r="D3183" s="29"/>
    </row>
    <row r="3184" spans="3:4">
      <c r="C3184" s="29"/>
      <c r="D3184" s="29"/>
    </row>
    <row r="3185" spans="3:4">
      <c r="C3185" s="29"/>
      <c r="D3185" s="29"/>
    </row>
    <row r="3186" spans="3:4">
      <c r="C3186" s="29"/>
      <c r="D3186" s="29"/>
    </row>
    <row r="3187" spans="3:4">
      <c r="C3187" s="29"/>
      <c r="D3187" s="29"/>
    </row>
    <row r="3188" spans="3:4">
      <c r="C3188" s="29"/>
      <c r="D3188" s="29"/>
    </row>
    <row r="3189" spans="3:4">
      <c r="C3189" s="29"/>
      <c r="D3189" s="29"/>
    </row>
    <row r="3190" spans="3:4">
      <c r="C3190" s="29"/>
      <c r="D3190" s="29"/>
    </row>
    <row r="3191" spans="3:4">
      <c r="C3191" s="29"/>
      <c r="D3191" s="29"/>
    </row>
    <row r="3192" spans="3:4">
      <c r="C3192" s="29"/>
      <c r="D3192" s="29"/>
    </row>
    <row r="3193" spans="3:4">
      <c r="C3193" s="29"/>
      <c r="D3193" s="29"/>
    </row>
    <row r="3194" spans="3:4">
      <c r="C3194" s="29"/>
      <c r="D3194" s="29"/>
    </row>
    <row r="3195" spans="3:4">
      <c r="C3195" s="29"/>
      <c r="D3195" s="29"/>
    </row>
    <row r="3196" spans="3:4">
      <c r="C3196" s="29"/>
      <c r="D3196" s="29"/>
    </row>
    <row r="3197" spans="3:4">
      <c r="C3197" s="29"/>
      <c r="D3197" s="29"/>
    </row>
    <row r="3198" spans="3:4">
      <c r="C3198" s="29"/>
      <c r="D3198" s="29"/>
    </row>
    <row r="3199" spans="3:4">
      <c r="C3199" s="29"/>
      <c r="D3199" s="29"/>
    </row>
    <row r="3200" spans="3:4">
      <c r="C3200" s="29"/>
      <c r="D3200" s="29"/>
    </row>
    <row r="3201" spans="3:4">
      <c r="C3201" s="29"/>
      <c r="D3201" s="29"/>
    </row>
    <row r="3202" spans="3:4">
      <c r="C3202" s="29"/>
      <c r="D3202" s="29"/>
    </row>
    <row r="3203" spans="3:4">
      <c r="C3203" s="29"/>
      <c r="D3203" s="29"/>
    </row>
    <row r="3204" spans="3:4">
      <c r="C3204" s="29"/>
      <c r="D3204" s="29"/>
    </row>
    <row r="3205" spans="3:4">
      <c r="C3205" s="29"/>
      <c r="D3205" s="29"/>
    </row>
    <row r="3206" spans="3:4">
      <c r="C3206" s="29"/>
      <c r="D3206" s="29"/>
    </row>
    <row r="3207" spans="3:4">
      <c r="C3207" s="29"/>
      <c r="D3207" s="29"/>
    </row>
    <row r="3208" spans="3:4">
      <c r="C3208" s="29"/>
      <c r="D3208" s="29"/>
    </row>
    <row r="3209" spans="3:4">
      <c r="C3209" s="29"/>
      <c r="D3209" s="29"/>
    </row>
    <row r="3210" spans="3:4">
      <c r="C3210" s="29"/>
      <c r="D3210" s="29"/>
    </row>
    <row r="3211" spans="3:4">
      <c r="C3211" s="29"/>
      <c r="D3211" s="29"/>
    </row>
    <row r="3212" spans="3:4">
      <c r="C3212" s="29"/>
      <c r="D3212" s="29"/>
    </row>
    <row r="3213" spans="3:4">
      <c r="C3213" s="29"/>
      <c r="D3213" s="29"/>
    </row>
    <row r="3214" spans="3:4">
      <c r="C3214" s="29"/>
      <c r="D3214" s="29"/>
    </row>
    <row r="3215" spans="3:4">
      <c r="C3215" s="29"/>
      <c r="D3215" s="29"/>
    </row>
    <row r="3216" spans="3:4">
      <c r="C3216" s="29"/>
      <c r="D3216" s="29"/>
    </row>
    <row r="3217" spans="3:4">
      <c r="C3217" s="29"/>
      <c r="D3217" s="29"/>
    </row>
    <row r="3218" spans="3:4">
      <c r="C3218" s="29"/>
      <c r="D3218" s="29"/>
    </row>
    <row r="3219" spans="3:4">
      <c r="C3219" s="29"/>
      <c r="D3219" s="29"/>
    </row>
    <row r="3220" spans="3:4">
      <c r="C3220" s="29"/>
      <c r="D3220" s="29"/>
    </row>
    <row r="3221" spans="3:4">
      <c r="C3221" s="29"/>
      <c r="D3221" s="29"/>
    </row>
    <row r="3222" spans="3:4">
      <c r="C3222" s="29"/>
      <c r="D3222" s="29"/>
    </row>
    <row r="3223" spans="3:4">
      <c r="C3223" s="29"/>
      <c r="D3223" s="29"/>
    </row>
    <row r="3224" spans="3:4">
      <c r="C3224" s="29"/>
      <c r="D3224" s="29"/>
    </row>
    <row r="3225" spans="3:4">
      <c r="C3225" s="29"/>
      <c r="D3225" s="29"/>
    </row>
    <row r="3226" spans="3:4">
      <c r="C3226" s="29"/>
      <c r="D3226" s="29"/>
    </row>
    <row r="3227" spans="3:4">
      <c r="C3227" s="29"/>
      <c r="D3227" s="29"/>
    </row>
    <row r="3228" spans="3:4">
      <c r="C3228" s="29"/>
      <c r="D3228" s="29"/>
    </row>
    <row r="3229" spans="3:4">
      <c r="C3229" s="29"/>
      <c r="D3229" s="29"/>
    </row>
    <row r="3230" spans="3:4">
      <c r="C3230" s="29"/>
      <c r="D3230" s="29"/>
    </row>
    <row r="3231" spans="3:4">
      <c r="C3231" s="29"/>
      <c r="D3231" s="29"/>
    </row>
    <row r="3232" spans="3:4">
      <c r="C3232" s="29"/>
      <c r="D3232" s="29"/>
    </row>
    <row r="3233" spans="3:4">
      <c r="C3233" s="29"/>
      <c r="D3233" s="29"/>
    </row>
    <row r="3234" spans="3:4">
      <c r="C3234" s="29"/>
      <c r="D3234" s="29"/>
    </row>
    <row r="3235" spans="3:4">
      <c r="C3235" s="29"/>
      <c r="D3235" s="29"/>
    </row>
    <row r="3236" spans="3:4">
      <c r="C3236" s="29"/>
      <c r="D3236" s="29"/>
    </row>
    <row r="3237" spans="3:4">
      <c r="C3237" s="29"/>
      <c r="D3237" s="29"/>
    </row>
    <row r="3238" spans="3:4">
      <c r="C3238" s="29"/>
      <c r="D3238" s="29"/>
    </row>
    <row r="3239" spans="3:4">
      <c r="C3239" s="29"/>
      <c r="D3239" s="29"/>
    </row>
    <row r="3240" spans="3:4">
      <c r="C3240" s="29"/>
      <c r="D3240" s="29"/>
    </row>
    <row r="3241" spans="3:4">
      <c r="C3241" s="29"/>
      <c r="D3241" s="29"/>
    </row>
    <row r="3242" spans="3:4">
      <c r="C3242" s="29"/>
      <c r="D3242" s="29"/>
    </row>
    <row r="3243" spans="3:4">
      <c r="C3243" s="29"/>
      <c r="D3243" s="29"/>
    </row>
    <row r="3244" spans="3:4">
      <c r="C3244" s="29"/>
      <c r="D3244" s="29"/>
    </row>
    <row r="3245" spans="3:4">
      <c r="C3245" s="29"/>
      <c r="D3245" s="29"/>
    </row>
    <row r="3246" spans="3:4">
      <c r="C3246" s="29"/>
      <c r="D3246" s="29"/>
    </row>
    <row r="3247" spans="3:4">
      <c r="C3247" s="29"/>
      <c r="D3247" s="29"/>
    </row>
    <row r="3248" spans="3:4">
      <c r="C3248" s="29"/>
      <c r="D3248" s="29"/>
    </row>
    <row r="3249" spans="3:4">
      <c r="C3249" s="29"/>
      <c r="D3249" s="29"/>
    </row>
    <row r="3250" spans="3:4">
      <c r="C3250" s="29"/>
      <c r="D3250" s="29"/>
    </row>
    <row r="3251" spans="3:4">
      <c r="C3251" s="29"/>
      <c r="D3251" s="29"/>
    </row>
    <row r="3252" spans="3:4">
      <c r="C3252" s="29"/>
      <c r="D3252" s="29"/>
    </row>
    <row r="3253" spans="3:4">
      <c r="C3253" s="29"/>
      <c r="D3253" s="29"/>
    </row>
    <row r="3254" spans="3:4">
      <c r="C3254" s="29"/>
      <c r="D3254" s="29"/>
    </row>
    <row r="3255" spans="3:4">
      <c r="C3255" s="29"/>
      <c r="D3255" s="29"/>
    </row>
    <row r="3256" spans="3:4">
      <c r="C3256" s="29"/>
      <c r="D3256" s="29"/>
    </row>
    <row r="3257" spans="3:4">
      <c r="C3257" s="29"/>
      <c r="D3257" s="29"/>
    </row>
    <row r="3258" spans="3:4">
      <c r="C3258" s="29"/>
      <c r="D3258" s="29"/>
    </row>
    <row r="3259" spans="3:4">
      <c r="C3259" s="29"/>
      <c r="D3259" s="29"/>
    </row>
    <row r="3260" spans="3:4">
      <c r="C3260" s="29"/>
      <c r="D3260" s="29"/>
    </row>
    <row r="3261" spans="3:4">
      <c r="C3261" s="29"/>
      <c r="D3261" s="29"/>
    </row>
    <row r="3262" spans="3:4">
      <c r="C3262" s="29"/>
      <c r="D3262" s="29"/>
    </row>
    <row r="3263" spans="3:4">
      <c r="C3263" s="29"/>
      <c r="D3263" s="29"/>
    </row>
    <row r="3264" spans="3:4">
      <c r="C3264" s="29"/>
      <c r="D3264" s="29"/>
    </row>
    <row r="3265" spans="3:4">
      <c r="C3265" s="29"/>
      <c r="D3265" s="29"/>
    </row>
    <row r="3266" spans="3:4">
      <c r="C3266" s="29"/>
      <c r="D3266" s="29"/>
    </row>
    <row r="3267" spans="3:4">
      <c r="C3267" s="29"/>
      <c r="D3267" s="29"/>
    </row>
    <row r="3268" spans="3:4">
      <c r="C3268" s="29"/>
      <c r="D3268" s="29"/>
    </row>
    <row r="3269" spans="3:4">
      <c r="C3269" s="29"/>
      <c r="D3269" s="29"/>
    </row>
    <row r="3270" spans="3:4">
      <c r="C3270" s="29"/>
      <c r="D3270" s="29"/>
    </row>
    <row r="3271" spans="3:4">
      <c r="C3271" s="29"/>
      <c r="D3271" s="29"/>
    </row>
    <row r="3272" spans="3:4">
      <c r="C3272" s="29"/>
      <c r="D3272" s="29"/>
    </row>
    <row r="3273" spans="3:4">
      <c r="C3273" s="29"/>
      <c r="D3273" s="29"/>
    </row>
    <row r="3274" spans="3:4">
      <c r="C3274" s="29"/>
      <c r="D3274" s="29"/>
    </row>
    <row r="3275" spans="3:4">
      <c r="C3275" s="29"/>
      <c r="D3275" s="29"/>
    </row>
    <row r="3276" spans="3:4">
      <c r="C3276" s="29"/>
      <c r="D3276" s="29"/>
    </row>
    <row r="3277" spans="3:4">
      <c r="C3277" s="29"/>
      <c r="D3277" s="29"/>
    </row>
    <row r="3278" spans="3:4">
      <c r="C3278" s="29"/>
      <c r="D3278" s="29"/>
    </row>
    <row r="3279" spans="3:4">
      <c r="C3279" s="29"/>
      <c r="D3279" s="29"/>
    </row>
    <row r="3280" spans="3:4">
      <c r="C3280" s="29"/>
      <c r="D3280" s="29"/>
    </row>
    <row r="3281" spans="3:4">
      <c r="C3281" s="29"/>
      <c r="D3281" s="29"/>
    </row>
    <row r="3282" spans="3:4">
      <c r="C3282" s="29"/>
      <c r="D3282" s="29"/>
    </row>
    <row r="3283" spans="3:4">
      <c r="C3283" s="29"/>
      <c r="D3283" s="29"/>
    </row>
    <row r="3284" spans="3:4">
      <c r="C3284" s="29"/>
      <c r="D3284" s="29"/>
    </row>
    <row r="3285" spans="3:4">
      <c r="C3285" s="29"/>
      <c r="D3285" s="29"/>
    </row>
    <row r="3286" spans="3:4">
      <c r="C3286" s="29"/>
      <c r="D3286" s="29"/>
    </row>
    <row r="3287" spans="3:4">
      <c r="C3287" s="29"/>
      <c r="D3287" s="29"/>
    </row>
    <row r="3288" spans="3:4">
      <c r="C3288" s="29"/>
      <c r="D3288" s="29"/>
    </row>
    <row r="3289" spans="3:4">
      <c r="C3289" s="29"/>
      <c r="D3289" s="29"/>
    </row>
    <row r="3290" spans="3:4">
      <c r="C3290" s="29"/>
      <c r="D3290" s="29"/>
    </row>
    <row r="3291" spans="3:4">
      <c r="C3291" s="29"/>
      <c r="D3291" s="29"/>
    </row>
    <row r="3292" spans="3:4">
      <c r="C3292" s="29"/>
      <c r="D3292" s="29"/>
    </row>
    <row r="3293" spans="3:4">
      <c r="C3293" s="29"/>
      <c r="D3293" s="29"/>
    </row>
    <row r="3294" spans="3:4">
      <c r="C3294" s="29"/>
      <c r="D3294" s="29"/>
    </row>
    <row r="3295" spans="3:4">
      <c r="C3295" s="29"/>
      <c r="D3295" s="29"/>
    </row>
    <row r="3296" spans="3:4">
      <c r="C3296" s="29"/>
      <c r="D3296" s="29"/>
    </row>
    <row r="3297" spans="3:4">
      <c r="C3297" s="29"/>
      <c r="D3297" s="29"/>
    </row>
    <row r="3298" spans="3:4">
      <c r="C3298" s="29"/>
      <c r="D3298" s="29"/>
    </row>
    <row r="3299" spans="3:4">
      <c r="C3299" s="29"/>
      <c r="D3299" s="29"/>
    </row>
    <row r="3300" spans="3:4">
      <c r="C3300" s="29"/>
      <c r="D3300" s="29"/>
    </row>
    <row r="3301" spans="3:4">
      <c r="C3301" s="29"/>
      <c r="D3301" s="29"/>
    </row>
    <row r="3302" spans="3:4">
      <c r="C3302" s="29"/>
      <c r="D3302" s="29"/>
    </row>
    <row r="3303" spans="3:4">
      <c r="C3303" s="29"/>
      <c r="D3303" s="29"/>
    </row>
    <row r="3304" spans="3:4">
      <c r="C3304" s="29"/>
      <c r="D3304" s="29"/>
    </row>
    <row r="3305" spans="3:4">
      <c r="C3305" s="29"/>
      <c r="D3305" s="29"/>
    </row>
    <row r="3306" spans="3:4">
      <c r="C3306" s="29"/>
      <c r="D3306" s="29"/>
    </row>
    <row r="3307" spans="3:4">
      <c r="C3307" s="29"/>
      <c r="D3307" s="29"/>
    </row>
    <row r="3308" spans="3:4">
      <c r="C3308" s="29"/>
      <c r="D3308" s="29"/>
    </row>
    <row r="3309" spans="3:4">
      <c r="C3309" s="29"/>
      <c r="D3309" s="29"/>
    </row>
    <row r="3310" spans="3:4">
      <c r="C3310" s="29"/>
      <c r="D3310" s="29"/>
    </row>
    <row r="3311" spans="3:4">
      <c r="C3311" s="29"/>
      <c r="D3311" s="29"/>
    </row>
    <row r="3312" spans="3:4">
      <c r="C3312" s="29"/>
      <c r="D3312" s="29"/>
    </row>
    <row r="3313" spans="3:4">
      <c r="C3313" s="29"/>
      <c r="D3313" s="29"/>
    </row>
    <row r="3314" spans="3:4">
      <c r="C3314" s="29"/>
      <c r="D3314" s="29"/>
    </row>
    <row r="3315" spans="3:4">
      <c r="C3315" s="29"/>
      <c r="D3315" s="29"/>
    </row>
    <row r="3316" spans="3:4">
      <c r="C3316" s="29"/>
      <c r="D3316" s="29"/>
    </row>
    <row r="3317" spans="3:4">
      <c r="C3317" s="29"/>
      <c r="D3317" s="29"/>
    </row>
    <row r="3318" spans="3:4">
      <c r="C3318" s="29"/>
      <c r="D3318" s="29"/>
    </row>
    <row r="3319" spans="3:4">
      <c r="C3319" s="29"/>
      <c r="D3319" s="29"/>
    </row>
    <row r="3320" spans="3:4">
      <c r="C3320" s="29"/>
      <c r="D3320" s="29"/>
    </row>
    <row r="3321" spans="3:4">
      <c r="C3321" s="29"/>
      <c r="D3321" s="29"/>
    </row>
    <row r="3322" spans="3:4">
      <c r="C3322" s="29"/>
      <c r="D3322" s="29"/>
    </row>
    <row r="3323" spans="3:4">
      <c r="C3323" s="29"/>
      <c r="D3323" s="29"/>
    </row>
    <row r="3324" spans="3:4">
      <c r="C3324" s="29"/>
      <c r="D3324" s="29"/>
    </row>
    <row r="3325" spans="3:4">
      <c r="C3325" s="29"/>
      <c r="D3325" s="29"/>
    </row>
    <row r="3326" spans="3:4">
      <c r="C3326" s="29"/>
      <c r="D3326" s="29"/>
    </row>
    <row r="3327" spans="3:4">
      <c r="C3327" s="29"/>
      <c r="D3327" s="29"/>
    </row>
    <row r="3328" spans="3:4">
      <c r="C3328" s="29"/>
      <c r="D3328" s="29"/>
    </row>
    <row r="3329" spans="3:4">
      <c r="C3329" s="29"/>
      <c r="D3329" s="29"/>
    </row>
    <row r="3330" spans="3:4">
      <c r="C3330" s="29"/>
      <c r="D3330" s="29"/>
    </row>
    <row r="3331" spans="3:4">
      <c r="C3331" s="29"/>
      <c r="D3331" s="29"/>
    </row>
    <row r="3332" spans="3:4">
      <c r="C3332" s="29"/>
      <c r="D3332" s="29"/>
    </row>
    <row r="3333" spans="3:4">
      <c r="C3333" s="29"/>
      <c r="D3333" s="29"/>
    </row>
    <row r="3334" spans="3:4">
      <c r="C3334" s="29"/>
      <c r="D3334" s="29"/>
    </row>
    <row r="3335" spans="3:4">
      <c r="C3335" s="29"/>
      <c r="D3335" s="29"/>
    </row>
    <row r="3336" spans="3:4">
      <c r="C3336" s="29"/>
      <c r="D3336" s="29"/>
    </row>
    <row r="3337" spans="3:4">
      <c r="C3337" s="29"/>
      <c r="D3337" s="29"/>
    </row>
    <row r="3338" spans="3:4">
      <c r="C3338" s="29"/>
      <c r="D3338" s="29"/>
    </row>
    <row r="3339" spans="3:4">
      <c r="C3339" s="29"/>
      <c r="D3339" s="29"/>
    </row>
    <row r="3340" spans="3:4">
      <c r="C3340" s="29"/>
      <c r="D3340" s="29"/>
    </row>
    <row r="3341" spans="3:4">
      <c r="C3341" s="29"/>
      <c r="D3341" s="29"/>
    </row>
    <row r="3342" spans="3:4">
      <c r="C3342" s="29"/>
      <c r="D3342" s="29"/>
    </row>
    <row r="3343" spans="3:4">
      <c r="C3343" s="29"/>
      <c r="D3343" s="29"/>
    </row>
    <row r="3344" spans="3:4">
      <c r="C3344" s="29"/>
      <c r="D3344" s="29"/>
    </row>
    <row r="3345" spans="3:4">
      <c r="C3345" s="29"/>
      <c r="D3345" s="29"/>
    </row>
    <row r="3346" spans="3:4">
      <c r="C3346" s="29"/>
      <c r="D3346" s="29"/>
    </row>
    <row r="3347" spans="3:4">
      <c r="C3347" s="29"/>
      <c r="D3347" s="29"/>
    </row>
    <row r="3348" spans="3:4">
      <c r="C3348" s="29"/>
      <c r="D3348" s="29"/>
    </row>
    <row r="3349" spans="3:4">
      <c r="C3349" s="29"/>
      <c r="D3349" s="29"/>
    </row>
    <row r="3350" spans="3:4">
      <c r="C3350" s="29"/>
      <c r="D3350" s="29"/>
    </row>
    <row r="3351" spans="3:4">
      <c r="C3351" s="29"/>
      <c r="D3351" s="29"/>
    </row>
    <row r="3352" spans="3:4">
      <c r="C3352" s="29"/>
      <c r="D3352" s="29"/>
    </row>
    <row r="3353" spans="3:4">
      <c r="C3353" s="29"/>
      <c r="D3353" s="29"/>
    </row>
    <row r="3354" spans="3:4">
      <c r="C3354" s="29"/>
      <c r="D3354" s="29"/>
    </row>
    <row r="3355" spans="3:4">
      <c r="C3355" s="29"/>
      <c r="D3355" s="29"/>
    </row>
    <row r="3356" spans="3:4">
      <c r="C3356" s="29"/>
      <c r="D3356" s="29"/>
    </row>
    <row r="3357" spans="3:4">
      <c r="C3357" s="29"/>
      <c r="D3357" s="29"/>
    </row>
    <row r="3358" spans="3:4">
      <c r="C3358" s="29"/>
      <c r="D3358" s="29"/>
    </row>
    <row r="3359" spans="3:4">
      <c r="C3359" s="29"/>
      <c r="D3359" s="29"/>
    </row>
    <row r="3360" spans="3:4">
      <c r="C3360" s="29"/>
      <c r="D3360" s="29"/>
    </row>
    <row r="3361" spans="3:4">
      <c r="C3361" s="29"/>
      <c r="D3361" s="29"/>
    </row>
    <row r="3362" spans="3:4">
      <c r="C3362" s="29"/>
      <c r="D3362" s="29"/>
    </row>
    <row r="3363" spans="3:4">
      <c r="C3363" s="29"/>
      <c r="D3363" s="29"/>
    </row>
    <row r="3364" spans="3:4">
      <c r="C3364" s="29"/>
      <c r="D3364" s="29"/>
    </row>
    <row r="3365" spans="3:4">
      <c r="C3365" s="29"/>
      <c r="D3365" s="29"/>
    </row>
    <row r="3366" spans="3:4">
      <c r="C3366" s="29"/>
      <c r="D3366" s="29"/>
    </row>
    <row r="3367" spans="3:4">
      <c r="C3367" s="29"/>
      <c r="D3367" s="29"/>
    </row>
    <row r="3368" spans="3:4">
      <c r="C3368" s="29"/>
      <c r="D3368" s="29"/>
    </row>
    <row r="3369" spans="3:4">
      <c r="C3369" s="29"/>
      <c r="D3369" s="29"/>
    </row>
    <row r="3370" spans="3:4">
      <c r="C3370" s="29"/>
      <c r="D3370" s="29"/>
    </row>
    <row r="3371" spans="3:4">
      <c r="C3371" s="29"/>
      <c r="D3371" s="29"/>
    </row>
    <row r="3372" spans="3:4">
      <c r="C3372" s="29"/>
      <c r="D3372" s="29"/>
    </row>
    <row r="3373" spans="3:4">
      <c r="C3373" s="29"/>
      <c r="D3373" s="29"/>
    </row>
    <row r="3374" spans="3:4">
      <c r="C3374" s="29"/>
      <c r="D3374" s="29"/>
    </row>
    <row r="3375" spans="3:4">
      <c r="C3375" s="29"/>
      <c r="D3375" s="29"/>
    </row>
    <row r="3376" spans="3:4">
      <c r="C3376" s="29"/>
      <c r="D3376" s="29"/>
    </row>
    <row r="3377" spans="3:4">
      <c r="C3377" s="29"/>
      <c r="D3377" s="29"/>
    </row>
    <row r="3378" spans="3:4">
      <c r="C3378" s="29"/>
      <c r="D3378" s="29"/>
    </row>
    <row r="3379" spans="3:4">
      <c r="C3379" s="29"/>
      <c r="D3379" s="29"/>
    </row>
    <row r="3380" spans="3:4">
      <c r="C3380" s="29"/>
      <c r="D3380" s="29"/>
    </row>
    <row r="3381" spans="3:4">
      <c r="C3381" s="29"/>
      <c r="D3381" s="29"/>
    </row>
    <row r="3382" spans="3:4">
      <c r="C3382" s="29"/>
      <c r="D3382" s="29"/>
    </row>
    <row r="3383" spans="3:4">
      <c r="C3383" s="29"/>
      <c r="D3383" s="29"/>
    </row>
    <row r="3384" spans="3:4">
      <c r="C3384" s="29"/>
      <c r="D3384" s="29"/>
    </row>
    <row r="3385" spans="3:4">
      <c r="C3385" s="29"/>
      <c r="D3385" s="29"/>
    </row>
    <row r="3386" spans="3:4">
      <c r="C3386" s="29"/>
      <c r="D3386" s="29"/>
    </row>
    <row r="3387" spans="3:4">
      <c r="C3387" s="29"/>
      <c r="D3387" s="29"/>
    </row>
    <row r="3388" spans="3:4">
      <c r="C3388" s="29"/>
      <c r="D3388" s="29"/>
    </row>
    <row r="3389" spans="3:4">
      <c r="C3389" s="29"/>
      <c r="D3389" s="29"/>
    </row>
    <row r="3390" spans="3:4">
      <c r="C3390" s="29"/>
      <c r="D3390" s="29"/>
    </row>
    <row r="3391" spans="3:4">
      <c r="C3391" s="29"/>
      <c r="D3391" s="29"/>
    </row>
    <row r="3392" spans="3:4">
      <c r="C3392" s="29"/>
      <c r="D3392" s="29"/>
    </row>
    <row r="3393" spans="3:4">
      <c r="C3393" s="29"/>
      <c r="D3393" s="29"/>
    </row>
    <row r="3394" spans="3:4">
      <c r="C3394" s="29"/>
      <c r="D3394" s="29"/>
    </row>
    <row r="3395" spans="3:4">
      <c r="C3395" s="29"/>
      <c r="D3395" s="29"/>
    </row>
    <row r="3396" spans="3:4">
      <c r="C3396" s="29"/>
      <c r="D3396" s="29"/>
    </row>
    <row r="3397" spans="3:4">
      <c r="C3397" s="29"/>
      <c r="D3397" s="29"/>
    </row>
    <row r="3398" spans="3:4">
      <c r="C3398" s="29"/>
      <c r="D3398" s="29"/>
    </row>
    <row r="3399" spans="3:4">
      <c r="C3399" s="29"/>
      <c r="D3399" s="29"/>
    </row>
    <row r="3400" spans="3:4">
      <c r="C3400" s="29"/>
      <c r="D3400" s="29"/>
    </row>
    <row r="3401" spans="3:4">
      <c r="C3401" s="29"/>
      <c r="D3401" s="29"/>
    </row>
    <row r="3402" spans="3:4">
      <c r="C3402" s="29"/>
      <c r="D3402" s="29"/>
    </row>
    <row r="3403" spans="3:4">
      <c r="C3403" s="29"/>
      <c r="D3403" s="29"/>
    </row>
    <row r="3404" spans="3:4">
      <c r="C3404" s="29"/>
      <c r="D3404" s="29"/>
    </row>
    <row r="3405" spans="3:4">
      <c r="C3405" s="29"/>
      <c r="D3405" s="29"/>
    </row>
    <row r="3406" spans="3:4">
      <c r="C3406" s="29"/>
      <c r="D3406" s="29"/>
    </row>
    <row r="3407" spans="3:4">
      <c r="C3407" s="29"/>
      <c r="D3407" s="29"/>
    </row>
    <row r="3408" spans="3:4">
      <c r="C3408" s="29"/>
      <c r="D3408" s="29"/>
    </row>
    <row r="3409" spans="3:4">
      <c r="C3409" s="29"/>
      <c r="D3409" s="29"/>
    </row>
    <row r="3410" spans="3:4">
      <c r="C3410" s="29"/>
      <c r="D3410" s="29"/>
    </row>
    <row r="3411" spans="3:4">
      <c r="C3411" s="29"/>
      <c r="D3411" s="29"/>
    </row>
    <row r="3412" spans="3:4">
      <c r="C3412" s="29"/>
      <c r="D3412" s="29"/>
    </row>
    <row r="3413" spans="3:4">
      <c r="C3413" s="29"/>
      <c r="D3413" s="29"/>
    </row>
    <row r="3414" spans="3:4">
      <c r="C3414" s="29"/>
      <c r="D3414" s="29"/>
    </row>
    <row r="3415" spans="3:4">
      <c r="C3415" s="29"/>
      <c r="D3415" s="29"/>
    </row>
    <row r="3416" spans="3:4">
      <c r="C3416" s="29"/>
      <c r="D3416" s="29"/>
    </row>
    <row r="3417" spans="3:4">
      <c r="C3417" s="29"/>
      <c r="D3417" s="29"/>
    </row>
    <row r="3418" spans="3:4">
      <c r="C3418" s="29"/>
      <c r="D3418" s="29"/>
    </row>
    <row r="3419" spans="3:4">
      <c r="C3419" s="29"/>
      <c r="D3419" s="29"/>
    </row>
    <row r="3420" spans="3:4">
      <c r="C3420" s="29"/>
      <c r="D3420" s="29"/>
    </row>
    <row r="3421" spans="3:4">
      <c r="C3421" s="29"/>
      <c r="D3421" s="29"/>
    </row>
    <row r="3422" spans="3:4">
      <c r="C3422" s="29"/>
      <c r="D3422" s="29"/>
    </row>
    <row r="3423" spans="3:4">
      <c r="C3423" s="29"/>
      <c r="D3423" s="29"/>
    </row>
    <row r="3424" spans="3:4">
      <c r="C3424" s="29"/>
      <c r="D3424" s="29"/>
    </row>
    <row r="3425" spans="3:4">
      <c r="C3425" s="29"/>
      <c r="D3425" s="29"/>
    </row>
    <row r="3426" spans="3:4">
      <c r="C3426" s="29"/>
      <c r="D3426" s="29"/>
    </row>
    <row r="3427" spans="3:4">
      <c r="C3427" s="29"/>
      <c r="D3427" s="29"/>
    </row>
    <row r="3428" spans="3:4">
      <c r="C3428" s="29"/>
      <c r="D3428" s="29"/>
    </row>
    <row r="3429" spans="3:4">
      <c r="C3429" s="29"/>
      <c r="D3429" s="29"/>
    </row>
    <row r="3430" spans="3:4">
      <c r="C3430" s="29"/>
      <c r="D3430" s="29"/>
    </row>
    <row r="3431" spans="3:4">
      <c r="C3431" s="29"/>
      <c r="D3431" s="29"/>
    </row>
    <row r="3432" spans="3:4">
      <c r="C3432" s="29"/>
      <c r="D3432" s="29"/>
    </row>
    <row r="3433" spans="3:4">
      <c r="C3433" s="29"/>
      <c r="D3433" s="29"/>
    </row>
    <row r="3434" spans="3:4">
      <c r="C3434" s="29"/>
      <c r="D3434" s="29"/>
    </row>
    <row r="3435" spans="3:4">
      <c r="C3435" s="29"/>
      <c r="D3435" s="29"/>
    </row>
    <row r="3436" spans="3:4">
      <c r="C3436" s="29"/>
      <c r="D3436" s="29"/>
    </row>
    <row r="3437" spans="3:4">
      <c r="C3437" s="29"/>
      <c r="D3437" s="29"/>
    </row>
    <row r="3438" spans="3:4">
      <c r="C3438" s="29"/>
      <c r="D3438" s="29"/>
    </row>
    <row r="3439" spans="3:4">
      <c r="C3439" s="29"/>
      <c r="D3439" s="29"/>
    </row>
    <row r="3440" spans="3:4">
      <c r="C3440" s="29"/>
      <c r="D3440" s="29"/>
    </row>
    <row r="3441" spans="3:4">
      <c r="C3441" s="29"/>
      <c r="D3441" s="29"/>
    </row>
    <row r="3442" spans="3:4">
      <c r="C3442" s="29"/>
      <c r="D3442" s="29"/>
    </row>
    <row r="3443" spans="3:4">
      <c r="C3443" s="29"/>
      <c r="D3443" s="29"/>
    </row>
    <row r="3444" spans="3:4">
      <c r="C3444" s="29"/>
      <c r="D3444" s="29"/>
    </row>
    <row r="3445" spans="3:4">
      <c r="C3445" s="29"/>
      <c r="D3445" s="29"/>
    </row>
    <row r="3446" spans="3:4">
      <c r="C3446" s="29"/>
      <c r="D3446" s="29"/>
    </row>
    <row r="3447" spans="3:4">
      <c r="C3447" s="29"/>
      <c r="D3447" s="29"/>
    </row>
    <row r="3448" spans="3:4">
      <c r="C3448" s="29"/>
      <c r="D3448" s="29"/>
    </row>
    <row r="3449" spans="3:4">
      <c r="C3449" s="29"/>
      <c r="D3449" s="29"/>
    </row>
    <row r="3450" spans="3:4">
      <c r="C3450" s="29"/>
      <c r="D3450" s="29"/>
    </row>
    <row r="3451" spans="3:4">
      <c r="C3451" s="29"/>
      <c r="D3451" s="29"/>
    </row>
    <row r="3452" spans="3:4">
      <c r="C3452" s="29"/>
      <c r="D3452" s="29"/>
    </row>
    <row r="3453" spans="3:4">
      <c r="C3453" s="29"/>
      <c r="D3453" s="29"/>
    </row>
    <row r="3454" spans="3:4">
      <c r="C3454" s="29"/>
      <c r="D3454" s="29"/>
    </row>
    <row r="3455" spans="3:4">
      <c r="C3455" s="29"/>
      <c r="D3455" s="29"/>
    </row>
    <row r="3456" spans="3:4">
      <c r="C3456" s="29"/>
      <c r="D3456" s="29"/>
    </row>
    <row r="3457" spans="3:4">
      <c r="C3457" s="29"/>
      <c r="D3457" s="29"/>
    </row>
    <row r="3458" spans="3:4">
      <c r="C3458" s="29"/>
      <c r="D3458" s="29"/>
    </row>
    <row r="3459" spans="3:4">
      <c r="C3459" s="29"/>
      <c r="D3459" s="29"/>
    </row>
    <row r="3460" spans="3:4">
      <c r="C3460" s="29"/>
      <c r="D3460" s="29"/>
    </row>
    <row r="3461" spans="3:4">
      <c r="C3461" s="29"/>
      <c r="D3461" s="29"/>
    </row>
    <row r="3462" spans="3:4">
      <c r="C3462" s="29"/>
      <c r="D3462" s="29"/>
    </row>
    <row r="3463" spans="3:4">
      <c r="C3463" s="29"/>
      <c r="D3463" s="29"/>
    </row>
    <row r="3464" spans="3:4">
      <c r="C3464" s="29"/>
      <c r="D3464" s="29"/>
    </row>
    <row r="3465" spans="3:4">
      <c r="C3465" s="29"/>
      <c r="D3465" s="29"/>
    </row>
    <row r="3466" spans="3:4">
      <c r="C3466" s="29"/>
      <c r="D3466" s="29"/>
    </row>
    <row r="3467" spans="3:4">
      <c r="C3467" s="29"/>
      <c r="D3467" s="29"/>
    </row>
    <row r="3468" spans="3:4">
      <c r="C3468" s="29"/>
      <c r="D3468" s="29"/>
    </row>
    <row r="3469" spans="3:4">
      <c r="C3469" s="29"/>
      <c r="D3469" s="29"/>
    </row>
    <row r="3470" spans="3:4">
      <c r="C3470" s="29"/>
      <c r="D3470" s="29"/>
    </row>
    <row r="3471" spans="3:4">
      <c r="C3471" s="29"/>
      <c r="D3471" s="29"/>
    </row>
    <row r="3472" spans="3:4">
      <c r="C3472" s="29"/>
      <c r="D3472" s="29"/>
    </row>
    <row r="3473" spans="3:4">
      <c r="C3473" s="29"/>
      <c r="D3473" s="29"/>
    </row>
    <row r="3474" spans="3:4">
      <c r="C3474" s="29"/>
      <c r="D3474" s="29"/>
    </row>
    <row r="3475" spans="3:4">
      <c r="C3475" s="29"/>
      <c r="D3475" s="29"/>
    </row>
    <row r="3476" spans="3:4">
      <c r="C3476" s="29"/>
      <c r="D3476" s="29"/>
    </row>
    <row r="3477" spans="3:4">
      <c r="C3477" s="29"/>
      <c r="D3477" s="29"/>
    </row>
    <row r="3478" spans="3:4">
      <c r="C3478" s="29"/>
      <c r="D3478" s="29"/>
    </row>
    <row r="3479" spans="3:4">
      <c r="C3479" s="29"/>
      <c r="D3479" s="29"/>
    </row>
    <row r="3480" spans="3:4">
      <c r="C3480" s="29"/>
      <c r="D3480" s="29"/>
    </row>
    <row r="3481" spans="3:4">
      <c r="C3481" s="29"/>
      <c r="D3481" s="29"/>
    </row>
    <row r="3482" spans="3:4">
      <c r="C3482" s="29"/>
      <c r="D3482" s="29"/>
    </row>
    <row r="3483" spans="3:4">
      <c r="C3483" s="29"/>
      <c r="D3483" s="29"/>
    </row>
    <row r="3484" spans="3:4">
      <c r="C3484" s="29"/>
      <c r="D3484" s="29"/>
    </row>
    <row r="3485" spans="3:4">
      <c r="C3485" s="29"/>
      <c r="D3485" s="29"/>
    </row>
    <row r="3486" spans="3:4">
      <c r="C3486" s="29"/>
      <c r="D3486" s="29"/>
    </row>
    <row r="3487" spans="3:4">
      <c r="C3487" s="29"/>
      <c r="D3487" s="29"/>
    </row>
    <row r="3488" spans="3:4">
      <c r="C3488" s="29"/>
      <c r="D3488" s="29"/>
    </row>
    <row r="3489" spans="3:4">
      <c r="C3489" s="29"/>
      <c r="D3489" s="29"/>
    </row>
    <row r="3490" spans="3:4">
      <c r="C3490" s="29"/>
      <c r="D3490" s="29"/>
    </row>
    <row r="3491" spans="3:4">
      <c r="C3491" s="29"/>
      <c r="D3491" s="29"/>
    </row>
    <row r="3492" spans="3:4">
      <c r="C3492" s="29"/>
      <c r="D3492" s="29"/>
    </row>
    <row r="3493" spans="3:4">
      <c r="C3493" s="29"/>
      <c r="D3493" s="29"/>
    </row>
    <row r="3494" spans="3:4">
      <c r="C3494" s="29"/>
      <c r="D3494" s="29"/>
    </row>
    <row r="3495" spans="3:4">
      <c r="C3495" s="29"/>
      <c r="D3495" s="29"/>
    </row>
    <row r="3496" spans="3:4">
      <c r="C3496" s="29"/>
      <c r="D3496" s="29"/>
    </row>
    <row r="3497" spans="3:4">
      <c r="C3497" s="29"/>
      <c r="D3497" s="29"/>
    </row>
    <row r="3498" spans="3:4">
      <c r="C3498" s="29"/>
      <c r="D3498" s="29"/>
    </row>
    <row r="3499" spans="3:4">
      <c r="C3499" s="29"/>
      <c r="D3499" s="29"/>
    </row>
    <row r="3500" spans="3:4">
      <c r="C3500" s="29"/>
      <c r="D3500" s="29"/>
    </row>
    <row r="3501" spans="3:4">
      <c r="C3501" s="29"/>
      <c r="D3501" s="29"/>
    </row>
    <row r="3502" spans="3:4">
      <c r="C3502" s="29"/>
      <c r="D3502" s="29"/>
    </row>
    <row r="3503" spans="3:4">
      <c r="C3503" s="29"/>
      <c r="D3503" s="29"/>
    </row>
    <row r="3504" spans="3:4">
      <c r="C3504" s="29"/>
      <c r="D3504" s="29"/>
    </row>
    <row r="3505" spans="3:4">
      <c r="C3505" s="29"/>
      <c r="D3505" s="29"/>
    </row>
    <row r="3506" spans="3:4">
      <c r="C3506" s="29"/>
      <c r="D3506" s="29"/>
    </row>
    <row r="3507" spans="3:4">
      <c r="C3507" s="29"/>
      <c r="D3507" s="29"/>
    </row>
    <row r="3508" spans="3:4">
      <c r="C3508" s="29"/>
      <c r="D3508" s="29"/>
    </row>
    <row r="3509" spans="3:4">
      <c r="C3509" s="29"/>
      <c r="D3509" s="29"/>
    </row>
    <row r="3510" spans="3:4">
      <c r="C3510" s="29"/>
      <c r="D3510" s="29"/>
    </row>
    <row r="3511" spans="3:4">
      <c r="C3511" s="29"/>
      <c r="D3511" s="29"/>
    </row>
    <row r="3512" spans="3:4">
      <c r="C3512" s="29"/>
      <c r="D3512" s="29"/>
    </row>
    <row r="3513" spans="3:4">
      <c r="C3513" s="29"/>
      <c r="D3513" s="29"/>
    </row>
    <row r="3514" spans="3:4">
      <c r="C3514" s="29"/>
      <c r="D3514" s="29"/>
    </row>
    <row r="3515" spans="3:4">
      <c r="C3515" s="29"/>
      <c r="D3515" s="29"/>
    </row>
    <row r="3516" spans="3:4">
      <c r="C3516" s="29"/>
      <c r="D3516" s="29"/>
    </row>
    <row r="3517" spans="3:4">
      <c r="C3517" s="29"/>
      <c r="D3517" s="29"/>
    </row>
    <row r="3518" spans="3:4">
      <c r="C3518" s="29"/>
      <c r="D3518" s="29"/>
    </row>
    <row r="3519" spans="3:4">
      <c r="C3519" s="29"/>
      <c r="D3519" s="29"/>
    </row>
    <row r="3520" spans="3:4">
      <c r="C3520" s="29"/>
      <c r="D3520" s="29"/>
    </row>
    <row r="3521" spans="3:4">
      <c r="C3521" s="29"/>
      <c r="D3521" s="29"/>
    </row>
    <row r="3522" spans="3:4">
      <c r="C3522" s="29"/>
      <c r="D3522" s="29"/>
    </row>
    <row r="3523" spans="3:4">
      <c r="C3523" s="29"/>
      <c r="D3523" s="29"/>
    </row>
    <row r="3524" spans="3:4">
      <c r="C3524" s="29"/>
      <c r="D3524" s="29"/>
    </row>
    <row r="3525" spans="3:4">
      <c r="C3525" s="29"/>
      <c r="D3525" s="29"/>
    </row>
    <row r="3526" spans="3:4">
      <c r="C3526" s="29"/>
      <c r="D3526" s="29"/>
    </row>
    <row r="3527" spans="3:4">
      <c r="C3527" s="29"/>
      <c r="D3527" s="29"/>
    </row>
    <row r="3528" spans="3:4">
      <c r="C3528" s="29"/>
      <c r="D3528" s="29"/>
    </row>
    <row r="3529" spans="3:4">
      <c r="C3529" s="29"/>
      <c r="D3529" s="29"/>
    </row>
    <row r="3530" spans="3:4">
      <c r="C3530" s="29"/>
      <c r="D3530" s="29"/>
    </row>
    <row r="3531" spans="3:4">
      <c r="C3531" s="29"/>
      <c r="D3531" s="29"/>
    </row>
    <row r="3532" spans="3:4">
      <c r="C3532" s="29"/>
      <c r="D3532" s="29"/>
    </row>
    <row r="3533" spans="3:4">
      <c r="C3533" s="29"/>
      <c r="D3533" s="29"/>
    </row>
    <row r="3534" spans="3:4">
      <c r="C3534" s="29"/>
      <c r="D3534" s="29"/>
    </row>
    <row r="3535" spans="3:4">
      <c r="C3535" s="29"/>
      <c r="D3535" s="29"/>
    </row>
    <row r="3536" spans="3:4">
      <c r="C3536" s="29"/>
      <c r="D3536" s="29"/>
    </row>
    <row r="3537" spans="3:4">
      <c r="C3537" s="29"/>
      <c r="D3537" s="29"/>
    </row>
    <row r="3538" spans="3:4">
      <c r="C3538" s="29"/>
      <c r="D3538" s="29"/>
    </row>
    <row r="3539" spans="3:4">
      <c r="C3539" s="29"/>
      <c r="D3539" s="29"/>
    </row>
    <row r="3540" spans="3:4">
      <c r="C3540" s="29"/>
      <c r="D3540" s="29"/>
    </row>
    <row r="3541" spans="3:4">
      <c r="C3541" s="29"/>
      <c r="D3541" s="29"/>
    </row>
    <row r="3542" spans="3:4">
      <c r="C3542" s="29"/>
      <c r="D3542" s="29"/>
    </row>
    <row r="3543" spans="3:4">
      <c r="C3543" s="29"/>
      <c r="D3543" s="29"/>
    </row>
    <row r="3544" spans="3:4">
      <c r="C3544" s="29"/>
      <c r="D3544" s="29"/>
    </row>
    <row r="3545" spans="3:4">
      <c r="C3545" s="29"/>
      <c r="D3545" s="29"/>
    </row>
    <row r="3546" spans="3:4">
      <c r="C3546" s="29"/>
      <c r="D3546" s="29"/>
    </row>
    <row r="3547" spans="3:4">
      <c r="C3547" s="29"/>
      <c r="D3547" s="29"/>
    </row>
    <row r="3548" spans="3:4">
      <c r="C3548" s="29"/>
      <c r="D3548" s="29"/>
    </row>
    <row r="3549" spans="3:4">
      <c r="C3549" s="29"/>
      <c r="D3549" s="29"/>
    </row>
    <row r="3550" spans="3:4">
      <c r="C3550" s="29"/>
      <c r="D3550" s="29"/>
    </row>
    <row r="3551" spans="3:4">
      <c r="C3551" s="29"/>
      <c r="D3551" s="29"/>
    </row>
    <row r="3552" spans="3:4">
      <c r="C3552" s="29"/>
      <c r="D3552" s="29"/>
    </row>
    <row r="3553" spans="3:4">
      <c r="C3553" s="29"/>
      <c r="D3553" s="29"/>
    </row>
    <row r="3554" spans="3:4">
      <c r="C3554" s="29"/>
      <c r="D3554" s="29"/>
    </row>
    <row r="3555" spans="3:4">
      <c r="C3555" s="29"/>
      <c r="D3555" s="29"/>
    </row>
    <row r="3556" spans="3:4">
      <c r="C3556" s="29"/>
      <c r="D3556" s="29"/>
    </row>
    <row r="3557" spans="3:4">
      <c r="C3557" s="29"/>
      <c r="D3557" s="29"/>
    </row>
    <row r="3558" spans="3:4">
      <c r="C3558" s="29"/>
      <c r="D3558" s="29"/>
    </row>
    <row r="3559" spans="3:4">
      <c r="C3559" s="29"/>
      <c r="D3559" s="29"/>
    </row>
    <row r="3560" spans="3:4">
      <c r="C3560" s="29"/>
      <c r="D3560" s="29"/>
    </row>
    <row r="3561" spans="3:4">
      <c r="C3561" s="29"/>
      <c r="D3561" s="29"/>
    </row>
    <row r="3562" spans="3:4">
      <c r="C3562" s="29"/>
      <c r="D3562" s="29"/>
    </row>
    <row r="3563" spans="3:4">
      <c r="C3563" s="29"/>
      <c r="D3563" s="29"/>
    </row>
    <row r="3564" spans="3:4">
      <c r="C3564" s="29"/>
      <c r="D3564" s="29"/>
    </row>
    <row r="3565" spans="3:4">
      <c r="C3565" s="29"/>
      <c r="D3565" s="29"/>
    </row>
    <row r="3566" spans="3:4">
      <c r="C3566" s="29"/>
      <c r="D3566" s="29"/>
    </row>
    <row r="3567" spans="3:4">
      <c r="C3567" s="29"/>
      <c r="D3567" s="29"/>
    </row>
    <row r="3568" spans="3:4">
      <c r="C3568" s="29"/>
      <c r="D3568" s="29"/>
    </row>
    <row r="3569" spans="3:4">
      <c r="C3569" s="29"/>
      <c r="D3569" s="29"/>
    </row>
    <row r="3570" spans="3:4">
      <c r="C3570" s="29"/>
      <c r="D3570" s="29"/>
    </row>
    <row r="3571" spans="3:4">
      <c r="C3571" s="29"/>
      <c r="D3571" s="29"/>
    </row>
    <row r="3572" spans="3:4">
      <c r="C3572" s="29"/>
      <c r="D3572" s="29"/>
    </row>
    <row r="3573" spans="3:4">
      <c r="C3573" s="29"/>
      <c r="D3573" s="29"/>
    </row>
    <row r="3574" spans="3:4">
      <c r="C3574" s="29"/>
      <c r="D3574" s="29"/>
    </row>
    <row r="3575" spans="3:4">
      <c r="C3575" s="29"/>
      <c r="D3575" s="29"/>
    </row>
    <row r="3576" spans="3:4">
      <c r="C3576" s="29"/>
      <c r="D3576" s="29"/>
    </row>
    <row r="3577" spans="3:4">
      <c r="C3577" s="29"/>
      <c r="D3577" s="29"/>
    </row>
    <row r="3578" spans="3:4">
      <c r="C3578" s="29"/>
      <c r="D3578" s="29"/>
    </row>
    <row r="3579" spans="3:4">
      <c r="C3579" s="29"/>
      <c r="D3579" s="29"/>
    </row>
    <row r="3580" spans="3:4">
      <c r="C3580" s="29"/>
      <c r="D3580" s="29"/>
    </row>
    <row r="3581" spans="3:4">
      <c r="C3581" s="29"/>
      <c r="D3581" s="29"/>
    </row>
    <row r="3582" spans="3:4">
      <c r="C3582" s="29"/>
      <c r="D3582" s="29"/>
    </row>
    <row r="3583" spans="3:4">
      <c r="C3583" s="29"/>
      <c r="D3583" s="29"/>
    </row>
    <row r="3584" spans="3:4">
      <c r="C3584" s="29"/>
      <c r="D3584" s="29"/>
    </row>
    <row r="3585" spans="3:4">
      <c r="C3585" s="29"/>
      <c r="D3585" s="29"/>
    </row>
    <row r="3586" spans="3:4">
      <c r="C3586" s="29"/>
      <c r="D3586" s="29"/>
    </row>
    <row r="3587" spans="3:4">
      <c r="C3587" s="29"/>
      <c r="D3587" s="29"/>
    </row>
    <row r="3588" spans="3:4">
      <c r="C3588" s="29"/>
      <c r="D3588" s="29"/>
    </row>
    <row r="3589" spans="3:4">
      <c r="C3589" s="29"/>
      <c r="D3589" s="29"/>
    </row>
    <row r="3590" spans="3:4">
      <c r="C3590" s="29"/>
      <c r="D3590" s="29"/>
    </row>
    <row r="3591" spans="3:4">
      <c r="C3591" s="29"/>
      <c r="D3591" s="29"/>
    </row>
    <row r="3592" spans="3:4">
      <c r="C3592" s="29"/>
      <c r="D3592" s="29"/>
    </row>
    <row r="3593" spans="3:4">
      <c r="C3593" s="29"/>
      <c r="D3593" s="29"/>
    </row>
    <row r="3594" spans="3:4">
      <c r="C3594" s="29"/>
      <c r="D3594" s="29"/>
    </row>
    <row r="3595" spans="3:4">
      <c r="C3595" s="29"/>
      <c r="D3595" s="29"/>
    </row>
    <row r="3596" spans="3:4">
      <c r="C3596" s="29"/>
      <c r="D3596" s="29"/>
    </row>
    <row r="3597" spans="3:4">
      <c r="C3597" s="29"/>
      <c r="D3597" s="29"/>
    </row>
    <row r="3598" spans="3:4">
      <c r="C3598" s="29"/>
      <c r="D3598" s="29"/>
    </row>
    <row r="3599" spans="3:4">
      <c r="C3599" s="29"/>
      <c r="D3599" s="29"/>
    </row>
    <row r="3600" spans="3:4">
      <c r="C3600" s="29"/>
      <c r="D3600" s="29"/>
    </row>
    <row r="3601" spans="3:4">
      <c r="C3601" s="29"/>
      <c r="D3601" s="29"/>
    </row>
    <row r="3602" spans="3:4">
      <c r="C3602" s="29"/>
      <c r="D3602" s="29"/>
    </row>
    <row r="3603" spans="3:4">
      <c r="C3603" s="29"/>
      <c r="D3603" s="29"/>
    </row>
    <row r="3604" spans="3:4">
      <c r="C3604" s="29"/>
      <c r="D3604" s="29"/>
    </row>
    <row r="3605" spans="3:4">
      <c r="C3605" s="29"/>
      <c r="D3605" s="29"/>
    </row>
    <row r="3606" spans="3:4">
      <c r="C3606" s="29"/>
      <c r="D3606" s="29"/>
    </row>
    <row r="3607" spans="3:4">
      <c r="C3607" s="29"/>
      <c r="D3607" s="29"/>
    </row>
    <row r="3608" spans="3:4">
      <c r="C3608" s="29"/>
      <c r="D3608" s="29"/>
    </row>
    <row r="3609" spans="3:4">
      <c r="C3609" s="29"/>
      <c r="D3609" s="29"/>
    </row>
    <row r="3610" spans="3:4">
      <c r="C3610" s="29"/>
      <c r="D3610" s="29"/>
    </row>
    <row r="3611" spans="3:4">
      <c r="C3611" s="29"/>
      <c r="D3611" s="29"/>
    </row>
    <row r="3612" spans="3:4">
      <c r="C3612" s="29"/>
      <c r="D3612" s="29"/>
    </row>
    <row r="3613" spans="3:4">
      <c r="C3613" s="29"/>
      <c r="D3613" s="29"/>
    </row>
    <row r="3614" spans="3:4">
      <c r="C3614" s="29"/>
      <c r="D3614" s="29"/>
    </row>
    <row r="3615" spans="3:4">
      <c r="C3615" s="29"/>
      <c r="D3615" s="29"/>
    </row>
    <row r="3616" spans="3:4">
      <c r="C3616" s="29"/>
      <c r="D3616" s="29"/>
    </row>
    <row r="3617" spans="3:4">
      <c r="C3617" s="29"/>
      <c r="D3617" s="29"/>
    </row>
    <row r="3618" spans="3:4">
      <c r="C3618" s="29"/>
      <c r="D3618" s="29"/>
    </row>
    <row r="3619" spans="3:4">
      <c r="C3619" s="29"/>
      <c r="D3619" s="29"/>
    </row>
    <row r="3620" spans="3:4">
      <c r="C3620" s="29"/>
      <c r="D3620" s="29"/>
    </row>
    <row r="3621" spans="3:4">
      <c r="C3621" s="29"/>
      <c r="D3621" s="29"/>
    </row>
    <row r="3622" spans="3:4">
      <c r="C3622" s="29"/>
      <c r="D3622" s="29"/>
    </row>
    <row r="3623" spans="3:4">
      <c r="C3623" s="29"/>
      <c r="D3623" s="29"/>
    </row>
    <row r="3624" spans="3:4">
      <c r="C3624" s="29"/>
      <c r="D3624" s="29"/>
    </row>
    <row r="3625" spans="3:4">
      <c r="C3625" s="29"/>
      <c r="D3625" s="29"/>
    </row>
    <row r="3626" spans="3:4">
      <c r="C3626" s="29"/>
      <c r="D3626" s="29"/>
    </row>
    <row r="3627" spans="3:4">
      <c r="C3627" s="29"/>
      <c r="D3627" s="29"/>
    </row>
    <row r="3628" spans="3:4">
      <c r="C3628" s="29"/>
      <c r="D3628" s="29"/>
    </row>
    <row r="3629" spans="3:4">
      <c r="C3629" s="29"/>
      <c r="D3629" s="29"/>
    </row>
    <row r="3630" spans="3:4">
      <c r="C3630" s="29"/>
      <c r="D3630" s="29"/>
    </row>
    <row r="3631" spans="3:4">
      <c r="C3631" s="29"/>
      <c r="D3631" s="29"/>
    </row>
    <row r="3632" spans="3:4">
      <c r="C3632" s="29"/>
      <c r="D3632" s="29"/>
    </row>
    <row r="3633" spans="3:4">
      <c r="C3633" s="29"/>
      <c r="D3633" s="29"/>
    </row>
    <row r="3634" spans="3:4">
      <c r="C3634" s="29"/>
      <c r="D3634" s="29"/>
    </row>
    <row r="3635" spans="3:4">
      <c r="C3635" s="29"/>
      <c r="D3635" s="29"/>
    </row>
    <row r="3636" spans="3:4">
      <c r="C3636" s="29"/>
      <c r="D3636" s="29"/>
    </row>
    <row r="3637" spans="3:4">
      <c r="C3637" s="29"/>
      <c r="D3637" s="29"/>
    </row>
    <row r="3638" spans="3:4">
      <c r="C3638" s="29"/>
      <c r="D3638" s="29"/>
    </row>
    <row r="3639" spans="3:4">
      <c r="C3639" s="29"/>
      <c r="D3639" s="29"/>
    </row>
    <row r="3640" spans="3:4">
      <c r="C3640" s="29"/>
      <c r="D3640" s="29"/>
    </row>
    <row r="3641" spans="3:4">
      <c r="C3641" s="29"/>
      <c r="D3641" s="29"/>
    </row>
    <row r="3642" spans="3:4">
      <c r="C3642" s="29"/>
      <c r="D3642" s="29"/>
    </row>
    <row r="3643" spans="3:4">
      <c r="C3643" s="29"/>
      <c r="D3643" s="29"/>
    </row>
    <row r="3644" spans="3:4">
      <c r="C3644" s="29"/>
      <c r="D3644" s="29"/>
    </row>
    <row r="3645" spans="3:4">
      <c r="C3645" s="29"/>
      <c r="D3645" s="29"/>
    </row>
    <row r="3646" spans="3:4">
      <c r="C3646" s="29"/>
      <c r="D3646" s="29"/>
    </row>
    <row r="3647" spans="3:4">
      <c r="C3647" s="29"/>
      <c r="D3647" s="29"/>
    </row>
    <row r="3648" spans="3:4">
      <c r="C3648" s="29"/>
      <c r="D3648" s="29"/>
    </row>
    <row r="3649" spans="3:4">
      <c r="C3649" s="29"/>
      <c r="D3649" s="29"/>
    </row>
    <row r="3650" spans="3:4">
      <c r="C3650" s="29"/>
      <c r="D3650" s="29"/>
    </row>
    <row r="3651" spans="3:4">
      <c r="C3651" s="29"/>
      <c r="D3651" s="29"/>
    </row>
    <row r="3652" spans="3:4">
      <c r="C3652" s="29"/>
      <c r="D3652" s="29"/>
    </row>
    <row r="3653" spans="3:4">
      <c r="C3653" s="29"/>
      <c r="D3653" s="29"/>
    </row>
    <row r="3654" spans="3:4">
      <c r="C3654" s="29"/>
      <c r="D3654" s="29"/>
    </row>
    <row r="3655" spans="3:4">
      <c r="C3655" s="29"/>
      <c r="D3655" s="29"/>
    </row>
    <row r="3656" spans="3:4">
      <c r="C3656" s="29"/>
      <c r="D3656" s="29"/>
    </row>
    <row r="3657" spans="3:4">
      <c r="C3657" s="29"/>
      <c r="D3657" s="29"/>
    </row>
    <row r="3658" spans="3:4">
      <c r="C3658" s="29"/>
      <c r="D3658" s="29"/>
    </row>
    <row r="3659" spans="3:4">
      <c r="C3659" s="29"/>
      <c r="D3659" s="29"/>
    </row>
    <row r="3660" spans="3:4">
      <c r="C3660" s="29"/>
      <c r="D3660" s="29"/>
    </row>
    <row r="3661" spans="3:4">
      <c r="C3661" s="29"/>
      <c r="D3661" s="29"/>
    </row>
    <row r="3662" spans="3:4">
      <c r="C3662" s="29"/>
      <c r="D3662" s="29"/>
    </row>
    <row r="3663" spans="3:4">
      <c r="C3663" s="29"/>
      <c r="D3663" s="29"/>
    </row>
    <row r="3664" spans="3:4">
      <c r="C3664" s="29"/>
      <c r="D3664" s="29"/>
    </row>
    <row r="3665" spans="3:4">
      <c r="C3665" s="29"/>
      <c r="D3665" s="29"/>
    </row>
    <row r="3666" spans="3:4">
      <c r="C3666" s="29"/>
      <c r="D3666" s="29"/>
    </row>
    <row r="3667" spans="3:4">
      <c r="C3667" s="29"/>
      <c r="D3667" s="29"/>
    </row>
    <row r="3668" spans="3:4">
      <c r="C3668" s="29"/>
      <c r="D3668" s="29"/>
    </row>
    <row r="3669" spans="3:4">
      <c r="C3669" s="29"/>
      <c r="D3669" s="29"/>
    </row>
    <row r="3670" spans="3:4">
      <c r="C3670" s="29"/>
      <c r="D3670" s="29"/>
    </row>
    <row r="3671" spans="3:4">
      <c r="C3671" s="29"/>
      <c r="D3671" s="29"/>
    </row>
    <row r="3672" spans="3:4">
      <c r="C3672" s="29"/>
      <c r="D3672" s="29"/>
    </row>
    <row r="3673" spans="3:4">
      <c r="C3673" s="29"/>
      <c r="D3673" s="29"/>
    </row>
    <row r="3674" spans="3:4">
      <c r="C3674" s="29"/>
      <c r="D3674" s="29"/>
    </row>
    <row r="3675" spans="3:4">
      <c r="C3675" s="29"/>
      <c r="D3675" s="29"/>
    </row>
    <row r="3676" spans="3:4">
      <c r="C3676" s="29"/>
      <c r="D3676" s="29"/>
    </row>
    <row r="3677" spans="3:4">
      <c r="C3677" s="29"/>
      <c r="D3677" s="29"/>
    </row>
    <row r="3678" spans="3:4">
      <c r="C3678" s="29"/>
      <c r="D3678" s="29"/>
    </row>
    <row r="3679" spans="3:4">
      <c r="C3679" s="29"/>
      <c r="D3679" s="29"/>
    </row>
    <row r="3680" spans="3:4">
      <c r="C3680" s="29"/>
      <c r="D3680" s="29"/>
    </row>
    <row r="3681" spans="3:4">
      <c r="C3681" s="29"/>
      <c r="D3681" s="29"/>
    </row>
    <row r="3682" spans="3:4">
      <c r="C3682" s="29"/>
      <c r="D3682" s="29"/>
    </row>
    <row r="3683" spans="3:4">
      <c r="C3683" s="29"/>
      <c r="D3683" s="29"/>
    </row>
    <row r="3684" spans="3:4">
      <c r="C3684" s="29"/>
      <c r="D3684" s="29"/>
    </row>
    <row r="3685" spans="3:4">
      <c r="C3685" s="29"/>
      <c r="D3685" s="29"/>
    </row>
    <row r="3686" spans="3:4">
      <c r="C3686" s="29"/>
      <c r="D3686" s="29"/>
    </row>
    <row r="3687" spans="3:4">
      <c r="C3687" s="29"/>
      <c r="D3687" s="29"/>
    </row>
    <row r="3688" spans="3:4">
      <c r="C3688" s="29"/>
      <c r="D3688" s="29"/>
    </row>
    <row r="3689" spans="3:4">
      <c r="C3689" s="29"/>
      <c r="D3689" s="29"/>
    </row>
    <row r="3690" spans="3:4">
      <c r="C3690" s="29"/>
      <c r="D3690" s="29"/>
    </row>
    <row r="3691" spans="3:4">
      <c r="C3691" s="29"/>
      <c r="D3691" s="29"/>
    </row>
    <row r="3692" spans="3:4">
      <c r="C3692" s="29"/>
      <c r="D3692" s="29"/>
    </row>
    <row r="3693" spans="3:4">
      <c r="C3693" s="29"/>
      <c r="D3693" s="29"/>
    </row>
    <row r="3694" spans="3:4">
      <c r="C3694" s="29"/>
      <c r="D3694" s="29"/>
    </row>
    <row r="3695" spans="3:4">
      <c r="C3695" s="29"/>
      <c r="D3695" s="29"/>
    </row>
    <row r="3696" spans="3:4">
      <c r="C3696" s="29"/>
      <c r="D3696" s="29"/>
    </row>
    <row r="3697" spans="3:4">
      <c r="C3697" s="29"/>
      <c r="D3697" s="29"/>
    </row>
    <row r="3698" spans="3:4">
      <c r="C3698" s="29"/>
      <c r="D3698" s="29"/>
    </row>
    <row r="3699" spans="3:4">
      <c r="C3699" s="29"/>
      <c r="D3699" s="29"/>
    </row>
    <row r="3700" spans="3:4">
      <c r="C3700" s="29"/>
      <c r="D3700" s="29"/>
    </row>
    <row r="3701" spans="3:4">
      <c r="C3701" s="29"/>
      <c r="D3701" s="29"/>
    </row>
    <row r="3702" spans="3:4">
      <c r="C3702" s="29"/>
      <c r="D3702" s="29"/>
    </row>
    <row r="3703" spans="3:4">
      <c r="C3703" s="29"/>
      <c r="D3703" s="29"/>
    </row>
    <row r="3704" spans="3:4">
      <c r="C3704" s="29"/>
      <c r="D3704" s="29"/>
    </row>
    <row r="3705" spans="3:4">
      <c r="C3705" s="29"/>
      <c r="D3705" s="29"/>
    </row>
    <row r="3706" spans="3:4">
      <c r="C3706" s="29"/>
      <c r="D3706" s="29"/>
    </row>
    <row r="3707" spans="3:4">
      <c r="C3707" s="29"/>
      <c r="D3707" s="29"/>
    </row>
    <row r="3708" spans="3:4">
      <c r="C3708" s="29"/>
      <c r="D3708" s="29"/>
    </row>
    <row r="3709" spans="3:4">
      <c r="C3709" s="29"/>
      <c r="D3709" s="29"/>
    </row>
    <row r="3710" spans="3:4">
      <c r="C3710" s="29"/>
      <c r="D3710" s="29"/>
    </row>
    <row r="3711" spans="3:4">
      <c r="C3711" s="29"/>
      <c r="D3711" s="29"/>
    </row>
    <row r="3712" spans="3:4">
      <c r="C3712" s="29"/>
      <c r="D3712" s="29"/>
    </row>
    <row r="3713" spans="3:4">
      <c r="C3713" s="29"/>
      <c r="D3713" s="29"/>
    </row>
    <row r="3714" spans="3:4">
      <c r="C3714" s="29"/>
      <c r="D3714" s="29"/>
    </row>
    <row r="3715" spans="3:4">
      <c r="C3715" s="29"/>
      <c r="D3715" s="29"/>
    </row>
    <row r="3716" spans="3:4">
      <c r="C3716" s="29"/>
      <c r="D3716" s="29"/>
    </row>
    <row r="3717" spans="3:4">
      <c r="C3717" s="29"/>
      <c r="D3717" s="29"/>
    </row>
    <row r="3718" spans="3:4">
      <c r="C3718" s="29"/>
      <c r="D3718" s="29"/>
    </row>
    <row r="3719" spans="3:4">
      <c r="C3719" s="29"/>
      <c r="D3719" s="29"/>
    </row>
    <row r="3720" spans="3:4">
      <c r="C3720" s="29"/>
      <c r="D3720" s="29"/>
    </row>
    <row r="3721" spans="3:4">
      <c r="C3721" s="29"/>
      <c r="D3721" s="29"/>
    </row>
    <row r="3722" spans="3:4">
      <c r="C3722" s="29"/>
      <c r="D3722" s="29"/>
    </row>
    <row r="3723" spans="3:4">
      <c r="C3723" s="29"/>
      <c r="D3723" s="29"/>
    </row>
    <row r="3724" spans="3:4">
      <c r="C3724" s="29"/>
      <c r="D3724" s="29"/>
    </row>
    <row r="3725" spans="3:4">
      <c r="C3725" s="29"/>
      <c r="D3725" s="29"/>
    </row>
    <row r="3726" spans="3:4">
      <c r="C3726" s="29"/>
      <c r="D3726" s="29"/>
    </row>
    <row r="3727" spans="3:4">
      <c r="C3727" s="29"/>
      <c r="D3727" s="29"/>
    </row>
    <row r="3728" spans="3:4">
      <c r="C3728" s="29"/>
      <c r="D3728" s="29"/>
    </row>
    <row r="3729" spans="3:4">
      <c r="C3729" s="29"/>
      <c r="D3729" s="29"/>
    </row>
    <row r="3730" spans="3:4">
      <c r="C3730" s="29"/>
      <c r="D3730" s="29"/>
    </row>
    <row r="3731" spans="3:4">
      <c r="C3731" s="29"/>
      <c r="D3731" s="29"/>
    </row>
    <row r="3732" spans="3:4">
      <c r="C3732" s="29"/>
      <c r="D3732" s="29"/>
    </row>
    <row r="3733" spans="3:4">
      <c r="C3733" s="29"/>
      <c r="D3733" s="29"/>
    </row>
    <row r="3734" spans="3:4">
      <c r="C3734" s="29"/>
      <c r="D3734" s="29"/>
    </row>
    <row r="3735" spans="3:4">
      <c r="C3735" s="29"/>
      <c r="D3735" s="29"/>
    </row>
    <row r="3736" spans="3:4">
      <c r="C3736" s="29"/>
      <c r="D3736" s="29"/>
    </row>
    <row r="3737" spans="3:4">
      <c r="C3737" s="29"/>
      <c r="D3737" s="29"/>
    </row>
    <row r="3738" spans="3:4">
      <c r="C3738" s="29"/>
      <c r="D3738" s="29"/>
    </row>
    <row r="3739" spans="3:4">
      <c r="C3739" s="29"/>
      <c r="D3739" s="29"/>
    </row>
    <row r="3740" spans="3:4">
      <c r="C3740" s="29"/>
      <c r="D3740" s="29"/>
    </row>
    <row r="3741" spans="3:4">
      <c r="C3741" s="29"/>
      <c r="D3741" s="29"/>
    </row>
    <row r="3742" spans="3:4">
      <c r="C3742" s="29"/>
      <c r="D3742" s="29"/>
    </row>
    <row r="3743" spans="3:4">
      <c r="C3743" s="29"/>
      <c r="D3743" s="29"/>
    </row>
    <row r="3744" spans="3:4">
      <c r="C3744" s="29"/>
      <c r="D3744" s="29"/>
    </row>
    <row r="3745" spans="3:4">
      <c r="C3745" s="29"/>
      <c r="D3745" s="29"/>
    </row>
    <row r="3746" spans="3:4">
      <c r="C3746" s="29"/>
      <c r="D3746" s="29"/>
    </row>
    <row r="3747" spans="3:4">
      <c r="C3747" s="29"/>
      <c r="D3747" s="29"/>
    </row>
    <row r="3748" spans="3:4">
      <c r="C3748" s="29"/>
      <c r="D3748" s="29"/>
    </row>
    <row r="3749" spans="3:4">
      <c r="C3749" s="29"/>
      <c r="D3749" s="29"/>
    </row>
    <row r="3750" spans="3:4">
      <c r="C3750" s="29"/>
      <c r="D3750" s="29"/>
    </row>
    <row r="3751" spans="3:4">
      <c r="C3751" s="29"/>
      <c r="D3751" s="29"/>
    </row>
    <row r="3752" spans="3:4">
      <c r="C3752" s="29"/>
      <c r="D3752" s="29"/>
    </row>
    <row r="3753" spans="3:4">
      <c r="C3753" s="29"/>
      <c r="D3753" s="29"/>
    </row>
    <row r="3754" spans="3:4">
      <c r="C3754" s="29"/>
      <c r="D3754" s="29"/>
    </row>
    <row r="3755" spans="3:4">
      <c r="C3755" s="29"/>
      <c r="D3755" s="29"/>
    </row>
    <row r="3756" spans="3:4">
      <c r="C3756" s="29"/>
      <c r="D3756" s="29"/>
    </row>
    <row r="3757" spans="3:4">
      <c r="C3757" s="29"/>
      <c r="D3757" s="29"/>
    </row>
    <row r="3758" spans="3:4">
      <c r="C3758" s="29"/>
      <c r="D3758" s="29"/>
    </row>
    <row r="3759" spans="3:4">
      <c r="C3759" s="29"/>
      <c r="D3759" s="29"/>
    </row>
    <row r="3760" spans="3:4">
      <c r="C3760" s="29"/>
      <c r="D3760" s="29"/>
    </row>
    <row r="3761" spans="3:4">
      <c r="C3761" s="29"/>
      <c r="D3761" s="29"/>
    </row>
    <row r="3762" spans="3:4">
      <c r="C3762" s="29"/>
      <c r="D3762" s="29"/>
    </row>
    <row r="3763" spans="3:4">
      <c r="C3763" s="29"/>
      <c r="D3763" s="29"/>
    </row>
    <row r="3764" spans="3:4">
      <c r="C3764" s="29"/>
      <c r="D3764" s="29"/>
    </row>
    <row r="3765" spans="3:4">
      <c r="C3765" s="29"/>
      <c r="D3765" s="29"/>
    </row>
    <row r="3766" spans="3:4">
      <c r="C3766" s="29"/>
      <c r="D3766" s="29"/>
    </row>
    <row r="3767" spans="3:4">
      <c r="C3767" s="29"/>
      <c r="D3767" s="29"/>
    </row>
    <row r="3768" spans="3:4">
      <c r="C3768" s="29"/>
      <c r="D3768" s="29"/>
    </row>
    <row r="3769" spans="3:4">
      <c r="C3769" s="29"/>
      <c r="D3769" s="29"/>
    </row>
    <row r="3770" spans="3:4">
      <c r="C3770" s="29"/>
      <c r="D3770" s="29"/>
    </row>
    <row r="3771" spans="3:4">
      <c r="C3771" s="29"/>
      <c r="D3771" s="29"/>
    </row>
    <row r="3772" spans="3:4">
      <c r="C3772" s="29"/>
      <c r="D3772" s="29"/>
    </row>
    <row r="3773" spans="3:4">
      <c r="C3773" s="29"/>
      <c r="D3773" s="29"/>
    </row>
    <row r="3774" spans="3:4">
      <c r="C3774" s="29"/>
      <c r="D3774" s="29"/>
    </row>
    <row r="3775" spans="3:4">
      <c r="C3775" s="29"/>
      <c r="D3775" s="29"/>
    </row>
    <row r="3776" spans="3:4">
      <c r="C3776" s="29"/>
      <c r="D3776" s="29"/>
    </row>
    <row r="3777" spans="3:4">
      <c r="C3777" s="29"/>
      <c r="D3777" s="29"/>
    </row>
    <row r="3778" spans="3:4">
      <c r="C3778" s="29"/>
      <c r="D3778" s="29"/>
    </row>
    <row r="3779" spans="3:4">
      <c r="C3779" s="29"/>
      <c r="D3779" s="29"/>
    </row>
    <row r="3780" spans="3:4">
      <c r="C3780" s="29"/>
      <c r="D3780" s="29"/>
    </row>
    <row r="3781" spans="3:4">
      <c r="C3781" s="29"/>
      <c r="D3781" s="29"/>
    </row>
    <row r="3782" spans="3:4">
      <c r="C3782" s="29"/>
      <c r="D3782" s="29"/>
    </row>
    <row r="3783" spans="3:4">
      <c r="C3783" s="29"/>
      <c r="D3783" s="29"/>
    </row>
    <row r="3784" spans="3:4">
      <c r="C3784" s="29"/>
      <c r="D3784" s="29"/>
    </row>
    <row r="3785" spans="3:4">
      <c r="C3785" s="29"/>
      <c r="D3785" s="29"/>
    </row>
    <row r="3786" spans="3:4">
      <c r="C3786" s="29"/>
      <c r="D3786" s="29"/>
    </row>
    <row r="3787" spans="3:4">
      <c r="C3787" s="29"/>
      <c r="D3787" s="29"/>
    </row>
    <row r="3788" spans="3:4">
      <c r="C3788" s="29"/>
      <c r="D3788" s="29"/>
    </row>
    <row r="3789" spans="3:4">
      <c r="C3789" s="29"/>
      <c r="D3789" s="29"/>
    </row>
    <row r="3790" spans="3:4">
      <c r="C3790" s="29"/>
      <c r="D3790" s="29"/>
    </row>
    <row r="3791" spans="3:4">
      <c r="C3791" s="29"/>
      <c r="D3791" s="29"/>
    </row>
    <row r="3792" spans="3:4">
      <c r="C3792" s="29"/>
      <c r="D3792" s="29"/>
    </row>
    <row r="3793" spans="3:4">
      <c r="C3793" s="29"/>
      <c r="D3793" s="29"/>
    </row>
    <row r="3794" spans="3:4">
      <c r="C3794" s="29"/>
      <c r="D3794" s="29"/>
    </row>
    <row r="3795" spans="3:4">
      <c r="C3795" s="29"/>
      <c r="D3795" s="29"/>
    </row>
    <row r="3796" spans="3:4">
      <c r="C3796" s="29"/>
      <c r="D3796" s="29"/>
    </row>
    <row r="3797" spans="3:4">
      <c r="C3797" s="29"/>
      <c r="D3797" s="29"/>
    </row>
    <row r="3798" spans="3:4">
      <c r="C3798" s="29"/>
      <c r="D3798" s="29"/>
    </row>
    <row r="3799" spans="3:4">
      <c r="C3799" s="29"/>
      <c r="D3799" s="29"/>
    </row>
    <row r="3800" spans="3:4">
      <c r="C3800" s="29"/>
      <c r="D3800" s="29"/>
    </row>
    <row r="3801" spans="3:4">
      <c r="C3801" s="29"/>
      <c r="D3801" s="29"/>
    </row>
    <row r="3802" spans="3:4">
      <c r="C3802" s="29"/>
      <c r="D3802" s="29"/>
    </row>
    <row r="3803" spans="3:4">
      <c r="C3803" s="29"/>
      <c r="D3803" s="29"/>
    </row>
    <row r="3804" spans="3:4">
      <c r="C3804" s="29"/>
      <c r="D3804" s="29"/>
    </row>
    <row r="3805" spans="3:4">
      <c r="C3805" s="29"/>
      <c r="D3805" s="29"/>
    </row>
    <row r="3806" spans="3:4">
      <c r="C3806" s="29"/>
      <c r="D3806" s="29"/>
    </row>
    <row r="3807" spans="3:4">
      <c r="C3807" s="29"/>
      <c r="D3807" s="29"/>
    </row>
    <row r="3808" spans="3:4">
      <c r="C3808" s="29"/>
      <c r="D3808" s="29"/>
    </row>
    <row r="3809" spans="3:4">
      <c r="C3809" s="29"/>
      <c r="D3809" s="29"/>
    </row>
    <row r="3810" spans="3:4">
      <c r="C3810" s="29"/>
      <c r="D3810" s="29"/>
    </row>
    <row r="3811" spans="3:4">
      <c r="C3811" s="29"/>
      <c r="D3811" s="29"/>
    </row>
    <row r="3812" spans="3:4">
      <c r="C3812" s="29"/>
      <c r="D3812" s="29"/>
    </row>
    <row r="3813" spans="3:4">
      <c r="C3813" s="29"/>
      <c r="D3813" s="29"/>
    </row>
    <row r="3814" spans="3:4">
      <c r="C3814" s="29"/>
      <c r="D3814" s="29"/>
    </row>
    <row r="3815" spans="3:4">
      <c r="C3815" s="29"/>
      <c r="D3815" s="29"/>
    </row>
    <row r="3816" spans="3:4">
      <c r="C3816" s="29"/>
      <c r="D3816" s="29"/>
    </row>
    <row r="3817" spans="3:4">
      <c r="C3817" s="29"/>
      <c r="D3817" s="29"/>
    </row>
    <row r="3818" spans="3:4">
      <c r="C3818" s="29"/>
      <c r="D3818" s="29"/>
    </row>
    <row r="3819" spans="3:4">
      <c r="C3819" s="29"/>
      <c r="D3819" s="29"/>
    </row>
    <row r="3820" spans="3:4">
      <c r="C3820" s="29"/>
      <c r="D3820" s="29"/>
    </row>
    <row r="3821" spans="3:4">
      <c r="C3821" s="29"/>
      <c r="D3821" s="29"/>
    </row>
    <row r="3822" spans="3:4">
      <c r="C3822" s="29"/>
      <c r="D3822" s="29"/>
    </row>
    <row r="3823" spans="3:4">
      <c r="C3823" s="29"/>
      <c r="D3823" s="29"/>
    </row>
    <row r="3824" spans="3:4">
      <c r="C3824" s="29"/>
      <c r="D3824" s="29"/>
    </row>
    <row r="3825" spans="3:4">
      <c r="C3825" s="29"/>
      <c r="D3825" s="29"/>
    </row>
    <row r="3826" spans="3:4">
      <c r="C3826" s="29"/>
      <c r="D3826" s="29"/>
    </row>
    <row r="3827" spans="3:4">
      <c r="C3827" s="29"/>
      <c r="D3827" s="29"/>
    </row>
    <row r="3828" spans="3:4">
      <c r="C3828" s="29"/>
      <c r="D3828" s="29"/>
    </row>
    <row r="3829" spans="3:4">
      <c r="C3829" s="29"/>
      <c r="D3829" s="29"/>
    </row>
    <row r="3830" spans="3:4">
      <c r="C3830" s="29"/>
      <c r="D3830" s="29"/>
    </row>
    <row r="3831" spans="3:4">
      <c r="C3831" s="29"/>
      <c r="D3831" s="29"/>
    </row>
    <row r="3832" spans="3:4">
      <c r="C3832" s="29"/>
      <c r="D3832" s="29"/>
    </row>
    <row r="3833" spans="3:4">
      <c r="C3833" s="29"/>
      <c r="D3833" s="29"/>
    </row>
    <row r="3834" spans="3:4">
      <c r="C3834" s="29"/>
      <c r="D3834" s="29"/>
    </row>
    <row r="3835" spans="3:4">
      <c r="C3835" s="29"/>
      <c r="D3835" s="29"/>
    </row>
    <row r="3836" spans="3:4">
      <c r="C3836" s="29"/>
      <c r="D3836" s="29"/>
    </row>
    <row r="3837" spans="3:4">
      <c r="C3837" s="29"/>
      <c r="D3837" s="29"/>
    </row>
    <row r="3838" spans="3:4">
      <c r="C3838" s="29"/>
      <c r="D3838" s="29"/>
    </row>
    <row r="3839" spans="3:4">
      <c r="C3839" s="29"/>
      <c r="D3839" s="29"/>
    </row>
    <row r="3840" spans="3:4">
      <c r="C3840" s="29"/>
      <c r="D3840" s="29"/>
    </row>
    <row r="3841" spans="3:4">
      <c r="C3841" s="29"/>
      <c r="D3841" s="29"/>
    </row>
    <row r="3842" spans="3:4">
      <c r="C3842" s="29"/>
      <c r="D3842" s="29"/>
    </row>
    <row r="3843" spans="3:4">
      <c r="C3843" s="29"/>
      <c r="D3843" s="29"/>
    </row>
    <row r="3844" spans="3:4">
      <c r="C3844" s="29"/>
      <c r="D3844" s="29"/>
    </row>
    <row r="3845" spans="3:4">
      <c r="C3845" s="29"/>
      <c r="D3845" s="29"/>
    </row>
    <row r="3846" spans="3:4">
      <c r="C3846" s="29"/>
      <c r="D3846" s="29"/>
    </row>
    <row r="3847" spans="3:4">
      <c r="C3847" s="29"/>
      <c r="D3847" s="29"/>
    </row>
    <row r="3848" spans="3:4">
      <c r="C3848" s="29"/>
      <c r="D3848" s="29"/>
    </row>
    <row r="3849" spans="3:4">
      <c r="C3849" s="29"/>
      <c r="D3849" s="29"/>
    </row>
    <row r="3850" spans="3:4">
      <c r="C3850" s="29"/>
      <c r="D3850" s="29"/>
    </row>
    <row r="3851" spans="3:4">
      <c r="C3851" s="29"/>
      <c r="D3851" s="29"/>
    </row>
    <row r="3852" spans="3:4">
      <c r="C3852" s="29"/>
      <c r="D3852" s="29"/>
    </row>
    <row r="3853" spans="3:4">
      <c r="C3853" s="29"/>
      <c r="D3853" s="29"/>
    </row>
    <row r="3854" spans="3:4">
      <c r="C3854" s="29"/>
      <c r="D3854" s="29"/>
    </row>
    <row r="3855" spans="3:4">
      <c r="C3855" s="29"/>
      <c r="D3855" s="29"/>
    </row>
    <row r="3856" spans="3:4">
      <c r="C3856" s="29"/>
      <c r="D3856" s="29"/>
    </row>
    <row r="3857" spans="3:4">
      <c r="C3857" s="29"/>
      <c r="D3857" s="29"/>
    </row>
    <row r="3858" spans="3:4">
      <c r="C3858" s="29"/>
      <c r="D3858" s="29"/>
    </row>
    <row r="3859" spans="3:4">
      <c r="C3859" s="29"/>
      <c r="D3859" s="29"/>
    </row>
    <row r="3860" spans="3:4">
      <c r="C3860" s="29"/>
      <c r="D3860" s="29"/>
    </row>
    <row r="3861" spans="3:4">
      <c r="C3861" s="29"/>
      <c r="D3861" s="29"/>
    </row>
    <row r="3862" spans="3:4">
      <c r="C3862" s="29"/>
      <c r="D3862" s="29"/>
    </row>
    <row r="3863" spans="3:4">
      <c r="C3863" s="29"/>
      <c r="D3863" s="29"/>
    </row>
    <row r="3864" spans="3:4">
      <c r="C3864" s="29"/>
      <c r="D3864" s="29"/>
    </row>
    <row r="3865" spans="3:4">
      <c r="C3865" s="29"/>
      <c r="D3865" s="29"/>
    </row>
    <row r="3866" spans="3:4">
      <c r="C3866" s="29"/>
      <c r="D3866" s="29"/>
    </row>
    <row r="3867" spans="3:4">
      <c r="C3867" s="29"/>
      <c r="D3867" s="29"/>
    </row>
    <row r="3868" spans="3:4">
      <c r="C3868" s="29"/>
      <c r="D3868" s="29"/>
    </row>
    <row r="3869" spans="3:4">
      <c r="C3869" s="29"/>
      <c r="D3869" s="29"/>
    </row>
    <row r="3870" spans="3:4">
      <c r="C3870" s="29"/>
      <c r="D3870" s="29"/>
    </row>
    <row r="3871" spans="3:4">
      <c r="C3871" s="29"/>
      <c r="D3871" s="29"/>
    </row>
    <row r="3872" spans="3:4">
      <c r="C3872" s="29"/>
      <c r="D3872" s="29"/>
    </row>
    <row r="3873" spans="3:4">
      <c r="C3873" s="29"/>
      <c r="D3873" s="29"/>
    </row>
    <row r="3874" spans="3:4">
      <c r="C3874" s="29"/>
      <c r="D3874" s="29"/>
    </row>
    <row r="3875" spans="3:4">
      <c r="C3875" s="29"/>
      <c r="D3875" s="29"/>
    </row>
    <row r="3876" spans="3:4">
      <c r="C3876" s="29"/>
      <c r="D3876" s="29"/>
    </row>
    <row r="3877" spans="3:4">
      <c r="C3877" s="29"/>
      <c r="D3877" s="29"/>
    </row>
    <row r="3878" spans="3:4">
      <c r="C3878" s="29"/>
      <c r="D3878" s="29"/>
    </row>
    <row r="3879" spans="3:4">
      <c r="C3879" s="29"/>
      <c r="D3879" s="29"/>
    </row>
    <row r="3880" spans="3:4">
      <c r="C3880" s="29"/>
      <c r="D3880" s="29"/>
    </row>
    <row r="3881" spans="3:4">
      <c r="C3881" s="29"/>
      <c r="D3881" s="29"/>
    </row>
    <row r="3882" spans="3:4">
      <c r="C3882" s="29"/>
      <c r="D3882" s="29"/>
    </row>
    <row r="3883" spans="3:4">
      <c r="C3883" s="29"/>
      <c r="D3883" s="29"/>
    </row>
    <row r="3884" spans="3:4">
      <c r="C3884" s="29"/>
      <c r="D3884" s="29"/>
    </row>
    <row r="3885" spans="3:4">
      <c r="C3885" s="29"/>
      <c r="D3885" s="29"/>
    </row>
    <row r="3886" spans="3:4">
      <c r="C3886" s="29"/>
      <c r="D3886" s="29"/>
    </row>
    <row r="3887" spans="3:4">
      <c r="C3887" s="29"/>
      <c r="D3887" s="29"/>
    </row>
    <row r="3888" spans="3:4">
      <c r="C3888" s="29"/>
      <c r="D3888" s="29"/>
    </row>
    <row r="3889" spans="3:4">
      <c r="C3889" s="29"/>
      <c r="D3889" s="29"/>
    </row>
    <row r="3890" spans="3:4">
      <c r="C3890" s="29"/>
      <c r="D3890" s="29"/>
    </row>
    <row r="3891" spans="3:4">
      <c r="C3891" s="29"/>
      <c r="D3891" s="29"/>
    </row>
    <row r="3892" spans="3:4">
      <c r="C3892" s="29"/>
      <c r="D3892" s="29"/>
    </row>
    <row r="3893" spans="3:4">
      <c r="C3893" s="29"/>
      <c r="D3893" s="29"/>
    </row>
    <row r="3894" spans="3:4">
      <c r="C3894" s="29"/>
      <c r="D3894" s="29"/>
    </row>
    <row r="3895" spans="3:4">
      <c r="C3895" s="29"/>
      <c r="D3895" s="29"/>
    </row>
    <row r="3896" spans="3:4">
      <c r="C3896" s="29"/>
      <c r="D3896" s="29"/>
    </row>
    <row r="3897" spans="3:4">
      <c r="C3897" s="29"/>
      <c r="D3897" s="29"/>
    </row>
    <row r="3898" spans="3:4">
      <c r="C3898" s="29"/>
      <c r="D3898" s="29"/>
    </row>
    <row r="3899" spans="3:4">
      <c r="C3899" s="29"/>
      <c r="D3899" s="29"/>
    </row>
    <row r="3900" spans="3:4">
      <c r="C3900" s="29"/>
      <c r="D3900" s="29"/>
    </row>
    <row r="3901" spans="3:4">
      <c r="C3901" s="29"/>
      <c r="D3901" s="29"/>
    </row>
    <row r="3902" spans="3:4">
      <c r="C3902" s="29"/>
      <c r="D3902" s="29"/>
    </row>
    <row r="3903" spans="3:4">
      <c r="C3903" s="29"/>
      <c r="D3903" s="29"/>
    </row>
    <row r="3904" spans="3:4">
      <c r="C3904" s="29"/>
      <c r="D3904" s="29"/>
    </row>
    <row r="3905" spans="3:4">
      <c r="C3905" s="29"/>
      <c r="D3905" s="29"/>
    </row>
    <row r="3906" spans="3:4">
      <c r="C3906" s="29"/>
      <c r="D3906" s="29"/>
    </row>
    <row r="3907" spans="3:4">
      <c r="C3907" s="29"/>
      <c r="D3907" s="29"/>
    </row>
    <row r="3908" spans="3:4">
      <c r="C3908" s="29"/>
      <c r="D3908" s="29"/>
    </row>
    <row r="3909" spans="3:4">
      <c r="C3909" s="29"/>
      <c r="D3909" s="29"/>
    </row>
    <row r="3910" spans="3:4">
      <c r="C3910" s="29"/>
      <c r="D3910" s="29"/>
    </row>
    <row r="3911" spans="3:4">
      <c r="C3911" s="29"/>
      <c r="D3911" s="29"/>
    </row>
    <row r="3912" spans="3:4">
      <c r="C3912" s="29"/>
      <c r="D3912" s="29"/>
    </row>
    <row r="3913" spans="3:4">
      <c r="C3913" s="29"/>
      <c r="D3913" s="29"/>
    </row>
    <row r="3914" spans="3:4">
      <c r="C3914" s="29"/>
      <c r="D3914" s="29"/>
    </row>
    <row r="3915" spans="3:4">
      <c r="C3915" s="29"/>
      <c r="D3915" s="29"/>
    </row>
    <row r="3916" spans="3:4">
      <c r="C3916" s="29"/>
      <c r="D3916" s="29"/>
    </row>
    <row r="3917" spans="3:4">
      <c r="C3917" s="29"/>
      <c r="D3917" s="29"/>
    </row>
    <row r="3918" spans="3:4">
      <c r="C3918" s="29"/>
      <c r="D3918" s="29"/>
    </row>
    <row r="3919" spans="3:4">
      <c r="C3919" s="29"/>
      <c r="D3919" s="29"/>
    </row>
    <row r="3920" spans="3:4">
      <c r="C3920" s="29"/>
      <c r="D3920" s="29"/>
    </row>
    <row r="3921" spans="3:4">
      <c r="C3921" s="29"/>
      <c r="D3921" s="29"/>
    </row>
    <row r="3922" spans="3:4">
      <c r="C3922" s="29"/>
      <c r="D3922" s="29"/>
    </row>
    <row r="3923" spans="3:4">
      <c r="C3923" s="29"/>
      <c r="D3923" s="29"/>
    </row>
    <row r="3924" spans="3:4">
      <c r="C3924" s="29"/>
      <c r="D3924" s="29"/>
    </row>
    <row r="3925" spans="3:4">
      <c r="C3925" s="29"/>
      <c r="D3925" s="29"/>
    </row>
    <row r="3926" spans="3:4">
      <c r="C3926" s="29"/>
      <c r="D3926" s="29"/>
    </row>
    <row r="3927" spans="3:4">
      <c r="C3927" s="29"/>
      <c r="D3927" s="29"/>
    </row>
    <row r="3928" spans="3:4">
      <c r="C3928" s="29"/>
      <c r="D3928" s="29"/>
    </row>
    <row r="3929" spans="3:4">
      <c r="C3929" s="29"/>
      <c r="D3929" s="29"/>
    </row>
    <row r="3930" spans="3:4">
      <c r="C3930" s="29"/>
      <c r="D3930" s="29"/>
    </row>
    <row r="3931" spans="3:4">
      <c r="C3931" s="29"/>
      <c r="D3931" s="29"/>
    </row>
    <row r="3932" spans="3:4">
      <c r="C3932" s="29"/>
      <c r="D3932" s="29"/>
    </row>
    <row r="3933" spans="3:4">
      <c r="C3933" s="29"/>
      <c r="D3933" s="29"/>
    </row>
    <row r="3934" spans="3:4">
      <c r="C3934" s="29"/>
      <c r="D3934" s="29"/>
    </row>
    <row r="3935" spans="3:4">
      <c r="C3935" s="29"/>
      <c r="D3935" s="29"/>
    </row>
    <row r="3936" spans="3:4">
      <c r="C3936" s="29"/>
      <c r="D3936" s="29"/>
    </row>
    <row r="3937" spans="3:4">
      <c r="C3937" s="29"/>
      <c r="D3937" s="29"/>
    </row>
    <row r="3938" spans="3:4">
      <c r="C3938" s="29"/>
      <c r="D3938" s="29"/>
    </row>
    <row r="3939" spans="3:4">
      <c r="C3939" s="29"/>
      <c r="D3939" s="29"/>
    </row>
    <row r="3940" spans="3:4">
      <c r="C3940" s="29"/>
      <c r="D3940" s="29"/>
    </row>
    <row r="3941" spans="3:4">
      <c r="C3941" s="29"/>
      <c r="D3941" s="29"/>
    </row>
    <row r="3942" spans="3:4">
      <c r="C3942" s="29"/>
      <c r="D3942" s="29"/>
    </row>
    <row r="3943" spans="3:4">
      <c r="C3943" s="29"/>
      <c r="D3943" s="29"/>
    </row>
    <row r="3944" spans="3:4">
      <c r="C3944" s="29"/>
      <c r="D3944" s="29"/>
    </row>
    <row r="3945" spans="3:4">
      <c r="C3945" s="29"/>
      <c r="D3945" s="29"/>
    </row>
    <row r="3946" spans="3:4">
      <c r="C3946" s="29"/>
      <c r="D3946" s="29"/>
    </row>
    <row r="3947" spans="3:4">
      <c r="C3947" s="29"/>
      <c r="D3947" s="29"/>
    </row>
    <row r="3948" spans="3:4">
      <c r="C3948" s="29"/>
      <c r="D3948" s="29"/>
    </row>
    <row r="3949" spans="3:4">
      <c r="C3949" s="29"/>
      <c r="D3949" s="29"/>
    </row>
    <row r="3950" spans="3:4">
      <c r="C3950" s="29"/>
      <c r="D3950" s="29"/>
    </row>
    <row r="3951" spans="3:4">
      <c r="C3951" s="29"/>
      <c r="D3951" s="29"/>
    </row>
    <row r="3952" spans="3:4">
      <c r="C3952" s="29"/>
      <c r="D3952" s="29"/>
    </row>
    <row r="3953" spans="3:4">
      <c r="C3953" s="29"/>
      <c r="D3953" s="29"/>
    </row>
    <row r="3954" spans="3:4">
      <c r="C3954" s="29"/>
      <c r="D3954" s="29"/>
    </row>
    <row r="3955" spans="3:4">
      <c r="C3955" s="29"/>
      <c r="D3955" s="29"/>
    </row>
    <row r="3956" spans="3:4">
      <c r="C3956" s="29"/>
      <c r="D3956" s="29"/>
    </row>
    <row r="3957" spans="3:4">
      <c r="C3957" s="29"/>
      <c r="D3957" s="29"/>
    </row>
    <row r="3958" spans="3:4">
      <c r="C3958" s="29"/>
      <c r="D3958" s="29"/>
    </row>
    <row r="3959" spans="3:4">
      <c r="C3959" s="29"/>
      <c r="D3959" s="29"/>
    </row>
    <row r="3960" spans="3:4">
      <c r="C3960" s="29"/>
      <c r="D3960" s="29"/>
    </row>
    <row r="3961" spans="3:4">
      <c r="C3961" s="29"/>
      <c r="D3961" s="29"/>
    </row>
    <row r="3962" spans="3:4">
      <c r="C3962" s="29"/>
      <c r="D3962" s="29"/>
    </row>
    <row r="3963" spans="3:4">
      <c r="C3963" s="29"/>
      <c r="D3963" s="29"/>
    </row>
    <row r="3964" spans="3:4">
      <c r="C3964" s="29"/>
      <c r="D3964" s="29"/>
    </row>
    <row r="3965" spans="3:4">
      <c r="C3965" s="29"/>
      <c r="D3965" s="29"/>
    </row>
    <row r="3966" spans="3:4">
      <c r="C3966" s="29"/>
      <c r="D3966" s="29"/>
    </row>
    <row r="3967" spans="3:4">
      <c r="C3967" s="29"/>
      <c r="D3967" s="29"/>
    </row>
    <row r="3968" spans="3:4">
      <c r="C3968" s="29"/>
      <c r="D3968" s="29"/>
    </row>
    <row r="3969" spans="3:4">
      <c r="C3969" s="29"/>
      <c r="D3969" s="29"/>
    </row>
    <row r="3970" spans="3:4">
      <c r="C3970" s="29"/>
      <c r="D3970" s="29"/>
    </row>
    <row r="3971" spans="3:4">
      <c r="C3971" s="29"/>
      <c r="D3971" s="29"/>
    </row>
    <row r="3972" spans="3:4">
      <c r="C3972" s="29"/>
      <c r="D3972" s="29"/>
    </row>
    <row r="3973" spans="3:4">
      <c r="C3973" s="29"/>
      <c r="D3973" s="29"/>
    </row>
    <row r="3974" spans="3:4">
      <c r="C3974" s="29"/>
      <c r="D3974" s="29"/>
    </row>
    <row r="3975" spans="3:4">
      <c r="C3975" s="29"/>
      <c r="D3975" s="29"/>
    </row>
    <row r="3976" spans="3:4">
      <c r="C3976" s="29"/>
      <c r="D3976" s="29"/>
    </row>
    <row r="3977" spans="3:4">
      <c r="C3977" s="29"/>
      <c r="D3977" s="29"/>
    </row>
    <row r="3978" spans="3:4">
      <c r="C3978" s="29"/>
      <c r="D3978" s="29"/>
    </row>
    <row r="3979" spans="3:4">
      <c r="C3979" s="29"/>
      <c r="D3979" s="29"/>
    </row>
    <row r="3980" spans="3:4">
      <c r="C3980" s="29"/>
      <c r="D3980" s="29"/>
    </row>
    <row r="3981" spans="3:4">
      <c r="C3981" s="29"/>
      <c r="D3981" s="29"/>
    </row>
    <row r="3982" spans="3:4">
      <c r="C3982" s="29"/>
      <c r="D3982" s="29"/>
    </row>
    <row r="3983" spans="3:4">
      <c r="C3983" s="29"/>
      <c r="D3983" s="29"/>
    </row>
    <row r="3984" spans="3:4">
      <c r="C3984" s="29"/>
      <c r="D3984" s="29"/>
    </row>
    <row r="3985" spans="3:4">
      <c r="C3985" s="29"/>
      <c r="D3985" s="29"/>
    </row>
    <row r="3986" spans="3:4">
      <c r="C3986" s="29"/>
      <c r="D3986" s="29"/>
    </row>
    <row r="3987" spans="3:4">
      <c r="C3987" s="29"/>
      <c r="D3987" s="29"/>
    </row>
    <row r="3988" spans="3:4">
      <c r="C3988" s="29"/>
      <c r="D3988" s="29"/>
    </row>
    <row r="3989" spans="3:4">
      <c r="C3989" s="29"/>
      <c r="D3989" s="29"/>
    </row>
    <row r="3990" spans="3:4">
      <c r="C3990" s="29"/>
      <c r="D3990" s="29"/>
    </row>
    <row r="3991" spans="3:4">
      <c r="C3991" s="29"/>
      <c r="D3991" s="29"/>
    </row>
    <row r="3992" spans="3:4">
      <c r="C3992" s="29"/>
      <c r="D3992" s="29"/>
    </row>
    <row r="3993" spans="3:4">
      <c r="C3993" s="29"/>
      <c r="D3993" s="29"/>
    </row>
    <row r="3994" spans="3:4">
      <c r="C3994" s="29"/>
      <c r="D3994" s="29"/>
    </row>
    <row r="3995" spans="3:4">
      <c r="C3995" s="29"/>
      <c r="D3995" s="29"/>
    </row>
    <row r="3996" spans="3:4">
      <c r="C3996" s="29"/>
      <c r="D3996" s="29"/>
    </row>
    <row r="3997" spans="3:4">
      <c r="C3997" s="29"/>
      <c r="D3997" s="29"/>
    </row>
    <row r="3998" spans="3:4">
      <c r="C3998" s="29"/>
      <c r="D3998" s="29"/>
    </row>
    <row r="3999" spans="3:4">
      <c r="C3999" s="29"/>
      <c r="D3999" s="29"/>
    </row>
    <row r="4000" spans="3:4">
      <c r="C4000" s="29"/>
      <c r="D4000" s="29"/>
    </row>
    <row r="4001" spans="3:4">
      <c r="C4001" s="29"/>
      <c r="D4001" s="29"/>
    </row>
    <row r="4002" spans="3:4">
      <c r="C4002" s="29"/>
      <c r="D4002" s="29"/>
    </row>
    <row r="4003" spans="3:4">
      <c r="C4003" s="29"/>
      <c r="D4003" s="29"/>
    </row>
    <row r="4004" spans="3:4">
      <c r="C4004" s="29"/>
      <c r="D4004" s="29"/>
    </row>
    <row r="4005" spans="3:4">
      <c r="C4005" s="29"/>
      <c r="D4005" s="29"/>
    </row>
    <row r="4006" spans="3:4">
      <c r="C4006" s="29"/>
      <c r="D4006" s="29"/>
    </row>
    <row r="4007" spans="3:4">
      <c r="C4007" s="29"/>
      <c r="D4007" s="29"/>
    </row>
    <row r="4008" spans="3:4">
      <c r="C4008" s="29"/>
      <c r="D4008" s="29"/>
    </row>
    <row r="4009" spans="3:4">
      <c r="C4009" s="29"/>
      <c r="D4009" s="29"/>
    </row>
    <row r="4010" spans="3:4">
      <c r="C4010" s="29"/>
      <c r="D4010" s="29"/>
    </row>
    <row r="4011" spans="3:4">
      <c r="C4011" s="29"/>
      <c r="D4011" s="29"/>
    </row>
    <row r="4012" spans="3:4">
      <c r="C4012" s="29"/>
      <c r="D4012" s="29"/>
    </row>
    <row r="4013" spans="3:4">
      <c r="C4013" s="29"/>
      <c r="D4013" s="29"/>
    </row>
    <row r="4014" spans="3:4">
      <c r="C4014" s="29"/>
      <c r="D4014" s="29"/>
    </row>
    <row r="4015" spans="3:4">
      <c r="C4015" s="29"/>
      <c r="D4015" s="29"/>
    </row>
    <row r="4016" spans="3:4">
      <c r="C4016" s="29"/>
      <c r="D4016" s="29"/>
    </row>
    <row r="4017" spans="3:4">
      <c r="C4017" s="29"/>
      <c r="D4017" s="29"/>
    </row>
    <row r="4018" spans="3:4">
      <c r="C4018" s="29"/>
      <c r="D4018" s="29"/>
    </row>
    <row r="4019" spans="3:4">
      <c r="C4019" s="29"/>
      <c r="D4019" s="29"/>
    </row>
    <row r="4020" spans="3:4">
      <c r="C4020" s="29"/>
      <c r="D4020" s="29"/>
    </row>
    <row r="4021" spans="3:4">
      <c r="C4021" s="29"/>
      <c r="D4021" s="29"/>
    </row>
    <row r="4022" spans="3:4">
      <c r="C4022" s="29"/>
      <c r="D4022" s="29"/>
    </row>
    <row r="4023" spans="3:4">
      <c r="C4023" s="29"/>
      <c r="D4023" s="29"/>
    </row>
    <row r="4024" spans="3:4">
      <c r="C4024" s="29"/>
      <c r="D4024" s="29"/>
    </row>
    <row r="4025" spans="3:4">
      <c r="C4025" s="29"/>
      <c r="D4025" s="29"/>
    </row>
    <row r="4026" spans="3:4">
      <c r="C4026" s="29"/>
      <c r="D4026" s="29"/>
    </row>
    <row r="4027" spans="3:4">
      <c r="C4027" s="29"/>
      <c r="D4027" s="29"/>
    </row>
    <row r="4028" spans="3:4">
      <c r="C4028" s="29"/>
      <c r="D4028" s="29"/>
    </row>
    <row r="4029" spans="3:4">
      <c r="C4029" s="29"/>
      <c r="D4029" s="29"/>
    </row>
    <row r="4030" spans="3:4">
      <c r="C4030" s="29"/>
      <c r="D4030" s="29"/>
    </row>
    <row r="4031" spans="3:4">
      <c r="C4031" s="29"/>
      <c r="D4031" s="29"/>
    </row>
    <row r="4032" spans="3:4">
      <c r="C4032" s="29"/>
      <c r="D4032" s="29"/>
    </row>
    <row r="4033" spans="3:4">
      <c r="C4033" s="29"/>
      <c r="D4033" s="29"/>
    </row>
    <row r="4034" spans="3:4">
      <c r="C4034" s="29"/>
      <c r="D4034" s="29"/>
    </row>
    <row r="4035" spans="3:4">
      <c r="C4035" s="29"/>
      <c r="D4035" s="29"/>
    </row>
    <row r="4036" spans="3:4">
      <c r="C4036" s="29"/>
      <c r="D4036" s="29"/>
    </row>
    <row r="4037" spans="3:4">
      <c r="C4037" s="29"/>
      <c r="D4037" s="29"/>
    </row>
    <row r="4038" spans="3:4">
      <c r="C4038" s="29"/>
      <c r="D4038" s="29"/>
    </row>
    <row r="4039" spans="3:4">
      <c r="C4039" s="29"/>
      <c r="D4039" s="29"/>
    </row>
    <row r="4040" spans="3:4">
      <c r="C4040" s="29"/>
      <c r="D4040" s="29"/>
    </row>
    <row r="4041" spans="3:4">
      <c r="C4041" s="29"/>
      <c r="D4041" s="29"/>
    </row>
    <row r="4042" spans="3:4">
      <c r="C4042" s="29"/>
      <c r="D4042" s="29"/>
    </row>
    <row r="4043" spans="3:4">
      <c r="C4043" s="29"/>
      <c r="D4043" s="29"/>
    </row>
    <row r="4044" spans="3:4">
      <c r="C4044" s="29"/>
      <c r="D4044" s="29"/>
    </row>
    <row r="4045" spans="3:4">
      <c r="C4045" s="29"/>
      <c r="D4045" s="29"/>
    </row>
    <row r="4046" spans="3:4">
      <c r="C4046" s="29"/>
      <c r="D4046" s="29"/>
    </row>
    <row r="4047" spans="3:4">
      <c r="C4047" s="29"/>
      <c r="D4047" s="29"/>
    </row>
    <row r="4048" spans="3:4">
      <c r="C4048" s="29"/>
      <c r="D4048" s="29"/>
    </row>
    <row r="4049" spans="3:4">
      <c r="C4049" s="29"/>
      <c r="D4049" s="29"/>
    </row>
    <row r="4050" spans="3:4">
      <c r="C4050" s="29"/>
      <c r="D4050" s="29"/>
    </row>
    <row r="4051" spans="3:4">
      <c r="C4051" s="29"/>
      <c r="D4051" s="29"/>
    </row>
    <row r="4052" spans="3:4">
      <c r="C4052" s="29"/>
      <c r="D4052" s="29"/>
    </row>
    <row r="4053" spans="3:4">
      <c r="C4053" s="29"/>
      <c r="D4053" s="29"/>
    </row>
    <row r="4054" spans="3:4">
      <c r="C4054" s="29"/>
      <c r="D4054" s="29"/>
    </row>
    <row r="4055" spans="3:4">
      <c r="C4055" s="29"/>
      <c r="D4055" s="29"/>
    </row>
    <row r="4056" spans="3:4">
      <c r="C4056" s="29"/>
      <c r="D4056" s="29"/>
    </row>
    <row r="4057" spans="3:4">
      <c r="C4057" s="29"/>
      <c r="D4057" s="29"/>
    </row>
    <row r="4058" spans="3:4">
      <c r="C4058" s="29"/>
      <c r="D4058" s="29"/>
    </row>
    <row r="4059" spans="3:4">
      <c r="C4059" s="29"/>
      <c r="D4059" s="29"/>
    </row>
    <row r="4060" spans="3:4">
      <c r="C4060" s="29"/>
      <c r="D4060" s="29"/>
    </row>
    <row r="4061" spans="3:4">
      <c r="C4061" s="29"/>
      <c r="D4061" s="29"/>
    </row>
    <row r="4062" spans="3:4">
      <c r="C4062" s="29"/>
      <c r="D4062" s="29"/>
    </row>
    <row r="4063" spans="3:4">
      <c r="C4063" s="29"/>
      <c r="D4063" s="29"/>
    </row>
    <row r="4064" spans="3:4">
      <c r="C4064" s="29"/>
      <c r="D4064" s="29"/>
    </row>
    <row r="4065" spans="3:4">
      <c r="C4065" s="29"/>
      <c r="D4065" s="29"/>
    </row>
    <row r="4066" spans="3:4">
      <c r="C4066" s="29"/>
      <c r="D4066" s="29"/>
    </row>
    <row r="4067" spans="3:4">
      <c r="C4067" s="29"/>
      <c r="D4067" s="29"/>
    </row>
    <row r="4068" spans="3:4">
      <c r="C4068" s="29"/>
      <c r="D4068" s="29"/>
    </row>
    <row r="4069" spans="3:4">
      <c r="C4069" s="29"/>
      <c r="D4069" s="29"/>
    </row>
    <row r="4070" spans="3:4">
      <c r="C4070" s="29"/>
      <c r="D4070" s="29"/>
    </row>
    <row r="4071" spans="3:4">
      <c r="C4071" s="29"/>
      <c r="D4071" s="29"/>
    </row>
    <row r="4072" spans="3:4">
      <c r="C4072" s="29"/>
      <c r="D4072" s="29"/>
    </row>
    <row r="4073" spans="3:4">
      <c r="C4073" s="29"/>
      <c r="D4073" s="29"/>
    </row>
  </sheetData>
  <phoneticPr fontId="0" type="noConversion"/>
  <hyperlinks>
    <hyperlink ref="H1212" r:id="rId1" display="http://vsolj.cetus-net.org/bulletin.html" xr:uid="{00000000-0004-0000-0000-000000000000}"/>
    <hyperlink ref="H64883" r:id="rId2" display="http://vsolj.cetus-net.org/bulletin.html" xr:uid="{00000000-0004-0000-0000-000001000000}"/>
    <hyperlink ref="H64876" r:id="rId3" display="https://www.aavso.org/ejaavso" xr:uid="{00000000-0004-0000-0000-000002000000}"/>
    <hyperlink ref="AP1027" r:id="rId4" display="http://cdsbib.u-strasbg.fr/cgi-bin/cdsbib?1990RMxAA..21..381G" xr:uid="{00000000-0004-0000-0000-000003000000}"/>
    <hyperlink ref="AP1031" r:id="rId5" display="http://cdsbib.u-strasbg.fr/cgi-bin/cdsbib?1990RMxAA..21..381G" xr:uid="{00000000-0004-0000-0000-000004000000}"/>
    <hyperlink ref="AP1030" r:id="rId6" display="http://cdsbib.u-strasbg.fr/cgi-bin/cdsbib?1990RMxAA..21..381G" xr:uid="{00000000-0004-0000-0000-000005000000}"/>
    <hyperlink ref="AP1011" r:id="rId7" display="http://cdsbib.u-strasbg.fr/cgi-bin/cdsbib?1990RMxAA..21..381G" xr:uid="{00000000-0004-0000-0000-000006000000}"/>
    <hyperlink ref="I64883" r:id="rId8" display="http://vsolj.cetus-net.org/bulletin.html" xr:uid="{00000000-0004-0000-0000-000007000000}"/>
    <hyperlink ref="AQ1167" r:id="rId9" display="http://cdsbib.u-strasbg.fr/cgi-bin/cdsbib?1990RMxAA..21..381G" xr:uid="{00000000-0004-0000-0000-000008000000}"/>
    <hyperlink ref="AQ55933" r:id="rId10" display="http://cdsbib.u-strasbg.fr/cgi-bin/cdsbib?1990RMxAA..21..381G" xr:uid="{00000000-0004-0000-0000-000009000000}"/>
    <hyperlink ref="AQ1168" r:id="rId11" display="http://cdsbib.u-strasbg.fr/cgi-bin/cdsbib?1990RMxAA..21..381G" xr:uid="{00000000-0004-0000-0000-00000A000000}"/>
    <hyperlink ref="H64880" r:id="rId12" display="https://www.aavso.org/ejaavso" xr:uid="{00000000-0004-0000-0000-00000B000000}"/>
    <hyperlink ref="H2053" r:id="rId13" display="http://vsolj.cetus-net.org/bulletin.html" xr:uid="{00000000-0004-0000-0000-00000C000000}"/>
    <hyperlink ref="AP3297" r:id="rId14" display="http://cdsbib.u-strasbg.fr/cgi-bin/cdsbib?1990RMxAA..21..381G" xr:uid="{00000000-0004-0000-0000-00000D000000}"/>
    <hyperlink ref="AP3300" r:id="rId15" display="http://cdsbib.u-strasbg.fr/cgi-bin/cdsbib?1990RMxAA..21..381G" xr:uid="{00000000-0004-0000-0000-00000E000000}"/>
    <hyperlink ref="AP3298" r:id="rId16" display="http://cdsbib.u-strasbg.fr/cgi-bin/cdsbib?1990RMxAA..21..381G" xr:uid="{00000000-0004-0000-0000-00000F000000}"/>
    <hyperlink ref="AP3282" r:id="rId17" display="http://cdsbib.u-strasbg.fr/cgi-bin/cdsbib?1990RMxAA..21..381G" xr:uid="{00000000-0004-0000-0000-000010000000}"/>
    <hyperlink ref="I2053" r:id="rId18" display="http://vsolj.cetus-net.org/bulletin.html" xr:uid="{00000000-0004-0000-0000-000011000000}"/>
    <hyperlink ref="AQ3511" r:id="rId19" display="http://cdsbib.u-strasbg.fr/cgi-bin/cdsbib?1990RMxAA..21..381G" xr:uid="{00000000-0004-0000-0000-000012000000}"/>
    <hyperlink ref="AQ212" r:id="rId20" display="http://cdsbib.u-strasbg.fr/cgi-bin/cdsbib?1990RMxAA..21..381G" xr:uid="{00000000-0004-0000-0000-000013000000}"/>
    <hyperlink ref="AQ3515" r:id="rId21" display="http://cdsbib.u-strasbg.fr/cgi-bin/cdsbib?1990RMxAA..21..381G" xr:uid="{00000000-0004-0000-0000-000014000000}"/>
  </hyperlinks>
  <pageMargins left="0.75" right="0.75" top="1" bottom="1" header="0.5" footer="0.5"/>
  <pageSetup orientation="portrait" verticalDpi="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373DC-2079-47FF-89BC-524FCE4F4C07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9"/>
  </sheetPr>
  <dimension ref="A1:AK4074"/>
  <sheetViews>
    <sheetView workbookViewId="0">
      <pane xSplit="14" ySplit="21" topLeftCell="O289" activePane="bottomRight" state="frozen"/>
      <selection pane="topRight" activeCell="O1" sqref="O1"/>
      <selection pane="bottomLeft" activeCell="A22" sqref="A22"/>
      <selection pane="bottomRight" activeCell="I304" sqref="I304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2.7109375" style="15" customWidth="1"/>
    <col min="5" max="5" width="14.28515625" customWidth="1"/>
    <col min="6" max="6" width="9.140625" customWidth="1"/>
    <col min="7" max="7" width="8.140625" customWidth="1"/>
    <col min="8" max="13" width="8.5703125" customWidth="1"/>
    <col min="14" max="14" width="8" customWidth="1"/>
    <col min="15" max="15" width="12.7109375" customWidth="1"/>
    <col min="16" max="16" width="9.85546875" customWidth="1"/>
  </cols>
  <sheetData>
    <row r="1" spans="1:28" ht="21" thickBot="1">
      <c r="A1" s="1" t="s">
        <v>76</v>
      </c>
      <c r="Q1" s="8" t="s">
        <v>12</v>
      </c>
      <c r="R1" s="8" t="s">
        <v>165</v>
      </c>
      <c r="Z1" s="92" t="s">
        <v>12</v>
      </c>
      <c r="AA1" s="92" t="s">
        <v>193</v>
      </c>
      <c r="AB1" s="92" t="s">
        <v>196</v>
      </c>
    </row>
    <row r="2" spans="1:28">
      <c r="A2" t="s">
        <v>27</v>
      </c>
      <c r="B2" t="s">
        <v>28</v>
      </c>
      <c r="C2">
        <f>COUNT(C21:C563)</f>
        <v>274</v>
      </c>
      <c r="E2" t="s">
        <v>29</v>
      </c>
      <c r="Q2">
        <v>5000</v>
      </c>
      <c r="R2" s="11">
        <f t="shared" ref="R2:R19" si="0">+D$11+D$12*Q2+D$13*Q2^2</f>
        <v>1.8135102018990443E-3</v>
      </c>
      <c r="Z2">
        <v>-5000</v>
      </c>
      <c r="AA2" s="11">
        <f t="shared" ref="AA2:AA28" si="1">+W$11+W$12*Z2+W$13*Z2^2</f>
        <v>-1.9845640312953446E-2</v>
      </c>
      <c r="AB2" s="11">
        <f>+$W$11+$W$12*$Z2+$W$13*$Z2^2</f>
        <v>-1.9845640312953446E-2</v>
      </c>
    </row>
    <row r="3" spans="1:28" ht="13.5" thickBot="1">
      <c r="Q3">
        <v>6000</v>
      </c>
      <c r="R3" s="11">
        <f t="shared" si="0"/>
        <v>-2.2331916325220007E-3</v>
      </c>
      <c r="Z3">
        <v>-4000</v>
      </c>
      <c r="AA3" s="11">
        <f t="shared" si="1"/>
        <v>-1.3998970462575974E-2</v>
      </c>
      <c r="AB3" s="11">
        <f>+$W$11+$W$12*$Z3+$W$13*$Z3^2</f>
        <v>-1.3998970462575974E-2</v>
      </c>
    </row>
    <row r="4" spans="1:28" ht="14.25" thickTop="1" thickBot="1">
      <c r="A4" s="7" t="s">
        <v>2</v>
      </c>
      <c r="C4" s="3">
        <v>38672.581599999998</v>
      </c>
      <c r="D4" s="16">
        <v>0.78585970000000005</v>
      </c>
      <c r="Q4">
        <v>7000</v>
      </c>
      <c r="R4" s="11">
        <f t="shared" si="0"/>
        <v>-6.8394247862246151E-3</v>
      </c>
      <c r="Z4">
        <v>-3000</v>
      </c>
      <c r="AA4" s="11">
        <f t="shared" si="1"/>
        <v>-9.0175955962280112E-3</v>
      </c>
      <c r="AB4" s="11">
        <f>+$W$11+$W$12*$Z4+$W$13*$Z4^2</f>
        <v>-9.0175955962280112E-3</v>
      </c>
    </row>
    <row r="5" spans="1:28" ht="13.5" thickTop="1">
      <c r="Q5">
        <v>8000</v>
      </c>
      <c r="R5" s="11">
        <f t="shared" si="0"/>
        <v>-1.2005189259208801E-2</v>
      </c>
      <c r="Z5">
        <v>-2000</v>
      </c>
      <c r="AA5" s="11">
        <f t="shared" si="1"/>
        <v>-4.9015157139095577E-3</v>
      </c>
      <c r="AB5" s="11">
        <f>+$W$11+$W$12*$Z5+$W$13*$Z5^2</f>
        <v>-4.9015157139095577E-3</v>
      </c>
    </row>
    <row r="6" spans="1:28">
      <c r="A6" s="7" t="s">
        <v>3</v>
      </c>
      <c r="Q6">
        <v>9000</v>
      </c>
      <c r="R6" s="11">
        <f t="shared" si="0"/>
        <v>-1.7730485051474558E-2</v>
      </c>
      <c r="Z6">
        <v>-1000</v>
      </c>
      <c r="AA6" s="11">
        <f t="shared" si="1"/>
        <v>-1.6507308156206129E-3</v>
      </c>
      <c r="AB6" s="11">
        <f>+$W$11+$W$12*$Z6+$W$13*$Z6^2</f>
        <v>-1.6507308156206129E-3</v>
      </c>
    </row>
    <row r="7" spans="1:28">
      <c r="A7" t="s">
        <v>4</v>
      </c>
      <c r="C7">
        <f>+C4</f>
        <v>38672.581599999998</v>
      </c>
      <c r="Q7">
        <v>10000</v>
      </c>
      <c r="R7" s="11">
        <f t="shared" si="0"/>
        <v>-2.4015312163021885E-2</v>
      </c>
      <c r="Z7">
        <v>0</v>
      </c>
      <c r="AA7" s="11">
        <f t="shared" si="1"/>
        <v>7.3475909863882256E-4</v>
      </c>
      <c r="AB7" s="11"/>
    </row>
    <row r="8" spans="1:28">
      <c r="A8" t="s">
        <v>5</v>
      </c>
      <c r="C8">
        <f>+D4</f>
        <v>0.78585970000000005</v>
      </c>
      <c r="Q8">
        <v>11000</v>
      </c>
      <c r="R8" s="11">
        <f t="shared" si="0"/>
        <v>-3.0859670593850783E-2</v>
      </c>
      <c r="Z8">
        <v>1000</v>
      </c>
      <c r="AA8" s="11">
        <f t="shared" si="1"/>
        <v>2.254954028868749E-3</v>
      </c>
      <c r="AB8" s="11"/>
    </row>
    <row r="9" spans="1:28">
      <c r="A9" s="25" t="s">
        <v>77</v>
      </c>
      <c r="B9" s="25"/>
      <c r="C9" s="25">
        <v>81</v>
      </c>
      <c r="D9" s="25" t="str">
        <f>"F"&amp;C9</f>
        <v>F81</v>
      </c>
      <c r="E9" s="25" t="str">
        <f>"G"&amp;C9</f>
        <v>G81</v>
      </c>
      <c r="Q9">
        <v>12000</v>
      </c>
      <c r="R9" s="11">
        <f t="shared" si="0"/>
        <v>-3.826356034396125E-2</v>
      </c>
      <c r="Z9">
        <v>2000</v>
      </c>
      <c r="AA9" s="11">
        <f t="shared" si="1"/>
        <v>2.9098539750691656E-3</v>
      </c>
      <c r="AB9" s="11"/>
    </row>
    <row r="10" spans="1:28" ht="13.5" thickBot="1">
      <c r="C10" s="6" t="s">
        <v>22</v>
      </c>
      <c r="D10" s="17" t="s">
        <v>23</v>
      </c>
      <c r="Q10">
        <v>13000</v>
      </c>
      <c r="R10" s="11">
        <f t="shared" si="0"/>
        <v>-4.6226981413353289E-2</v>
      </c>
      <c r="Z10">
        <v>3000</v>
      </c>
      <c r="AA10" s="11">
        <f t="shared" si="1"/>
        <v>2.6994589372400738E-3</v>
      </c>
      <c r="AB10" s="11"/>
    </row>
    <row r="11" spans="1:28">
      <c r="A11" t="s">
        <v>18</v>
      </c>
      <c r="C11" s="28">
        <f ca="1">INTERCEPT(INDIRECT(E9):G1004,INDIRECT(D9):$F1004)</f>
        <v>-2.3026712809802181E-2</v>
      </c>
      <c r="D11" s="18">
        <f>+E11*F11</f>
        <v>1.3654049584780698E-2</v>
      </c>
      <c r="E11" s="12">
        <v>0.13654049584780698</v>
      </c>
      <c r="F11" s="11">
        <v>0.1</v>
      </c>
      <c r="Q11">
        <v>14000</v>
      </c>
      <c r="R11" s="11">
        <f t="shared" si="0"/>
        <v>-5.4749933802026904E-2</v>
      </c>
      <c r="U11" t="s">
        <v>18</v>
      </c>
      <c r="W11" s="18">
        <f>+X11*Y11</f>
        <v>7.3475909863882256E-4</v>
      </c>
      <c r="X11" s="12">
        <v>7.3475909863882256E-3</v>
      </c>
      <c r="Y11" s="11">
        <v>0.1</v>
      </c>
      <c r="Z11">
        <v>4000</v>
      </c>
      <c r="AA11" s="11">
        <f t="shared" si="1"/>
        <v>1.6237689153814723E-3</v>
      </c>
      <c r="AB11" s="11"/>
    </row>
    <row r="12" spans="1:28">
      <c r="A12" t="s">
        <v>19</v>
      </c>
      <c r="C12" s="28">
        <f ca="1">SLOPE(INDIRECT(E9):G1004,INDIRECT(D9):$F1004)</f>
        <v>-3.0861839502063379E-6</v>
      </c>
      <c r="D12" s="18">
        <f>+E12*F12</f>
        <v>-9.6927957837240355E-7</v>
      </c>
      <c r="E12" s="13">
        <v>-9.6927957837240355E-4</v>
      </c>
      <c r="F12" s="11">
        <v>1E-3</v>
      </c>
      <c r="Q12">
        <v>15000</v>
      </c>
      <c r="R12" s="11">
        <f t="shared" si="0"/>
        <v>-6.3832417509982087E-2</v>
      </c>
      <c r="U12" t="s">
        <v>19</v>
      </c>
      <c r="W12" s="18">
        <f>+X12*Y12</f>
        <v>1.9528424222446808E-6</v>
      </c>
      <c r="X12" s="13">
        <v>1.9528424222446808E-3</v>
      </c>
      <c r="Y12" s="11">
        <v>1E-3</v>
      </c>
      <c r="Z12">
        <v>5000</v>
      </c>
      <c r="AA12" s="11">
        <f t="shared" si="1"/>
        <v>-3.1721609050663901E-4</v>
      </c>
      <c r="AB12" s="11"/>
    </row>
    <row r="13" spans="1:28" ht="13.5" thickBot="1">
      <c r="A13" t="s">
        <v>21</v>
      </c>
      <c r="C13" s="5" t="s">
        <v>16</v>
      </c>
      <c r="D13" s="18">
        <f>+E13*F13</f>
        <v>-2.7976565964078545E-10</v>
      </c>
      <c r="E13" s="14">
        <v>-2.7976565964078545E-3</v>
      </c>
      <c r="F13" s="11">
        <v>9.9999999999999995E-8</v>
      </c>
      <c r="Q13">
        <v>16000</v>
      </c>
      <c r="R13" s="11">
        <f t="shared" si="0"/>
        <v>-7.3474432537218845E-2</v>
      </c>
      <c r="U13" t="s">
        <v>21</v>
      </c>
      <c r="W13" s="18">
        <f>+X13*Y13</f>
        <v>-4.326474920147546E-10</v>
      </c>
      <c r="X13" s="14">
        <v>-4.3264749201475461E-3</v>
      </c>
      <c r="Y13" s="11">
        <v>9.9999999999999995E-8</v>
      </c>
      <c r="Z13">
        <v>6000</v>
      </c>
      <c r="AA13" s="11">
        <f t="shared" si="1"/>
        <v>-3.1234960804242574E-3</v>
      </c>
      <c r="AB13" s="11"/>
    </row>
    <row r="14" spans="1:28">
      <c r="A14" t="s">
        <v>26</v>
      </c>
      <c r="E14">
        <f>SUM(S21:S990)</f>
        <v>0.22581924068789028</v>
      </c>
      <c r="Q14">
        <v>17000</v>
      </c>
      <c r="R14" s="11">
        <f t="shared" si="0"/>
        <v>-8.3675978883737151E-2</v>
      </c>
      <c r="U14" t="s">
        <v>26</v>
      </c>
      <c r="W14" s="15"/>
      <c r="X14">
        <f>SUM(X59:X137)</f>
        <v>0</v>
      </c>
      <c r="Z14">
        <v>7000</v>
      </c>
      <c r="AA14" s="11">
        <f t="shared" si="1"/>
        <v>-6.7950710543713891E-3</v>
      </c>
      <c r="AB14" s="11"/>
    </row>
    <row r="15" spans="1:28">
      <c r="A15" s="4" t="s">
        <v>20</v>
      </c>
      <c r="C15" s="22">
        <f ca="1">(C7+C11)+(C8+C12)*INT(MAX(F21:F3527))</f>
        <v>59417.601464803272</v>
      </c>
      <c r="D15" s="24">
        <f>+C7+INT(MAX(F21:F1582))*C8+D11+D12*INT(MAX(F21:F4017))+D13*INT(MAX(F21:F4044)^2)</f>
        <v>59417.499071675265</v>
      </c>
      <c r="Q15">
        <v>18000</v>
      </c>
      <c r="R15" s="11">
        <f t="shared" si="0"/>
        <v>-9.443705654953706E-2</v>
      </c>
      <c r="Z15">
        <v>8000</v>
      </c>
      <c r="AA15" s="11">
        <f t="shared" si="1"/>
        <v>-1.1331941012348027E-2</v>
      </c>
      <c r="AB15" s="11"/>
    </row>
    <row r="16" spans="1:28">
      <c r="A16" s="7" t="s">
        <v>6</v>
      </c>
      <c r="C16" s="23">
        <f ca="1">+C8+C12</f>
        <v>0.78585661381604988</v>
      </c>
      <c r="D16" s="72">
        <f>+C8+D12+2*D13*MAX(F21:F120)</f>
        <v>0.78586659101639489</v>
      </c>
      <c r="Q16">
        <v>19000</v>
      </c>
      <c r="R16" s="11">
        <f t="shared" si="0"/>
        <v>-0.10575766553461852</v>
      </c>
      <c r="W16">
        <v>-4.6296383253953829E-10</v>
      </c>
      <c r="Z16">
        <v>9000</v>
      </c>
      <c r="AA16" s="11">
        <f t="shared" si="1"/>
        <v>-1.6734105954354178E-2</v>
      </c>
      <c r="AB16" s="11"/>
    </row>
    <row r="17" spans="1:32" ht="13.5" thickBot="1">
      <c r="A17" s="28" t="s">
        <v>75</v>
      </c>
      <c r="C17">
        <f>COUNT(C21:C2185)</f>
        <v>274</v>
      </c>
      <c r="D17"/>
      <c r="Q17">
        <v>20000</v>
      </c>
      <c r="R17" s="11">
        <f t="shared" si="0"/>
        <v>-0.11763780583898155</v>
      </c>
      <c r="Z17">
        <v>10000</v>
      </c>
      <c r="AA17" s="11">
        <f t="shared" si="1"/>
        <v>-2.3001565880389832E-2</v>
      </c>
      <c r="AB17" s="11"/>
    </row>
    <row r="18" spans="1:32" ht="14.25" thickTop="1" thickBot="1">
      <c r="A18" s="7" t="s">
        <v>7</v>
      </c>
      <c r="C18" s="32">
        <f ca="1">+C15</f>
        <v>59417.601464803272</v>
      </c>
      <c r="D18" s="33">
        <f ca="1">C16</f>
        <v>0.78585661381604988</v>
      </c>
      <c r="E18" s="25" t="s">
        <v>22</v>
      </c>
      <c r="Q18">
        <v>21000</v>
      </c>
      <c r="R18" s="11">
        <f t="shared" si="0"/>
        <v>-0.13007747746262616</v>
      </c>
      <c r="Z18">
        <v>11000</v>
      </c>
      <c r="AA18" s="11">
        <f t="shared" si="1"/>
        <v>-3.0134320790454992E-2</v>
      </c>
      <c r="AB18" s="11"/>
    </row>
    <row r="19" spans="1:32" ht="13.5" thickBot="1">
      <c r="A19" s="7" t="s">
        <v>73</v>
      </c>
      <c r="C19" s="26">
        <f>+D15</f>
        <v>59417.499071675265</v>
      </c>
      <c r="D19" s="27">
        <f>+D16</f>
        <v>0.78586659101639489</v>
      </c>
      <c r="E19" s="34" t="s">
        <v>74</v>
      </c>
      <c r="Q19">
        <v>22000</v>
      </c>
      <c r="R19" s="11">
        <f t="shared" si="0"/>
        <v>-0.14307668040555235</v>
      </c>
      <c r="Z19">
        <v>12000</v>
      </c>
      <c r="AA19" s="11">
        <f t="shared" si="1"/>
        <v>-3.8132370684549666E-2</v>
      </c>
      <c r="AB19" s="11"/>
    </row>
    <row r="20" spans="1:32" ht="15" thickBot="1">
      <c r="A20" s="6" t="s">
        <v>8</v>
      </c>
      <c r="B20" s="6" t="s">
        <v>9</v>
      </c>
      <c r="C20" s="6" t="s">
        <v>10</v>
      </c>
      <c r="D20" s="17" t="s">
        <v>15</v>
      </c>
      <c r="E20" s="6" t="s">
        <v>11</v>
      </c>
      <c r="F20" s="6" t="s">
        <v>12</v>
      </c>
      <c r="G20" s="6" t="s">
        <v>13</v>
      </c>
      <c r="H20" s="9" t="s">
        <v>52</v>
      </c>
      <c r="I20" s="9" t="s">
        <v>215</v>
      </c>
      <c r="J20" s="9" t="s">
        <v>306</v>
      </c>
      <c r="K20" s="9" t="s">
        <v>307</v>
      </c>
      <c r="L20" s="9" t="s">
        <v>308</v>
      </c>
      <c r="M20" s="9" t="s">
        <v>309</v>
      </c>
      <c r="N20" s="9" t="s">
        <v>1112</v>
      </c>
      <c r="O20" s="8" t="s">
        <v>24</v>
      </c>
      <c r="P20" s="6" t="s">
        <v>17</v>
      </c>
      <c r="Q20" s="8" t="s">
        <v>166</v>
      </c>
      <c r="R20" s="8" t="s">
        <v>168</v>
      </c>
      <c r="S20" s="8" t="s">
        <v>167</v>
      </c>
      <c r="T20" s="68" t="s">
        <v>169</v>
      </c>
      <c r="U20" s="92" t="s">
        <v>193</v>
      </c>
      <c r="V20" s="92" t="s">
        <v>194</v>
      </c>
      <c r="W20" s="92" t="s">
        <v>168</v>
      </c>
      <c r="X20" s="92" t="s">
        <v>195</v>
      </c>
      <c r="Z20">
        <v>13000</v>
      </c>
      <c r="AA20" s="11">
        <f t="shared" si="1"/>
        <v>-4.6995715562673859E-2</v>
      </c>
      <c r="AB20" s="11"/>
    </row>
    <row r="21" spans="1:32" ht="12.75" customHeight="1">
      <c r="A21" s="24" t="s">
        <v>201</v>
      </c>
      <c r="B21" s="24" t="s">
        <v>72</v>
      </c>
      <c r="C21" s="72">
        <v>14801.807000000001</v>
      </c>
      <c r="D21" s="72" t="s">
        <v>52</v>
      </c>
      <c r="E21">
        <f t="shared" ref="E21:E84" si="2">+(C21-C$7)/C$8</f>
        <v>-30375.364203050489</v>
      </c>
      <c r="F21">
        <f t="shared" ref="F21:F84" si="3">ROUND(2*E21,0)/2</f>
        <v>-30375.5</v>
      </c>
      <c r="G21">
        <f t="shared" ref="G21:G52" si="4">+C21-(C$7+F21*C$8)</f>
        <v>0.10671735000505578</v>
      </c>
      <c r="H21" s="19">
        <f t="shared" ref="H21:H27" si="5">G21</f>
        <v>0.10671735000505578</v>
      </c>
      <c r="I21" s="19"/>
      <c r="J21" s="19"/>
      <c r="O21">
        <f t="shared" ref="O21:O52" si="6">+D$11+D$12*F21+D$13*F21^2</f>
        <v>-0.21503525959873293</v>
      </c>
      <c r="P21" s="2">
        <f t="shared" ref="P21:P52" si="7">+C21-15018.5</f>
        <v>-216.6929999999993</v>
      </c>
      <c r="Q21">
        <f t="shared" ref="Q21:Q52" si="8">+(O21-G21)^2</f>
        <v>0.10352474178684806</v>
      </c>
      <c r="R21">
        <v>0.1</v>
      </c>
      <c r="S21">
        <f t="shared" ref="S21:S52" si="9">R21*Q21</f>
        <v>1.0352474178684807E-2</v>
      </c>
      <c r="Z21">
        <v>14000</v>
      </c>
      <c r="AA21" s="11">
        <f t="shared" si="1"/>
        <v>-5.6724355424827552E-2</v>
      </c>
      <c r="AB21" s="11"/>
      <c r="AD21" t="s">
        <v>71</v>
      </c>
      <c r="AE21">
        <v>28694.507000000001</v>
      </c>
      <c r="AF21" t="s">
        <v>161</v>
      </c>
    </row>
    <row r="22" spans="1:32">
      <c r="A22" s="24" t="s">
        <v>201</v>
      </c>
      <c r="B22" s="24" t="s">
        <v>72</v>
      </c>
      <c r="C22" s="72">
        <v>15601.776</v>
      </c>
      <c r="D22" s="72" t="s">
        <v>52</v>
      </c>
      <c r="E22">
        <f t="shared" si="2"/>
        <v>-29357.410234931245</v>
      </c>
      <c r="F22">
        <f t="shared" si="3"/>
        <v>-29357.5</v>
      </c>
      <c r="G22">
        <f t="shared" si="4"/>
        <v>7.0542750005188282E-2</v>
      </c>
      <c r="H22" s="19">
        <f t="shared" si="5"/>
        <v>7.0542750005188282E-2</v>
      </c>
      <c r="I22" s="19"/>
      <c r="J22" s="19"/>
      <c r="K22" s="19"/>
      <c r="O22">
        <f t="shared" si="6"/>
        <v>-0.19900994170354119</v>
      </c>
      <c r="P22" s="2">
        <f t="shared" si="7"/>
        <v>583.27599999999984</v>
      </c>
      <c r="Q22">
        <f t="shared" si="8"/>
        <v>7.2658653607421353E-2</v>
      </c>
      <c r="R22">
        <v>0.1</v>
      </c>
      <c r="S22">
        <f t="shared" si="9"/>
        <v>7.2658653607421356E-3</v>
      </c>
      <c r="Z22">
        <v>15000</v>
      </c>
      <c r="AA22" s="11">
        <f t="shared" si="1"/>
        <v>-6.7318290271010744E-2</v>
      </c>
      <c r="AB22" s="11">
        <f t="shared" ref="AB22:AB28" si="10">+$W$11+$W$12*$Z22+$W$13*$Z22^2</f>
        <v>-6.7318290271010744E-2</v>
      </c>
      <c r="AD22" t="s">
        <v>72</v>
      </c>
      <c r="AE22">
        <v>28729.504000000001</v>
      </c>
      <c r="AF22" t="s">
        <v>161</v>
      </c>
    </row>
    <row r="23" spans="1:32">
      <c r="A23" s="24" t="s">
        <v>201</v>
      </c>
      <c r="B23" s="24" t="s">
        <v>72</v>
      </c>
      <c r="C23" s="72">
        <v>15694.557000000001</v>
      </c>
      <c r="D23" s="72" t="s">
        <v>52</v>
      </c>
      <c r="E23">
        <f t="shared" si="2"/>
        <v>-29239.347176092622</v>
      </c>
      <c r="F23">
        <f t="shared" si="3"/>
        <v>-29239.5</v>
      </c>
      <c r="G23">
        <f t="shared" si="4"/>
        <v>0.12009815000419621</v>
      </c>
      <c r="H23" s="19">
        <f t="shared" si="5"/>
        <v>0.12009815000419621</v>
      </c>
      <c r="I23" s="19"/>
      <c r="J23" s="19"/>
      <c r="K23" s="19"/>
      <c r="O23">
        <f t="shared" si="6"/>
        <v>-0.19718989214754856</v>
      </c>
      <c r="P23" s="2">
        <f t="shared" si="7"/>
        <v>676.0570000000007</v>
      </c>
      <c r="Q23">
        <f t="shared" si="8"/>
        <v>0.10067170169248738</v>
      </c>
      <c r="R23">
        <v>0.1</v>
      </c>
      <c r="S23">
        <f t="shared" si="9"/>
        <v>1.0067170169248739E-2</v>
      </c>
      <c r="Z23">
        <v>16000</v>
      </c>
      <c r="AA23" s="11">
        <f t="shared" si="1"/>
        <v>-7.8777520101223464E-2</v>
      </c>
      <c r="AB23" s="11">
        <f t="shared" si="10"/>
        <v>-7.8777520101223464E-2</v>
      </c>
      <c r="AD23" t="s">
        <v>71</v>
      </c>
      <c r="AE23">
        <v>28753.487000000001</v>
      </c>
      <c r="AF23" t="s">
        <v>161</v>
      </c>
    </row>
    <row r="24" spans="1:32">
      <c r="A24" s="24" t="s">
        <v>201</v>
      </c>
      <c r="B24" s="24" t="s">
        <v>71</v>
      </c>
      <c r="C24" s="72">
        <v>16029.663</v>
      </c>
      <c r="D24" s="72" t="s">
        <v>52</v>
      </c>
      <c r="E24">
        <f t="shared" si="2"/>
        <v>-28812.927549281376</v>
      </c>
      <c r="F24">
        <f t="shared" si="3"/>
        <v>-28813</v>
      </c>
      <c r="G24">
        <f t="shared" si="4"/>
        <v>5.6936100005259505E-2</v>
      </c>
      <c r="H24" s="19">
        <f t="shared" si="5"/>
        <v>5.6936100005259505E-2</v>
      </c>
      <c r="I24" s="19"/>
      <c r="J24" s="19"/>
      <c r="K24" s="19"/>
      <c r="O24">
        <f t="shared" si="6"/>
        <v>-0.19067646246236383</v>
      </c>
      <c r="P24" s="2">
        <f t="shared" si="7"/>
        <v>1011.1630000000005</v>
      </c>
      <c r="Q24">
        <f t="shared" si="8"/>
        <v>6.1311981091782666E-2</v>
      </c>
      <c r="R24">
        <v>0.1</v>
      </c>
      <c r="S24">
        <f t="shared" si="9"/>
        <v>6.1311981091782672E-3</v>
      </c>
      <c r="Z24">
        <v>17000</v>
      </c>
      <c r="AA24" s="11">
        <f t="shared" si="1"/>
        <v>-9.1102044915465696E-2</v>
      </c>
      <c r="AB24" s="11">
        <f t="shared" si="10"/>
        <v>-9.1102044915465696E-2</v>
      </c>
      <c r="AD24" t="s">
        <v>72</v>
      </c>
      <c r="AE24">
        <v>29111.451000000001</v>
      </c>
      <c r="AF24" t="s">
        <v>161</v>
      </c>
    </row>
    <row r="25" spans="1:32">
      <c r="A25" s="24" t="s">
        <v>201</v>
      </c>
      <c r="B25" s="24" t="s">
        <v>71</v>
      </c>
      <c r="C25" s="72">
        <v>16033.629000000001</v>
      </c>
      <c r="D25" s="72" t="s">
        <v>52</v>
      </c>
      <c r="E25">
        <f t="shared" si="2"/>
        <v>-28807.880846924705</v>
      </c>
      <c r="F25">
        <f t="shared" si="3"/>
        <v>-28808</v>
      </c>
      <c r="G25">
        <f t="shared" si="4"/>
        <v>9.3637600006331922E-2</v>
      </c>
      <c r="H25" s="19">
        <f t="shared" si="5"/>
        <v>9.3637600006331922E-2</v>
      </c>
      <c r="I25" s="19"/>
      <c r="J25" s="19"/>
      <c r="K25" s="19"/>
      <c r="O25">
        <f t="shared" si="6"/>
        <v>-0.19060070697488488</v>
      </c>
      <c r="P25" s="2">
        <f t="shared" si="7"/>
        <v>1015.1290000000008</v>
      </c>
      <c r="Q25">
        <f t="shared" si="8"/>
        <v>8.0791415155548427E-2</v>
      </c>
      <c r="R25">
        <v>0.1</v>
      </c>
      <c r="S25">
        <f t="shared" si="9"/>
        <v>8.0791415155548434E-3</v>
      </c>
      <c r="Z25">
        <v>18000</v>
      </c>
      <c r="AA25" s="11">
        <f t="shared" si="1"/>
        <v>-0.10429186471373743</v>
      </c>
      <c r="AB25" s="11">
        <f t="shared" si="10"/>
        <v>-0.10429186471373743</v>
      </c>
      <c r="AD25" t="s">
        <v>72</v>
      </c>
      <c r="AE25">
        <v>29114.54</v>
      </c>
      <c r="AF25" t="s">
        <v>161</v>
      </c>
    </row>
    <row r="26" spans="1:32">
      <c r="A26" s="24" t="s">
        <v>201</v>
      </c>
      <c r="B26" s="24" t="s">
        <v>71</v>
      </c>
      <c r="C26" s="72">
        <v>16330.677</v>
      </c>
      <c r="D26" s="72" t="s">
        <v>52</v>
      </c>
      <c r="E26">
        <f t="shared" si="2"/>
        <v>-28429.889711865868</v>
      </c>
      <c r="F26">
        <f t="shared" si="3"/>
        <v>-28430</v>
      </c>
      <c r="G26">
        <f t="shared" si="4"/>
        <v>8.6671000004571397E-2</v>
      </c>
      <c r="H26" s="19">
        <f t="shared" si="5"/>
        <v>8.6671000004571397E-2</v>
      </c>
      <c r="I26" s="19"/>
      <c r="J26" s="19"/>
      <c r="K26" s="19"/>
      <c r="O26">
        <f t="shared" si="6"/>
        <v>-0.18491409491508537</v>
      </c>
      <c r="P26" s="2">
        <f t="shared" si="7"/>
        <v>1312.1769999999997</v>
      </c>
      <c r="Q26">
        <f t="shared" si="8"/>
        <v>7.3758463782518977E-2</v>
      </c>
      <c r="R26">
        <v>0.1</v>
      </c>
      <c r="S26">
        <f t="shared" si="9"/>
        <v>7.3758463782518978E-3</v>
      </c>
      <c r="Z26">
        <v>19000</v>
      </c>
      <c r="AA26" s="11">
        <f t="shared" si="1"/>
        <v>-0.11834697949603865</v>
      </c>
      <c r="AB26" s="11">
        <f t="shared" si="10"/>
        <v>-0.11834697949603865</v>
      </c>
      <c r="AD26" t="s">
        <v>72</v>
      </c>
      <c r="AE26">
        <v>29159.387999999999</v>
      </c>
      <c r="AF26" t="s">
        <v>161</v>
      </c>
    </row>
    <row r="27" spans="1:32">
      <c r="A27" s="24" t="s">
        <v>201</v>
      </c>
      <c r="B27" s="24" t="s">
        <v>72</v>
      </c>
      <c r="C27" s="72">
        <v>16413.598999999998</v>
      </c>
      <c r="D27" s="72" t="s">
        <v>52</v>
      </c>
      <c r="E27">
        <f t="shared" si="2"/>
        <v>-28324.372149379844</v>
      </c>
      <c r="F27">
        <f t="shared" si="3"/>
        <v>-28324.5</v>
      </c>
      <c r="G27">
        <f t="shared" si="4"/>
        <v>0.10047265000321204</v>
      </c>
      <c r="H27" s="19">
        <f t="shared" si="5"/>
        <v>0.10047265000321204</v>
      </c>
      <c r="I27" s="19"/>
      <c r="J27" s="19"/>
      <c r="K27" s="19"/>
      <c r="O27">
        <f t="shared" si="6"/>
        <v>-0.18334122911687989</v>
      </c>
      <c r="P27" s="2">
        <f t="shared" si="7"/>
        <v>1395.0989999999983</v>
      </c>
      <c r="Q27">
        <f t="shared" si="8"/>
        <v>8.055031798119415E-2</v>
      </c>
      <c r="R27">
        <v>0.1</v>
      </c>
      <c r="S27">
        <f t="shared" si="9"/>
        <v>8.055031798119415E-3</v>
      </c>
      <c r="Z27">
        <v>20000</v>
      </c>
      <c r="AA27" s="11">
        <f t="shared" si="1"/>
        <v>-0.13326738926236942</v>
      </c>
      <c r="AB27" s="11">
        <f t="shared" si="10"/>
        <v>-0.13326738926236942</v>
      </c>
      <c r="AD27" t="s">
        <v>72</v>
      </c>
      <c r="AE27">
        <v>29244.233</v>
      </c>
      <c r="AF27" t="s">
        <v>161</v>
      </c>
    </row>
    <row r="28" spans="1:32">
      <c r="A28" s="116" t="s">
        <v>319</v>
      </c>
      <c r="B28" s="116" t="s">
        <v>72</v>
      </c>
      <c r="C28" s="140">
        <v>16431.562000000002</v>
      </c>
      <c r="D28" s="140" t="s">
        <v>215</v>
      </c>
      <c r="E28">
        <f t="shared" si="2"/>
        <v>-28301.514379729608</v>
      </c>
      <c r="F28">
        <f t="shared" si="3"/>
        <v>-28301.5</v>
      </c>
      <c r="G28">
        <f t="shared" si="4"/>
        <v>-1.1300449994450901E-2</v>
      </c>
      <c r="I28" s="19">
        <f>G28</f>
        <v>-1.1300449994450901E-2</v>
      </c>
      <c r="O28">
        <f t="shared" si="6"/>
        <v>-0.18299915631159763</v>
      </c>
      <c r="P28" s="2">
        <f t="shared" si="7"/>
        <v>1413.0620000000017</v>
      </c>
      <c r="Q28">
        <f t="shared" si="8"/>
        <v>2.9480445750981802E-2</v>
      </c>
      <c r="R28">
        <v>0.1</v>
      </c>
      <c r="S28">
        <f t="shared" si="9"/>
        <v>2.9480445750981804E-3</v>
      </c>
      <c r="Z28">
        <v>21000</v>
      </c>
      <c r="AA28" s="11">
        <f t="shared" si="1"/>
        <v>-0.14905309401272968</v>
      </c>
      <c r="AB28" s="11">
        <f t="shared" si="10"/>
        <v>-0.14905309401272968</v>
      </c>
      <c r="AD28" t="s">
        <v>71</v>
      </c>
      <c r="AE28">
        <v>29465.478999999999</v>
      </c>
      <c r="AF28" t="s">
        <v>161</v>
      </c>
    </row>
    <row r="29" spans="1:32">
      <c r="A29" s="116" t="s">
        <v>319</v>
      </c>
      <c r="B29" s="116" t="s">
        <v>71</v>
      </c>
      <c r="C29" s="140">
        <v>16455.519</v>
      </c>
      <c r="D29" s="140" t="s">
        <v>215</v>
      </c>
      <c r="E29">
        <f t="shared" si="2"/>
        <v>-28271.029294414762</v>
      </c>
      <c r="F29">
        <f t="shared" si="3"/>
        <v>-28271</v>
      </c>
      <c r="G29">
        <f t="shared" si="4"/>
        <v>-2.3021299995889422E-2</v>
      </c>
      <c r="I29" s="19">
        <f>G29</f>
        <v>-2.3021299995889422E-2</v>
      </c>
      <c r="O29">
        <f t="shared" si="6"/>
        <v>-0.18254599453394713</v>
      </c>
      <c r="P29" s="2">
        <f t="shared" si="7"/>
        <v>1437.0190000000002</v>
      </c>
      <c r="Q29">
        <f t="shared" si="8"/>
        <v>2.5448128167460619E-2</v>
      </c>
      <c r="R29">
        <v>0.1</v>
      </c>
      <c r="S29">
        <f t="shared" si="9"/>
        <v>2.5448128167460619E-3</v>
      </c>
      <c r="AD29" t="s">
        <v>71</v>
      </c>
      <c r="AE29">
        <v>29491.422999999999</v>
      </c>
      <c r="AF29" t="s">
        <v>161</v>
      </c>
    </row>
    <row r="30" spans="1:32">
      <c r="A30" s="24" t="s">
        <v>201</v>
      </c>
      <c r="B30" s="24" t="s">
        <v>71</v>
      </c>
      <c r="C30" s="72">
        <v>16990.810000000001</v>
      </c>
      <c r="D30" s="72" t="s">
        <v>52</v>
      </c>
      <c r="E30">
        <f t="shared" si="2"/>
        <v>-27589.875902785185</v>
      </c>
      <c r="F30">
        <f t="shared" si="3"/>
        <v>-27590</v>
      </c>
      <c r="G30">
        <f t="shared" si="4"/>
        <v>9.7523000004002824E-2</v>
      </c>
      <c r="H30" s="19">
        <f t="shared" ref="H30:H57" si="11">G30</f>
        <v>9.7523000004002824E-2</v>
      </c>
      <c r="I30" s="19"/>
      <c r="J30" s="19"/>
      <c r="K30" s="19"/>
      <c r="O30">
        <f t="shared" si="6"/>
        <v>-0.17256341306833367</v>
      </c>
      <c r="P30" s="2">
        <f t="shared" si="7"/>
        <v>1972.3100000000013</v>
      </c>
      <c r="Q30">
        <f t="shared" si="8"/>
        <v>7.2946670526280774E-2</v>
      </c>
      <c r="R30">
        <v>0.1</v>
      </c>
      <c r="S30">
        <f t="shared" si="9"/>
        <v>7.2946670526280776E-3</v>
      </c>
      <c r="AD30" t="s">
        <v>71</v>
      </c>
      <c r="AE30">
        <v>29516.54</v>
      </c>
      <c r="AF30" t="s">
        <v>161</v>
      </c>
    </row>
    <row r="31" spans="1:32">
      <c r="A31" s="24" t="s">
        <v>201</v>
      </c>
      <c r="B31" s="24" t="s">
        <v>72</v>
      </c>
      <c r="C31" s="72">
        <v>17021.773000000001</v>
      </c>
      <c r="D31" s="72" t="s">
        <v>52</v>
      </c>
      <c r="E31">
        <f t="shared" si="2"/>
        <v>-27550.475740135287</v>
      </c>
      <c r="F31">
        <f t="shared" si="3"/>
        <v>-27550.5</v>
      </c>
      <c r="G31">
        <f t="shared" si="4"/>
        <v>1.9064850002905587E-2</v>
      </c>
      <c r="H31" s="19">
        <f t="shared" si="11"/>
        <v>1.9064850002905587E-2</v>
      </c>
      <c r="I31" s="19"/>
      <c r="J31" s="19"/>
      <c r="K31" s="19"/>
      <c r="O31">
        <f t="shared" si="6"/>
        <v>-0.17199235608664021</v>
      </c>
      <c r="P31" s="2">
        <f t="shared" si="7"/>
        <v>2003.273000000001</v>
      </c>
      <c r="Q31">
        <f t="shared" si="8"/>
        <v>3.6502855998743172E-2</v>
      </c>
      <c r="R31">
        <v>0.1</v>
      </c>
      <c r="S31">
        <f t="shared" si="9"/>
        <v>3.6502855998743174E-3</v>
      </c>
      <c r="AD31" t="s">
        <v>71</v>
      </c>
      <c r="AE31">
        <v>34636.415000000001</v>
      </c>
      <c r="AF31" t="s">
        <v>161</v>
      </c>
    </row>
    <row r="32" spans="1:32">
      <c r="A32" s="24" t="s">
        <v>201</v>
      </c>
      <c r="B32" s="24" t="s">
        <v>71</v>
      </c>
      <c r="C32" s="72">
        <v>17145.578000000001</v>
      </c>
      <c r="D32" s="72" t="s">
        <v>52</v>
      </c>
      <c r="E32">
        <f t="shared" si="2"/>
        <v>-27392.934896648847</v>
      </c>
      <c r="F32">
        <f t="shared" si="3"/>
        <v>-27393</v>
      </c>
      <c r="G32">
        <f t="shared" si="4"/>
        <v>5.116210000414867E-2</v>
      </c>
      <c r="H32" s="19">
        <f t="shared" si="11"/>
        <v>5.116210000414867E-2</v>
      </c>
      <c r="I32" s="19"/>
      <c r="J32" s="19"/>
      <c r="K32" s="19"/>
      <c r="O32">
        <f t="shared" si="6"/>
        <v>-0.16972403715825926</v>
      </c>
      <c r="P32" s="2">
        <f t="shared" si="7"/>
        <v>2127.0780000000013</v>
      </c>
      <c r="Q32">
        <f t="shared" si="8"/>
        <v>4.879068559053009E-2</v>
      </c>
      <c r="R32">
        <v>0.1</v>
      </c>
      <c r="S32">
        <f t="shared" si="9"/>
        <v>4.879068559053009E-3</v>
      </c>
      <c r="AD32" t="s">
        <v>71</v>
      </c>
      <c r="AE32">
        <v>34651.336000000003</v>
      </c>
      <c r="AF32" t="s">
        <v>161</v>
      </c>
    </row>
    <row r="33" spans="1:32">
      <c r="A33" s="24" t="s">
        <v>201</v>
      </c>
      <c r="B33" s="24" t="s">
        <v>72</v>
      </c>
      <c r="C33" s="72">
        <v>17432.853999999999</v>
      </c>
      <c r="D33" s="72" t="s">
        <v>52</v>
      </c>
      <c r="E33">
        <f t="shared" si="2"/>
        <v>-27027.378551158683</v>
      </c>
      <c r="F33">
        <f t="shared" si="3"/>
        <v>-27027.5</v>
      </c>
      <c r="G33">
        <f t="shared" si="4"/>
        <v>9.5441750003374182E-2</v>
      </c>
      <c r="H33" s="19">
        <f t="shared" si="11"/>
        <v>9.5441750003374182E-2</v>
      </c>
      <c r="I33" s="19"/>
      <c r="J33" s="19"/>
      <c r="K33" s="19"/>
      <c r="O33">
        <f t="shared" si="6"/>
        <v>-0.16451357606623843</v>
      </c>
      <c r="P33" s="2">
        <f t="shared" si="7"/>
        <v>2414.3539999999994</v>
      </c>
      <c r="Q33">
        <f t="shared" si="8"/>
        <v>6.7576771551958598E-2</v>
      </c>
      <c r="R33">
        <v>0.1</v>
      </c>
      <c r="S33">
        <f t="shared" si="9"/>
        <v>6.7576771551958598E-3</v>
      </c>
      <c r="AD33" t="s">
        <v>72</v>
      </c>
      <c r="AE33">
        <v>34653.296000000002</v>
      </c>
      <c r="AF33" t="s">
        <v>161</v>
      </c>
    </row>
    <row r="34" spans="1:32">
      <c r="A34" s="24" t="s">
        <v>201</v>
      </c>
      <c r="B34" s="24" t="s">
        <v>72</v>
      </c>
      <c r="C34" s="72">
        <v>17458.731</v>
      </c>
      <c r="D34" s="72" t="s">
        <v>52</v>
      </c>
      <c r="E34">
        <f t="shared" si="2"/>
        <v>-26994.450281646961</v>
      </c>
      <c r="F34">
        <f t="shared" si="3"/>
        <v>-26994.5</v>
      </c>
      <c r="G34">
        <f t="shared" si="4"/>
        <v>3.9071650004188996E-2</v>
      </c>
      <c r="H34" s="19">
        <f t="shared" si="11"/>
        <v>3.9071650004188996E-2</v>
      </c>
      <c r="I34" s="19"/>
      <c r="J34" s="19"/>
      <c r="K34" s="19"/>
      <c r="O34">
        <f t="shared" si="6"/>
        <v>-0.16404681677697594</v>
      </c>
      <c r="P34" s="2">
        <f t="shared" si="7"/>
        <v>2440.2309999999998</v>
      </c>
      <c r="Q34">
        <f t="shared" si="8"/>
        <v>4.1257111547531207E-2</v>
      </c>
      <c r="R34">
        <v>0.1</v>
      </c>
      <c r="S34">
        <f t="shared" si="9"/>
        <v>4.1257111547531207E-3</v>
      </c>
      <c r="AD34" t="s">
        <v>72</v>
      </c>
      <c r="AE34">
        <v>36788.487999999998</v>
      </c>
      <c r="AF34" t="s">
        <v>161</v>
      </c>
    </row>
    <row r="35" spans="1:32">
      <c r="A35" s="24" t="s">
        <v>201</v>
      </c>
      <c r="B35" s="24" t="s">
        <v>71</v>
      </c>
      <c r="C35" s="72">
        <v>17497.669999999998</v>
      </c>
      <c r="D35" s="72" t="s">
        <v>52</v>
      </c>
      <c r="E35">
        <f t="shared" si="2"/>
        <v>-26944.900724645886</v>
      </c>
      <c r="F35">
        <f t="shared" si="3"/>
        <v>-26945</v>
      </c>
      <c r="G35">
        <f t="shared" si="4"/>
        <v>7.8016500003286637E-2</v>
      </c>
      <c r="H35" s="19">
        <f t="shared" si="11"/>
        <v>7.8016500003286637E-2</v>
      </c>
      <c r="I35" s="19"/>
      <c r="J35" s="19"/>
      <c r="K35" s="19"/>
      <c r="O35">
        <f t="shared" si="6"/>
        <v>-0.16334782033609477</v>
      </c>
      <c r="P35" s="2">
        <f t="shared" si="7"/>
        <v>2479.1699999999983</v>
      </c>
      <c r="Q35">
        <f t="shared" si="8"/>
        <v>5.8256735132891521E-2</v>
      </c>
      <c r="R35">
        <v>0.1</v>
      </c>
      <c r="S35">
        <f t="shared" si="9"/>
        <v>5.8256735132891525E-3</v>
      </c>
      <c r="AD35" t="s">
        <v>71</v>
      </c>
      <c r="AE35">
        <v>36790.46</v>
      </c>
      <c r="AF35" t="s">
        <v>161</v>
      </c>
    </row>
    <row r="36" spans="1:32">
      <c r="A36" s="24" t="s">
        <v>201</v>
      </c>
      <c r="B36" s="24" t="s">
        <v>71</v>
      </c>
      <c r="C36" s="72">
        <v>18283.489000000001</v>
      </c>
      <c r="D36" s="72" t="s">
        <v>52</v>
      </c>
      <c r="E36">
        <f t="shared" si="2"/>
        <v>-25944.95251506089</v>
      </c>
      <c r="F36">
        <f t="shared" si="3"/>
        <v>-25945</v>
      </c>
      <c r="G36">
        <f t="shared" si="4"/>
        <v>3.7316500005545095E-2</v>
      </c>
      <c r="H36" s="19">
        <f t="shared" si="11"/>
        <v>3.7316500005545095E-2</v>
      </c>
      <c r="I36" s="19"/>
      <c r="J36" s="19"/>
      <c r="K36" s="19"/>
      <c r="O36">
        <f t="shared" si="6"/>
        <v>-0.14952029417606605</v>
      </c>
      <c r="P36" s="2">
        <f t="shared" si="7"/>
        <v>3264.9890000000014</v>
      </c>
      <c r="Q36">
        <f t="shared" si="8"/>
        <v>3.4907987660061722E-2</v>
      </c>
      <c r="R36">
        <v>0.1</v>
      </c>
      <c r="S36">
        <f t="shared" si="9"/>
        <v>3.4907987660061724E-3</v>
      </c>
      <c r="AD36" t="s">
        <v>72</v>
      </c>
      <c r="AE36">
        <v>36814.417999999998</v>
      </c>
      <c r="AF36" t="s">
        <v>161</v>
      </c>
    </row>
    <row r="37" spans="1:32">
      <c r="A37" s="24" t="s">
        <v>201</v>
      </c>
      <c r="B37" s="24" t="s">
        <v>71</v>
      </c>
      <c r="C37" s="72">
        <v>18683.471000000001</v>
      </c>
      <c r="D37" s="72" t="s">
        <v>52</v>
      </c>
      <c r="E37">
        <f t="shared" si="2"/>
        <v>-25435.978712230688</v>
      </c>
      <c r="F37">
        <f t="shared" si="3"/>
        <v>-25436</v>
      </c>
      <c r="G37">
        <f t="shared" si="4"/>
        <v>1.6729200004192535E-2</v>
      </c>
      <c r="H37" s="19">
        <f t="shared" si="11"/>
        <v>1.6729200004192535E-2</v>
      </c>
      <c r="I37" s="19"/>
      <c r="J37" s="19"/>
      <c r="K37" s="19"/>
      <c r="O37">
        <f t="shared" si="6"/>
        <v>-0.14269696604823395</v>
      </c>
      <c r="P37" s="2">
        <f t="shared" si="7"/>
        <v>3664.9710000000014</v>
      </c>
      <c r="Q37">
        <f t="shared" si="8"/>
        <v>2.5416702422175863E-2</v>
      </c>
      <c r="R37">
        <v>0.1</v>
      </c>
      <c r="S37">
        <f t="shared" si="9"/>
        <v>2.5416702422175865E-3</v>
      </c>
      <c r="AD37" t="s">
        <v>72</v>
      </c>
      <c r="AE37">
        <v>36840.343999999997</v>
      </c>
      <c r="AF37" t="s">
        <v>161</v>
      </c>
    </row>
    <row r="38" spans="1:32">
      <c r="A38" s="24" t="s">
        <v>201</v>
      </c>
      <c r="B38" s="24" t="s">
        <v>72</v>
      </c>
      <c r="C38" s="72">
        <v>19238.75</v>
      </c>
      <c r="D38" s="72" t="s">
        <v>52</v>
      </c>
      <c r="E38">
        <f t="shared" si="2"/>
        <v>-24729.390755118242</v>
      </c>
      <c r="F38">
        <f t="shared" si="3"/>
        <v>-24729.5</v>
      </c>
      <c r="G38">
        <f t="shared" si="4"/>
        <v>8.585115000460064E-2</v>
      </c>
      <c r="H38" s="19">
        <f t="shared" si="11"/>
        <v>8.585115000460064E-2</v>
      </c>
      <c r="I38" s="19"/>
      <c r="J38" s="19"/>
      <c r="K38" s="19"/>
      <c r="O38">
        <f t="shared" si="6"/>
        <v>-0.13346632833396557</v>
      </c>
      <c r="P38" s="2">
        <f t="shared" si="7"/>
        <v>4220.25</v>
      </c>
      <c r="Q38">
        <f t="shared" si="8"/>
        <v>4.8100156304787457E-2</v>
      </c>
      <c r="R38">
        <v>0.1</v>
      </c>
      <c r="S38">
        <f t="shared" si="9"/>
        <v>4.8100156304787464E-3</v>
      </c>
      <c r="AD38" t="s">
        <v>71</v>
      </c>
      <c r="AE38">
        <v>36868.260999999999</v>
      </c>
      <c r="AF38" t="s">
        <v>161</v>
      </c>
    </row>
    <row r="39" spans="1:32">
      <c r="A39" s="24" t="s">
        <v>201</v>
      </c>
      <c r="B39" s="24" t="s">
        <v>72</v>
      </c>
      <c r="C39" s="72">
        <v>19308.672999999999</v>
      </c>
      <c r="D39" s="72" t="s">
        <v>52</v>
      </c>
      <c r="E39">
        <f t="shared" si="2"/>
        <v>-24640.414313140114</v>
      </c>
      <c r="F39">
        <f t="shared" si="3"/>
        <v>-24640.5</v>
      </c>
      <c r="G39">
        <f t="shared" si="4"/>
        <v>6.7337850003241329E-2</v>
      </c>
      <c r="H39" s="19">
        <f t="shared" si="11"/>
        <v>6.7337850003241329E-2</v>
      </c>
      <c r="I39" s="19"/>
      <c r="J39" s="19"/>
      <c r="K39" s="19"/>
      <c r="O39">
        <f t="shared" si="6"/>
        <v>-0.13232332349157527</v>
      </c>
      <c r="P39" s="2">
        <f t="shared" si="7"/>
        <v>4290.1729999999989</v>
      </c>
      <c r="Q39">
        <f t="shared" si="8"/>
        <v>3.9864584201327255E-2</v>
      </c>
      <c r="R39">
        <v>0.1</v>
      </c>
      <c r="S39">
        <f t="shared" si="9"/>
        <v>3.9864584201327255E-3</v>
      </c>
      <c r="AD39" t="s">
        <v>72</v>
      </c>
      <c r="AE39">
        <v>37878.470699999998</v>
      </c>
      <c r="AF39" t="s">
        <v>162</v>
      </c>
    </row>
    <row r="40" spans="1:32">
      <c r="A40" s="24" t="s">
        <v>201</v>
      </c>
      <c r="B40" s="24" t="s">
        <v>72</v>
      </c>
      <c r="C40" s="72">
        <v>19668.613000000001</v>
      </c>
      <c r="D40" s="72" t="s">
        <v>52</v>
      </c>
      <c r="E40">
        <f t="shared" si="2"/>
        <v>-24182.393625732424</v>
      </c>
      <c r="F40">
        <f t="shared" si="3"/>
        <v>-24182.5</v>
      </c>
      <c r="G40">
        <f t="shared" si="4"/>
        <v>8.3595250005600974E-2</v>
      </c>
      <c r="H40" s="19">
        <f t="shared" si="11"/>
        <v>8.3595250005600974E-2</v>
      </c>
      <c r="I40" s="19"/>
      <c r="J40" s="19"/>
      <c r="K40" s="19"/>
      <c r="O40">
        <f t="shared" si="6"/>
        <v>-0.12651143208777577</v>
      </c>
      <c r="P40" s="2">
        <f t="shared" si="7"/>
        <v>4650.1130000000012</v>
      </c>
      <c r="Q40">
        <f t="shared" si="8"/>
        <v>4.4144817860287275E-2</v>
      </c>
      <c r="R40">
        <v>0.1</v>
      </c>
      <c r="S40">
        <f t="shared" si="9"/>
        <v>4.4144817860287278E-3</v>
      </c>
      <c r="AD40" t="s">
        <v>71</v>
      </c>
      <c r="AE40">
        <v>37928.375</v>
      </c>
      <c r="AF40" t="s">
        <v>163</v>
      </c>
    </row>
    <row r="41" spans="1:32">
      <c r="A41" s="24" t="s">
        <v>201</v>
      </c>
      <c r="B41" s="24" t="s">
        <v>71</v>
      </c>
      <c r="C41" s="72">
        <v>19948.821</v>
      </c>
      <c r="D41" s="72" t="s">
        <v>52</v>
      </c>
      <c r="E41">
        <f t="shared" si="2"/>
        <v>-23825.831252067001</v>
      </c>
      <c r="F41">
        <f t="shared" si="3"/>
        <v>-23826</v>
      </c>
      <c r="G41">
        <f t="shared" si="4"/>
        <v>0.13261220000276808</v>
      </c>
      <c r="H41" s="19">
        <f t="shared" si="11"/>
        <v>0.13261220000276808</v>
      </c>
      <c r="I41" s="19"/>
      <c r="J41" s="19"/>
      <c r="K41" s="19"/>
      <c r="O41">
        <f t="shared" si="6"/>
        <v>-0.12206878252980227</v>
      </c>
      <c r="P41" s="2">
        <f t="shared" si="7"/>
        <v>4930.3209999999999</v>
      </c>
      <c r="Q41">
        <f t="shared" si="8"/>
        <v>6.4862402863755386E-2</v>
      </c>
      <c r="R41">
        <v>0.1</v>
      </c>
      <c r="S41">
        <f t="shared" si="9"/>
        <v>6.4862402863755386E-3</v>
      </c>
      <c r="AD41" t="s">
        <v>71</v>
      </c>
      <c r="AE41">
        <v>37935.447999999997</v>
      </c>
      <c r="AF41" t="s">
        <v>163</v>
      </c>
    </row>
    <row r="42" spans="1:32">
      <c r="A42" s="24" t="s">
        <v>201</v>
      </c>
      <c r="B42" s="24" t="s">
        <v>72</v>
      </c>
      <c r="C42" s="72">
        <v>20005.723000000002</v>
      </c>
      <c r="D42" s="72" t="s">
        <v>52</v>
      </c>
      <c r="E42">
        <f t="shared" si="2"/>
        <v>-23753.423925415689</v>
      </c>
      <c r="F42">
        <f t="shared" si="3"/>
        <v>-23753.5</v>
      </c>
      <c r="G42">
        <f t="shared" si="4"/>
        <v>5.9783950004202779E-2</v>
      </c>
      <c r="H42" s="19">
        <f t="shared" si="11"/>
        <v>5.9783950004202779E-2</v>
      </c>
      <c r="I42" s="19"/>
      <c r="J42" s="19"/>
      <c r="K42" s="19"/>
      <c r="O42">
        <f t="shared" si="6"/>
        <v>-0.12117399980952556</v>
      </c>
      <c r="P42" s="2">
        <f t="shared" si="7"/>
        <v>4987.2230000000018</v>
      </c>
      <c r="Q42">
        <f t="shared" si="8"/>
        <v>3.2745779600787825E-2</v>
      </c>
      <c r="R42">
        <v>0.1</v>
      </c>
      <c r="S42">
        <f t="shared" si="9"/>
        <v>3.2745779600787828E-3</v>
      </c>
      <c r="AD42" t="s">
        <v>71</v>
      </c>
      <c r="AE42">
        <v>37939.37616</v>
      </c>
      <c r="AF42" t="s">
        <v>162</v>
      </c>
    </row>
    <row r="43" spans="1:32">
      <c r="A43" s="24" t="s">
        <v>201</v>
      </c>
      <c r="B43" s="24" t="s">
        <v>72</v>
      </c>
      <c r="C43" s="72">
        <v>20012.792000000001</v>
      </c>
      <c r="D43" s="72" t="s">
        <v>52</v>
      </c>
      <c r="E43">
        <f t="shared" si="2"/>
        <v>-23744.428681099176</v>
      </c>
      <c r="F43">
        <f t="shared" si="3"/>
        <v>-23744.5</v>
      </c>
      <c r="G43">
        <f t="shared" si="4"/>
        <v>5.6046650006464915E-2</v>
      </c>
      <c r="H43" s="19">
        <f t="shared" si="11"/>
        <v>5.6046650006464915E-2</v>
      </c>
      <c r="I43" s="19"/>
      <c r="J43" s="19"/>
      <c r="K43" s="19"/>
      <c r="O43">
        <f t="shared" si="6"/>
        <v>-0.12106312854201637</v>
      </c>
      <c r="P43" s="2">
        <f t="shared" si="7"/>
        <v>4994.2920000000013</v>
      </c>
      <c r="Q43">
        <f t="shared" si="8"/>
        <v>3.1367873657492079E-2</v>
      </c>
      <c r="R43">
        <v>0.1</v>
      </c>
      <c r="S43">
        <f t="shared" si="9"/>
        <v>3.1367873657492081E-3</v>
      </c>
      <c r="AD43" t="s">
        <v>72</v>
      </c>
      <c r="AE43">
        <v>37941.340069999998</v>
      </c>
      <c r="AF43" t="s">
        <v>162</v>
      </c>
    </row>
    <row r="44" spans="1:32">
      <c r="A44" s="24" t="s">
        <v>201</v>
      </c>
      <c r="B44" s="24" t="s">
        <v>72</v>
      </c>
      <c r="C44" s="72">
        <v>20046.612000000001</v>
      </c>
      <c r="D44" s="72" t="s">
        <v>52</v>
      </c>
      <c r="E44">
        <f t="shared" si="2"/>
        <v>-23701.39300946466</v>
      </c>
      <c r="F44">
        <f t="shared" si="3"/>
        <v>-23701.5</v>
      </c>
      <c r="G44">
        <f t="shared" si="4"/>
        <v>8.4079550004389603E-2</v>
      </c>
      <c r="H44" s="19">
        <f t="shared" si="11"/>
        <v>8.4079550004389603E-2</v>
      </c>
      <c r="I44" s="19"/>
      <c r="J44" s="19"/>
      <c r="K44" s="19"/>
      <c r="O44">
        <f t="shared" si="6"/>
        <v>-0.12053403581993177</v>
      </c>
      <c r="P44" s="2">
        <f t="shared" si="7"/>
        <v>5028.112000000001</v>
      </c>
      <c r="Q44">
        <f t="shared" si="8"/>
        <v>4.1866719503886929E-2</v>
      </c>
      <c r="R44">
        <v>0.1</v>
      </c>
      <c r="S44">
        <f t="shared" si="9"/>
        <v>4.1866719503886934E-3</v>
      </c>
      <c r="AD44" t="s">
        <v>71</v>
      </c>
      <c r="AE44">
        <v>38327.589</v>
      </c>
      <c r="AF44" t="s">
        <v>161</v>
      </c>
    </row>
    <row r="45" spans="1:32">
      <c r="A45" s="24" t="s">
        <v>201</v>
      </c>
      <c r="B45" s="24" t="s">
        <v>71</v>
      </c>
      <c r="C45" s="72">
        <v>20407.633000000002</v>
      </c>
      <c r="D45" s="72" t="s">
        <v>52</v>
      </c>
      <c r="E45">
        <f t="shared" si="2"/>
        <v>-23241.996758454461</v>
      </c>
      <c r="F45">
        <f t="shared" si="3"/>
        <v>-23242</v>
      </c>
      <c r="G45">
        <f t="shared" si="4"/>
        <v>2.5474000067333691E-3</v>
      </c>
      <c r="H45" s="19">
        <f t="shared" si="11"/>
        <v>2.5474000067333691E-3</v>
      </c>
      <c r="I45" s="19"/>
      <c r="J45" s="19"/>
      <c r="K45" s="19"/>
      <c r="O45">
        <f t="shared" si="6"/>
        <v>-0.11494472392387584</v>
      </c>
      <c r="P45" s="2">
        <f t="shared" si="7"/>
        <v>5389.1330000000016</v>
      </c>
      <c r="Q45">
        <f t="shared" si="8"/>
        <v>1.3804399185725633E-2</v>
      </c>
      <c r="R45">
        <v>0.1</v>
      </c>
      <c r="S45">
        <f t="shared" si="9"/>
        <v>1.3804399185725633E-3</v>
      </c>
      <c r="AD45" t="s">
        <v>71</v>
      </c>
      <c r="AE45">
        <v>38353.5219</v>
      </c>
      <c r="AF45" t="s">
        <v>161</v>
      </c>
    </row>
    <row r="46" spans="1:32">
      <c r="A46" s="24" t="s">
        <v>201</v>
      </c>
      <c r="B46" s="24" t="s">
        <v>72</v>
      </c>
      <c r="C46" s="72">
        <v>20409.614000000001</v>
      </c>
      <c r="D46" s="72" t="s">
        <v>52</v>
      </c>
      <c r="E46">
        <f t="shared" si="2"/>
        <v>-23239.475952259665</v>
      </c>
      <c r="F46">
        <f t="shared" si="3"/>
        <v>-23239.5</v>
      </c>
      <c r="G46">
        <f t="shared" si="4"/>
        <v>1.8898150003224146E-2</v>
      </c>
      <c r="H46" s="19">
        <f t="shared" si="11"/>
        <v>1.8898150003224146E-2</v>
      </c>
      <c r="I46" s="19"/>
      <c r="J46" s="19"/>
      <c r="K46" s="19"/>
      <c r="O46">
        <f t="shared" si="6"/>
        <v>-0.11491463730405028</v>
      </c>
      <c r="P46" s="2">
        <f t="shared" si="7"/>
        <v>5391.1140000000014</v>
      </c>
      <c r="Q46">
        <f t="shared" si="8"/>
        <v>1.7905862046941862E-2</v>
      </c>
      <c r="R46">
        <v>0.1</v>
      </c>
      <c r="S46">
        <f t="shared" si="9"/>
        <v>1.7905862046941863E-3</v>
      </c>
      <c r="AD46" t="s">
        <v>71</v>
      </c>
      <c r="AE46">
        <v>38662.367400000003</v>
      </c>
      <c r="AF46" t="s">
        <v>163</v>
      </c>
    </row>
    <row r="47" spans="1:32">
      <c r="A47" s="24" t="s">
        <v>201</v>
      </c>
      <c r="B47" s="24" t="s">
        <v>71</v>
      </c>
      <c r="C47" s="72">
        <v>20667.776000000002</v>
      </c>
      <c r="D47" s="72" t="s">
        <v>52</v>
      </c>
      <c r="E47">
        <f t="shared" si="2"/>
        <v>-22910.966932138133</v>
      </c>
      <c r="F47">
        <f t="shared" si="3"/>
        <v>-22911</v>
      </c>
      <c r="G47">
        <f t="shared" si="4"/>
        <v>2.5986700005887542E-2</v>
      </c>
      <c r="H47" s="19">
        <f t="shared" si="11"/>
        <v>2.5986700005887542E-2</v>
      </c>
      <c r="I47" s="19"/>
      <c r="J47" s="19"/>
      <c r="K47" s="19"/>
      <c r="O47">
        <f t="shared" si="6"/>
        <v>-0.11099167535832533</v>
      </c>
      <c r="P47" s="2">
        <f t="shared" si="7"/>
        <v>5649.2760000000017</v>
      </c>
      <c r="Q47">
        <f t="shared" si="8"/>
        <v>1.8763075317419199E-2</v>
      </c>
      <c r="R47">
        <v>0.1</v>
      </c>
      <c r="S47">
        <f t="shared" si="9"/>
        <v>1.87630753174192E-3</v>
      </c>
      <c r="AD47" t="s">
        <v>71</v>
      </c>
      <c r="AE47">
        <v>38669.439700000003</v>
      </c>
      <c r="AF47" t="s">
        <v>163</v>
      </c>
    </row>
    <row r="48" spans="1:32">
      <c r="A48" s="24" t="s">
        <v>201</v>
      </c>
      <c r="B48" s="24" t="s">
        <v>71</v>
      </c>
      <c r="C48" s="72">
        <v>20763.621999999999</v>
      </c>
      <c r="D48" s="72" t="s">
        <v>52</v>
      </c>
      <c r="E48">
        <f t="shared" si="2"/>
        <v>-22789.003686026903</v>
      </c>
      <c r="F48">
        <f t="shared" si="3"/>
        <v>-22789</v>
      </c>
      <c r="G48">
        <f t="shared" si="4"/>
        <v>-2.8966999961994588E-3</v>
      </c>
      <c r="H48" s="19">
        <f t="shared" si="11"/>
        <v>-2.8966999961994588E-3</v>
      </c>
      <c r="I48" s="19"/>
      <c r="J48" s="19"/>
      <c r="K48" s="19"/>
      <c r="O48">
        <f t="shared" si="6"/>
        <v>-0.1095501220081255</v>
      </c>
      <c r="P48" s="2">
        <f t="shared" si="7"/>
        <v>5745.1219999999994</v>
      </c>
      <c r="Q48">
        <f t="shared" si="8"/>
        <v>1.137495242685399E-2</v>
      </c>
      <c r="R48">
        <v>0.1</v>
      </c>
      <c r="S48">
        <f t="shared" si="9"/>
        <v>1.137495242685399E-3</v>
      </c>
      <c r="AD48" t="s">
        <v>71</v>
      </c>
      <c r="AE48">
        <v>38672.582000000002</v>
      </c>
      <c r="AF48" t="s">
        <v>161</v>
      </c>
    </row>
    <row r="49" spans="1:32">
      <c r="A49" s="24" t="s">
        <v>201</v>
      </c>
      <c r="B49" s="24" t="s">
        <v>72</v>
      </c>
      <c r="C49" s="72">
        <v>20769.61</v>
      </c>
      <c r="D49" s="72" t="s">
        <v>52</v>
      </c>
      <c r="E49">
        <f t="shared" si="2"/>
        <v>-22781.384005312902</v>
      </c>
      <c r="F49">
        <f t="shared" si="3"/>
        <v>-22781.5</v>
      </c>
      <c r="G49">
        <f t="shared" si="4"/>
        <v>9.1155550002440577E-2</v>
      </c>
      <c r="H49" s="19">
        <f t="shared" si="11"/>
        <v>9.1155550002440577E-2</v>
      </c>
      <c r="I49" s="19"/>
      <c r="J49" s="19"/>
      <c r="K49" s="19"/>
      <c r="O49">
        <f t="shared" si="6"/>
        <v>-0.10946177364751834</v>
      </c>
      <c r="P49" s="2">
        <f t="shared" si="7"/>
        <v>5751.1100000000006</v>
      </c>
      <c r="Q49">
        <f t="shared" si="8"/>
        <v>4.0247310548472373E-2</v>
      </c>
      <c r="R49">
        <v>0.1</v>
      </c>
      <c r="S49">
        <f t="shared" si="9"/>
        <v>4.0247310548472371E-3</v>
      </c>
      <c r="AD49" t="s">
        <v>72</v>
      </c>
      <c r="AE49">
        <v>38692.620799999997</v>
      </c>
      <c r="AF49" t="s">
        <v>161</v>
      </c>
    </row>
    <row r="50" spans="1:32">
      <c r="A50" s="24" t="s">
        <v>201</v>
      </c>
      <c r="B50" s="24" t="s">
        <v>71</v>
      </c>
      <c r="C50" s="72">
        <v>20789.637999999999</v>
      </c>
      <c r="D50" s="72" t="s">
        <v>52</v>
      </c>
      <c r="E50">
        <f t="shared" si="2"/>
        <v>-22755.898540159265</v>
      </c>
      <c r="F50">
        <f t="shared" si="3"/>
        <v>-22756</v>
      </c>
      <c r="G50">
        <f t="shared" si="4"/>
        <v>7.9733200003829552E-2</v>
      </c>
      <c r="H50" s="19">
        <f t="shared" si="11"/>
        <v>7.9733200003829552E-2</v>
      </c>
      <c r="I50" s="19"/>
      <c r="J50" s="19"/>
      <c r="K50" s="19"/>
      <c r="O50">
        <f t="shared" si="6"/>
        <v>-0.10916162464425661</v>
      </c>
      <c r="P50" s="2">
        <f t="shared" si="7"/>
        <v>5771.137999999999</v>
      </c>
      <c r="Q50">
        <f t="shared" si="8"/>
        <v>3.5681254778831217E-2</v>
      </c>
      <c r="R50">
        <v>0.1</v>
      </c>
      <c r="S50">
        <f t="shared" si="9"/>
        <v>3.5681254778831221E-3</v>
      </c>
      <c r="AD50" t="s">
        <v>72</v>
      </c>
      <c r="AE50">
        <v>38707.552000000003</v>
      </c>
      <c r="AF50" t="s">
        <v>161</v>
      </c>
    </row>
    <row r="51" spans="1:32">
      <c r="A51" s="24" t="s">
        <v>201</v>
      </c>
      <c r="B51" s="24" t="s">
        <v>72</v>
      </c>
      <c r="C51" s="72">
        <v>21206.522000000001</v>
      </c>
      <c r="D51" s="72" t="s">
        <v>52</v>
      </c>
      <c r="E51">
        <f t="shared" si="2"/>
        <v>-22225.417081445958</v>
      </c>
      <c r="F51">
        <f t="shared" si="3"/>
        <v>-22225.5</v>
      </c>
      <c r="G51">
        <f t="shared" si="4"/>
        <v>6.5162350005266489E-2</v>
      </c>
      <c r="H51" s="19">
        <f t="shared" si="11"/>
        <v>6.5162350005266489E-2</v>
      </c>
      <c r="I51" s="19"/>
      <c r="J51" s="19"/>
      <c r="K51" s="19"/>
      <c r="O51">
        <f t="shared" si="6"/>
        <v>-0.10299986744093362</v>
      </c>
      <c r="P51" s="2">
        <f t="shared" si="7"/>
        <v>6188.0220000000008</v>
      </c>
      <c r="Q51">
        <f t="shared" si="8"/>
        <v>2.8278531376423086E-2</v>
      </c>
      <c r="R51">
        <v>0.1</v>
      </c>
      <c r="S51">
        <f t="shared" si="9"/>
        <v>2.827853137642309E-3</v>
      </c>
      <c r="AD51" t="s">
        <v>71</v>
      </c>
      <c r="AE51">
        <v>38731.520400000001</v>
      </c>
      <c r="AF51" t="s">
        <v>161</v>
      </c>
    </row>
    <row r="52" spans="1:32">
      <c r="A52" s="24" t="s">
        <v>201</v>
      </c>
      <c r="B52" s="24" t="s">
        <v>72</v>
      </c>
      <c r="C52" s="72">
        <v>21228.512999999999</v>
      </c>
      <c r="D52" s="72" t="s">
        <v>52</v>
      </c>
      <c r="E52">
        <f t="shared" si="2"/>
        <v>-22197.433714949369</v>
      </c>
      <c r="F52">
        <f t="shared" si="3"/>
        <v>-22197.5</v>
      </c>
      <c r="G52">
        <f t="shared" si="4"/>
        <v>5.2090750003117137E-2</v>
      </c>
      <c r="H52" s="19">
        <f t="shared" si="11"/>
        <v>5.2090750003117137E-2</v>
      </c>
      <c r="I52" s="19"/>
      <c r="J52" s="19"/>
      <c r="K52" s="19"/>
      <c r="O52">
        <f t="shared" si="6"/>
        <v>-0.10267902243197781</v>
      </c>
      <c r="P52" s="2">
        <f t="shared" si="7"/>
        <v>6210.012999999999</v>
      </c>
      <c r="Q52">
        <f t="shared" si="8"/>
        <v>2.3953682459611072E-2</v>
      </c>
      <c r="R52">
        <v>0.1</v>
      </c>
      <c r="S52">
        <f t="shared" si="9"/>
        <v>2.3953682459611075E-3</v>
      </c>
      <c r="AD52" t="s">
        <v>71</v>
      </c>
      <c r="AE52">
        <v>39040.365100000003</v>
      </c>
      <c r="AF52" t="s">
        <v>163</v>
      </c>
    </row>
    <row r="53" spans="1:32">
      <c r="A53" s="24" t="s">
        <v>201</v>
      </c>
      <c r="B53" s="24" t="s">
        <v>71</v>
      </c>
      <c r="C53" s="72">
        <v>21423.760999999999</v>
      </c>
      <c r="D53" s="72" t="s">
        <v>52</v>
      </c>
      <c r="E53">
        <f t="shared" si="2"/>
        <v>-21948.982241995611</v>
      </c>
      <c r="F53">
        <f t="shared" si="3"/>
        <v>-21949</v>
      </c>
      <c r="G53">
        <f t="shared" ref="G53:G84" si="12">+C53-(C$7+F53*C$8)</f>
        <v>1.3955300000816351E-2</v>
      </c>
      <c r="H53" s="19">
        <f t="shared" si="11"/>
        <v>1.3955300000816351E-2</v>
      </c>
      <c r="I53" s="19"/>
      <c r="J53" s="19"/>
      <c r="K53" s="19"/>
      <c r="O53">
        <f t="shared" ref="O53:O84" si="13">+D$11+D$12*F53+D$13*F53^2</f>
        <v>-9.9850745745910394E-2</v>
      </c>
      <c r="P53" s="2">
        <f t="shared" ref="P53:P84" si="14">+C53-15018.5</f>
        <v>6405.2609999999986</v>
      </c>
      <c r="Q53">
        <f t="shared" ref="Q53:Q84" si="15">+(O53-G53)^2</f>
        <v>1.295181604850606E-2</v>
      </c>
      <c r="R53">
        <v>0.1</v>
      </c>
      <c r="S53">
        <f t="shared" ref="S53:S84" si="16">R53*Q53</f>
        <v>1.2951816048506061E-3</v>
      </c>
      <c r="AD53" t="s">
        <v>71</v>
      </c>
      <c r="AE53">
        <v>39077.300199999998</v>
      </c>
      <c r="AF53" t="s">
        <v>163</v>
      </c>
    </row>
    <row r="54" spans="1:32">
      <c r="A54" s="24" t="s">
        <v>201</v>
      </c>
      <c r="B54" s="24" t="s">
        <v>72</v>
      </c>
      <c r="C54" s="72">
        <v>21481.631000000001</v>
      </c>
      <c r="D54" s="72" t="s">
        <v>52</v>
      </c>
      <c r="E54">
        <f t="shared" si="2"/>
        <v>-21875.343143311708</v>
      </c>
      <c r="F54">
        <f t="shared" si="3"/>
        <v>-21875.5</v>
      </c>
      <c r="G54">
        <f t="shared" si="12"/>
        <v>0.12326735000533517</v>
      </c>
      <c r="H54" s="19">
        <f t="shared" si="11"/>
        <v>0.12326735000533517</v>
      </c>
      <c r="I54" s="19"/>
      <c r="J54" s="19"/>
      <c r="K54" s="19"/>
      <c r="O54">
        <f t="shared" si="13"/>
        <v>-9.9020834418827558E-2</v>
      </c>
      <c r="P54" s="2">
        <f t="shared" si="14"/>
        <v>6463.1310000000012</v>
      </c>
      <c r="Q54">
        <f t="shared" si="15"/>
        <v>4.9412036934590585E-2</v>
      </c>
      <c r="R54">
        <v>0.1</v>
      </c>
      <c r="S54">
        <f t="shared" si="16"/>
        <v>4.9412036934590592E-3</v>
      </c>
      <c r="AD54" t="s">
        <v>72</v>
      </c>
      <c r="AE54">
        <v>39338.594559999998</v>
      </c>
      <c r="AF54" t="s">
        <v>162</v>
      </c>
    </row>
    <row r="55" spans="1:32">
      <c r="A55" s="24" t="s">
        <v>201</v>
      </c>
      <c r="B55" s="24" t="s">
        <v>72</v>
      </c>
      <c r="C55" s="72">
        <v>21488.616000000002</v>
      </c>
      <c r="D55" s="72" t="s">
        <v>52</v>
      </c>
      <c r="E55">
        <f t="shared" si="2"/>
        <v>-21866.45478830381</v>
      </c>
      <c r="F55">
        <f t="shared" si="3"/>
        <v>-21866.5</v>
      </c>
      <c r="G55">
        <f t="shared" si="12"/>
        <v>3.5530050005036173E-2</v>
      </c>
      <c r="H55" s="19">
        <f t="shared" si="11"/>
        <v>3.5530050005036173E-2</v>
      </c>
      <c r="I55" s="19"/>
      <c r="J55" s="19"/>
      <c r="K55" s="19"/>
      <c r="O55">
        <f t="shared" si="13"/>
        <v>-9.8919420349676865E-2</v>
      </c>
      <c r="P55" s="2">
        <f t="shared" si="14"/>
        <v>6470.1160000000018</v>
      </c>
      <c r="Q55">
        <f t="shared" si="15"/>
        <v>1.8076660078662862E-2</v>
      </c>
      <c r="R55">
        <v>0.1</v>
      </c>
      <c r="S55">
        <f t="shared" si="16"/>
        <v>1.8076660078662863E-3</v>
      </c>
      <c r="AD55" t="s">
        <v>71</v>
      </c>
      <c r="AE55">
        <v>39340.561280000002</v>
      </c>
      <c r="AF55" t="s">
        <v>162</v>
      </c>
    </row>
    <row r="56" spans="1:32">
      <c r="A56" s="24" t="s">
        <v>201</v>
      </c>
      <c r="B56" s="24" t="s">
        <v>71</v>
      </c>
      <c r="C56" s="72">
        <v>21542.506000000001</v>
      </c>
      <c r="D56" s="72" t="s">
        <v>52</v>
      </c>
      <c r="E56">
        <f t="shared" si="2"/>
        <v>-21797.880206861348</v>
      </c>
      <c r="F56">
        <f t="shared" si="3"/>
        <v>-21798</v>
      </c>
      <c r="G56">
        <f t="shared" si="12"/>
        <v>9.4140600005630404E-2</v>
      </c>
      <c r="H56" s="19">
        <f t="shared" si="11"/>
        <v>9.4140600005630404E-2</v>
      </c>
      <c r="I56" s="19"/>
      <c r="J56" s="19"/>
      <c r="K56" s="19"/>
      <c r="O56">
        <f t="shared" si="13"/>
        <v>-9.8149031807086479E-2</v>
      </c>
      <c r="P56" s="2">
        <f t="shared" si="14"/>
        <v>6524.0060000000012</v>
      </c>
      <c r="Q56">
        <f t="shared" si="15"/>
        <v>3.697530250267022E-2</v>
      </c>
      <c r="R56">
        <v>0.1</v>
      </c>
      <c r="S56">
        <f t="shared" si="16"/>
        <v>3.697530250267022E-3</v>
      </c>
      <c r="AD56" t="s">
        <v>72</v>
      </c>
      <c r="AE56">
        <v>39342.523229999999</v>
      </c>
      <c r="AF56" t="s">
        <v>162</v>
      </c>
    </row>
    <row r="57" spans="1:32">
      <c r="A57" s="24" t="s">
        <v>201</v>
      </c>
      <c r="B57" s="24" t="s">
        <v>72</v>
      </c>
      <c r="C57" s="72">
        <v>21544.464</v>
      </c>
      <c r="D57" s="72" t="s">
        <v>52</v>
      </c>
      <c r="E57">
        <f t="shared" si="2"/>
        <v>-21795.388667977244</v>
      </c>
      <c r="F57">
        <f t="shared" si="3"/>
        <v>-21795.5</v>
      </c>
      <c r="G57">
        <f t="shared" si="12"/>
        <v>8.7491350004711421E-2</v>
      </c>
      <c r="H57" s="19">
        <f t="shared" si="11"/>
        <v>8.7491350004711421E-2</v>
      </c>
      <c r="I57" s="19"/>
      <c r="J57" s="19"/>
      <c r="K57" s="19"/>
      <c r="O57">
        <f t="shared" si="13"/>
        <v>-9.8120965095323545E-2</v>
      </c>
      <c r="P57" s="2">
        <f t="shared" si="14"/>
        <v>6525.9639999999999</v>
      </c>
      <c r="Q57">
        <f t="shared" si="15"/>
        <v>3.4451931516794661E-2</v>
      </c>
      <c r="R57">
        <v>0.1</v>
      </c>
      <c r="S57">
        <f t="shared" si="16"/>
        <v>3.4451931516794663E-3</v>
      </c>
      <c r="AD57" t="s">
        <v>71</v>
      </c>
      <c r="AE57">
        <v>39355.493190000001</v>
      </c>
      <c r="AF57" t="s">
        <v>162</v>
      </c>
    </row>
    <row r="58" spans="1:32">
      <c r="A58" s="116" t="s">
        <v>319</v>
      </c>
      <c r="B58" s="116" t="s">
        <v>72</v>
      </c>
      <c r="C58" s="140">
        <v>21558.45</v>
      </c>
      <c r="D58" s="140" t="s">
        <v>215</v>
      </c>
      <c r="E58">
        <f t="shared" si="2"/>
        <v>-21777.591598093139</v>
      </c>
      <c r="F58">
        <f t="shared" si="3"/>
        <v>-21777.5</v>
      </c>
      <c r="G58">
        <f t="shared" si="12"/>
        <v>-7.1983249996264931E-2</v>
      </c>
      <c r="I58" s="19">
        <f>G58</f>
        <v>-7.1983249996264931E-2</v>
      </c>
      <c r="O58">
        <f t="shared" si="13"/>
        <v>-9.7918988004158741E-2</v>
      </c>
      <c r="P58" s="2">
        <f t="shared" si="14"/>
        <v>6539.9500000000007</v>
      </c>
      <c r="Q58">
        <f t="shared" si="15"/>
        <v>6.7266250601410755E-4</v>
      </c>
      <c r="R58">
        <v>0.1</v>
      </c>
      <c r="S58">
        <f t="shared" si="16"/>
        <v>6.726625060141076E-5</v>
      </c>
      <c r="AD58" t="s">
        <v>72</v>
      </c>
      <c r="AE58">
        <v>42616.396999999997</v>
      </c>
      <c r="AF58" t="s">
        <v>164</v>
      </c>
    </row>
    <row r="59" spans="1:32">
      <c r="A59" s="24" t="s">
        <v>201</v>
      </c>
      <c r="B59" s="24" t="s">
        <v>71</v>
      </c>
      <c r="C59" s="72">
        <v>21731.784</v>
      </c>
      <c r="D59" s="72" t="s">
        <v>52</v>
      </c>
      <c r="E59">
        <f t="shared" si="2"/>
        <v>-21557.025509769741</v>
      </c>
      <c r="F59">
        <f t="shared" si="3"/>
        <v>-21557</v>
      </c>
      <c r="G59">
        <f t="shared" si="12"/>
        <v>-2.0047099995281314E-2</v>
      </c>
      <c r="H59" s="19">
        <f t="shared" ref="H59:H90" si="17">G59</f>
        <v>-2.0047099995281314E-2</v>
      </c>
      <c r="I59" s="19"/>
      <c r="J59" s="19"/>
      <c r="K59" s="19"/>
      <c r="O59">
        <f t="shared" si="13"/>
        <v>-9.5459481303606222E-2</v>
      </c>
      <c r="P59" s="2">
        <f t="shared" si="14"/>
        <v>6713.2839999999997</v>
      </c>
      <c r="Q59">
        <f t="shared" si="15"/>
        <v>5.6870272545921918E-3</v>
      </c>
      <c r="R59">
        <v>0.1</v>
      </c>
      <c r="S59">
        <f t="shared" si="16"/>
        <v>5.687027254592192E-4</v>
      </c>
      <c r="AD59" t="s">
        <v>72</v>
      </c>
      <c r="AE59">
        <v>42660.427600000003</v>
      </c>
      <c r="AF59" t="s">
        <v>163</v>
      </c>
    </row>
    <row r="60" spans="1:32">
      <c r="A60" s="24" t="s">
        <v>201</v>
      </c>
      <c r="B60" s="24" t="s">
        <v>71</v>
      </c>
      <c r="C60" s="72">
        <v>21768.806</v>
      </c>
      <c r="D60" s="72" t="s">
        <v>52</v>
      </c>
      <c r="E60">
        <f t="shared" si="2"/>
        <v>-21509.915319490228</v>
      </c>
      <c r="F60">
        <f t="shared" si="3"/>
        <v>-21510</v>
      </c>
      <c r="G60">
        <f t="shared" si="12"/>
        <v>6.6547000002174173E-2</v>
      </c>
      <c r="H60" s="19">
        <f t="shared" si="17"/>
        <v>6.6547000002174173E-2</v>
      </c>
      <c r="I60" s="19"/>
      <c r="J60" s="19"/>
      <c r="K60" s="19"/>
      <c r="O60">
        <f t="shared" si="13"/>
        <v>-9.4938750063593494E-2</v>
      </c>
      <c r="P60" s="2">
        <f t="shared" si="14"/>
        <v>6750.3060000000005</v>
      </c>
      <c r="Q60">
        <f t="shared" si="15"/>
        <v>2.6077647474303578E-2</v>
      </c>
      <c r="R60">
        <v>0.1</v>
      </c>
      <c r="S60">
        <f t="shared" si="16"/>
        <v>2.6077647474303579E-3</v>
      </c>
      <c r="AD60" t="s">
        <v>71</v>
      </c>
      <c r="AE60">
        <v>42662.387999999999</v>
      </c>
      <c r="AF60" t="s">
        <v>163</v>
      </c>
    </row>
    <row r="61" spans="1:32">
      <c r="A61" s="24" t="s">
        <v>201</v>
      </c>
      <c r="B61" s="24" t="s">
        <v>72</v>
      </c>
      <c r="C61" s="72">
        <v>21825.745999999999</v>
      </c>
      <c r="D61" s="72" t="s">
        <v>52</v>
      </c>
      <c r="E61">
        <f t="shared" si="2"/>
        <v>-21437.459638151693</v>
      </c>
      <c r="F61">
        <f t="shared" si="3"/>
        <v>-21437.5</v>
      </c>
      <c r="G61">
        <f t="shared" si="12"/>
        <v>3.1718750004074536E-2</v>
      </c>
      <c r="H61" s="19">
        <f t="shared" si="17"/>
        <v>3.1718750004074536E-2</v>
      </c>
      <c r="I61" s="19"/>
      <c r="J61" s="19"/>
      <c r="K61" s="19"/>
      <c r="O61">
        <f t="shared" si="13"/>
        <v>-9.4137918247137339E-2</v>
      </c>
      <c r="P61" s="2">
        <f t="shared" si="14"/>
        <v>6807.2459999999992</v>
      </c>
      <c r="Q61">
        <f t="shared" si="15"/>
        <v>1.5839900943295605E-2</v>
      </c>
      <c r="R61">
        <v>0.1</v>
      </c>
      <c r="S61">
        <f t="shared" si="16"/>
        <v>1.5839900943295606E-3</v>
      </c>
    </row>
    <row r="62" spans="1:32">
      <c r="A62" s="24" t="s">
        <v>201</v>
      </c>
      <c r="B62" s="24" t="s">
        <v>72</v>
      </c>
      <c r="C62" s="72">
        <v>21844.632000000001</v>
      </c>
      <c r="D62" s="72" t="s">
        <v>52</v>
      </c>
      <c r="E62">
        <f t="shared" si="2"/>
        <v>-21413.427358598481</v>
      </c>
      <c r="F62">
        <f t="shared" si="3"/>
        <v>-21413.5</v>
      </c>
      <c r="G62">
        <f t="shared" si="12"/>
        <v>5.7085950003965991E-2</v>
      </c>
      <c r="H62" s="19">
        <f t="shared" si="17"/>
        <v>5.7085950003965991E-2</v>
      </c>
      <c r="I62" s="19"/>
      <c r="J62" s="19"/>
      <c r="K62" s="19"/>
      <c r="O62">
        <f t="shared" si="13"/>
        <v>-9.3873463238267868E-2</v>
      </c>
      <c r="P62" s="2">
        <f t="shared" si="14"/>
        <v>6826.1320000000014</v>
      </c>
      <c r="Q62">
        <f t="shared" si="15"/>
        <v>2.2788744446439531E-2</v>
      </c>
      <c r="R62">
        <v>0.1</v>
      </c>
      <c r="S62">
        <f t="shared" si="16"/>
        <v>2.2788744446439533E-3</v>
      </c>
    </row>
    <row r="63" spans="1:32">
      <c r="A63" s="24" t="s">
        <v>201</v>
      </c>
      <c r="B63" s="24" t="s">
        <v>72</v>
      </c>
      <c r="C63" s="72">
        <v>21859.602999999999</v>
      </c>
      <c r="D63" s="72" t="s">
        <v>52</v>
      </c>
      <c r="E63">
        <f t="shared" si="2"/>
        <v>-21394.376884321715</v>
      </c>
      <c r="F63">
        <f t="shared" si="3"/>
        <v>-21394.5</v>
      </c>
      <c r="G63">
        <f t="shared" si="12"/>
        <v>9.6751650002261158E-2</v>
      </c>
      <c r="H63" s="19">
        <f t="shared" si="17"/>
        <v>9.6751650002261158E-2</v>
      </c>
      <c r="I63" s="19"/>
      <c r="J63" s="19"/>
      <c r="K63" s="19"/>
      <c r="O63">
        <f t="shared" si="13"/>
        <v>-9.366433159145679E-2</v>
      </c>
      <c r="P63" s="2">
        <f t="shared" si="14"/>
        <v>6841.1029999999992</v>
      </c>
      <c r="Q63">
        <f t="shared" si="15"/>
        <v>3.6258246046299132E-2</v>
      </c>
      <c r="R63">
        <v>0.1</v>
      </c>
      <c r="S63">
        <f t="shared" si="16"/>
        <v>3.6258246046299136E-3</v>
      </c>
    </row>
    <row r="64" spans="1:32">
      <c r="A64" s="24" t="s">
        <v>201</v>
      </c>
      <c r="B64" s="24" t="s">
        <v>72</v>
      </c>
      <c r="C64" s="72">
        <v>21866.597000000002</v>
      </c>
      <c r="D64" s="72" t="s">
        <v>52</v>
      </c>
      <c r="E64">
        <f t="shared" si="2"/>
        <v>-21385.477076887892</v>
      </c>
      <c r="F64">
        <f t="shared" si="3"/>
        <v>-21385.5</v>
      </c>
      <c r="G64">
        <f t="shared" si="12"/>
        <v>1.8014350003795698E-2</v>
      </c>
      <c r="H64" s="19">
        <f t="shared" si="17"/>
        <v>1.8014350003795698E-2</v>
      </c>
      <c r="I64" s="19"/>
      <c r="J64" s="19"/>
      <c r="K64" s="19"/>
      <c r="O64">
        <f t="shared" si="13"/>
        <v>-9.3565339733387237E-2</v>
      </c>
      <c r="P64" s="2">
        <f t="shared" si="14"/>
        <v>6848.0970000000016</v>
      </c>
      <c r="Q64">
        <f t="shared" si="15"/>
        <v>1.2450027161846008E-2</v>
      </c>
      <c r="R64">
        <v>0.1</v>
      </c>
      <c r="S64">
        <f t="shared" si="16"/>
        <v>1.2450027161846008E-3</v>
      </c>
    </row>
    <row r="65" spans="1:37">
      <c r="A65" s="24" t="s">
        <v>201</v>
      </c>
      <c r="B65" s="24" t="s">
        <v>71</v>
      </c>
      <c r="C65" s="72">
        <v>22238.706999999999</v>
      </c>
      <c r="D65" s="72" t="s">
        <v>52</v>
      </c>
      <c r="E65">
        <f t="shared" si="2"/>
        <v>-20911.970164648981</v>
      </c>
      <c r="F65">
        <f t="shared" si="3"/>
        <v>-20912</v>
      </c>
      <c r="G65">
        <f t="shared" si="12"/>
        <v>2.3446400002285372E-2</v>
      </c>
      <c r="H65" s="19">
        <f t="shared" si="17"/>
        <v>2.3446400002285372E-2</v>
      </c>
      <c r="I65" s="19"/>
      <c r="J65" s="19"/>
      <c r="K65" s="19"/>
      <c r="O65">
        <f t="shared" si="13"/>
        <v>-8.8421184401117903E-2</v>
      </c>
      <c r="P65" s="2">
        <f t="shared" si="14"/>
        <v>7220.2069999999985</v>
      </c>
      <c r="Q65">
        <f t="shared" si="15"/>
        <v>1.2514356440252556E-2</v>
      </c>
      <c r="R65">
        <v>0.1</v>
      </c>
      <c r="S65">
        <f t="shared" si="16"/>
        <v>1.2514356440252556E-3</v>
      </c>
    </row>
    <row r="66" spans="1:37">
      <c r="A66" s="24" t="s">
        <v>201</v>
      </c>
      <c r="B66" s="24" t="s">
        <v>72</v>
      </c>
      <c r="C66" s="72">
        <v>22511.794000000002</v>
      </c>
      <c r="D66" s="72" t="s">
        <v>52</v>
      </c>
      <c r="E66">
        <f t="shared" si="2"/>
        <v>-20564.469204872061</v>
      </c>
      <c r="F66">
        <f t="shared" si="3"/>
        <v>-20564.5</v>
      </c>
      <c r="G66">
        <f t="shared" si="12"/>
        <v>2.4200650004786439E-2</v>
      </c>
      <c r="H66" s="19">
        <f t="shared" si="17"/>
        <v>2.4200650004786439E-2</v>
      </c>
      <c r="I66" s="19"/>
      <c r="J66" s="19"/>
      <c r="K66" s="19"/>
      <c r="O66">
        <f t="shared" si="13"/>
        <v>-8.4725723171825668E-2</v>
      </c>
      <c r="P66" s="2">
        <f t="shared" si="14"/>
        <v>7493.2940000000017</v>
      </c>
      <c r="Q66">
        <f t="shared" si="15"/>
        <v>1.1864954773410562E-2</v>
      </c>
      <c r="R66">
        <v>0.1</v>
      </c>
      <c r="S66">
        <f t="shared" si="16"/>
        <v>1.1864954773410563E-3</v>
      </c>
    </row>
    <row r="67" spans="1:37">
      <c r="A67" s="24" t="s">
        <v>201</v>
      </c>
      <c r="B67" s="24" t="s">
        <v>72</v>
      </c>
      <c r="C67" s="72">
        <v>22674.526999999998</v>
      </c>
      <c r="D67" s="72" t="s">
        <v>52</v>
      </c>
      <c r="E67">
        <f t="shared" si="2"/>
        <v>-20357.392801794009</v>
      </c>
      <c r="F67">
        <f t="shared" si="3"/>
        <v>-20357.5</v>
      </c>
      <c r="G67">
        <f t="shared" si="12"/>
        <v>8.424274999924819E-2</v>
      </c>
      <c r="H67" s="19">
        <f t="shared" si="17"/>
        <v>8.424274999924819E-2</v>
      </c>
      <c r="I67" s="19"/>
      <c r="J67" s="19"/>
      <c r="K67" s="19"/>
      <c r="O67">
        <f t="shared" si="13"/>
        <v>-8.255650998751797E-2</v>
      </c>
      <c r="P67" s="2">
        <f t="shared" si="14"/>
        <v>7656.0269999999982</v>
      </c>
      <c r="Q67">
        <f t="shared" si="15"/>
        <v>2.7821993132132804E-2</v>
      </c>
      <c r="R67">
        <v>0.1</v>
      </c>
      <c r="S67">
        <f t="shared" si="16"/>
        <v>2.7821993132132808E-3</v>
      </c>
    </row>
    <row r="68" spans="1:37">
      <c r="A68" s="24" t="s">
        <v>201</v>
      </c>
      <c r="B68" s="24" t="s">
        <v>72</v>
      </c>
      <c r="C68" s="72">
        <v>22819.834999999999</v>
      </c>
      <c r="D68" s="72" t="s">
        <v>52</v>
      </c>
      <c r="E68">
        <f t="shared" si="2"/>
        <v>-20172.48956779435</v>
      </c>
      <c r="F68">
        <f t="shared" si="3"/>
        <v>-20172.5</v>
      </c>
      <c r="G68">
        <f t="shared" si="12"/>
        <v>8.198250005079899E-3</v>
      </c>
      <c r="H68" s="19">
        <f t="shared" si="17"/>
        <v>8.198250005079899E-3</v>
      </c>
      <c r="I68" s="19"/>
      <c r="J68" s="19"/>
      <c r="K68" s="19"/>
      <c r="O68">
        <f t="shared" si="13"/>
        <v>-8.0638129805247288E-2</v>
      </c>
      <c r="P68" s="2">
        <f t="shared" si="14"/>
        <v>7801.3349999999991</v>
      </c>
      <c r="Q68">
        <f t="shared" si="15"/>
        <v>7.8919023778047086E-3</v>
      </c>
      <c r="R68">
        <v>0.1</v>
      </c>
      <c r="S68">
        <f t="shared" si="16"/>
        <v>7.8919023778047093E-4</v>
      </c>
    </row>
    <row r="69" spans="1:37">
      <c r="A69" s="24" t="s">
        <v>201</v>
      </c>
      <c r="B69" s="24" t="s">
        <v>72</v>
      </c>
      <c r="C69" s="72">
        <v>22834.776999999998</v>
      </c>
      <c r="D69" s="72" t="s">
        <v>52</v>
      </c>
      <c r="E69">
        <f t="shared" si="2"/>
        <v>-20153.475995778888</v>
      </c>
      <c r="F69">
        <f t="shared" si="3"/>
        <v>-20153.5</v>
      </c>
      <c r="G69">
        <f t="shared" si="12"/>
        <v>1.8863950001104968E-2</v>
      </c>
      <c r="H69" s="19">
        <f t="shared" si="17"/>
        <v>1.8863950001104968E-2</v>
      </c>
      <c r="I69" s="19"/>
      <c r="J69" s="19"/>
      <c r="K69" s="19"/>
      <c r="O69">
        <f t="shared" si="13"/>
        <v>-8.0442191347413539E-2</v>
      </c>
      <c r="P69" s="2">
        <f t="shared" si="14"/>
        <v>7816.2769999999982</v>
      </c>
      <c r="Q69">
        <f t="shared" si="15"/>
        <v>9.8617097095319364E-3</v>
      </c>
      <c r="R69">
        <v>0.1</v>
      </c>
      <c r="S69">
        <f t="shared" si="16"/>
        <v>9.8617097095319369E-4</v>
      </c>
    </row>
    <row r="70" spans="1:37">
      <c r="A70" s="24" t="s">
        <v>201</v>
      </c>
      <c r="B70" s="24" t="s">
        <v>71</v>
      </c>
      <c r="C70" s="72">
        <v>22924.772000000001</v>
      </c>
      <c r="D70" s="72" t="s">
        <v>52</v>
      </c>
      <c r="E70">
        <f t="shared" si="2"/>
        <v>-20038.958099009269</v>
      </c>
      <c r="F70">
        <f t="shared" si="3"/>
        <v>-20039</v>
      </c>
      <c r="G70">
        <f t="shared" si="12"/>
        <v>3.2928300006460631E-2</v>
      </c>
      <c r="H70" s="19">
        <f t="shared" si="17"/>
        <v>3.2928300006460631E-2</v>
      </c>
      <c r="I70" s="19"/>
      <c r="J70" s="19"/>
      <c r="K70" s="19"/>
      <c r="O70">
        <f t="shared" si="13"/>
        <v>-7.9265680753136836E-2</v>
      </c>
      <c r="P70" s="2">
        <f t="shared" si="14"/>
        <v>7906.2720000000008</v>
      </c>
      <c r="Q70">
        <f t="shared" si="15"/>
        <v>1.2587489318684926E-2</v>
      </c>
      <c r="R70">
        <v>0.1</v>
      </c>
      <c r="S70">
        <f t="shared" si="16"/>
        <v>1.2587489318684926E-3</v>
      </c>
    </row>
    <row r="71" spans="1:37">
      <c r="A71" s="24" t="s">
        <v>201</v>
      </c>
      <c r="B71" s="24" t="s">
        <v>72</v>
      </c>
      <c r="C71" s="72">
        <v>23308.655999999999</v>
      </c>
      <c r="D71" s="72" t="s">
        <v>52</v>
      </c>
      <c r="E71">
        <f t="shared" si="2"/>
        <v>-19550.468868679738</v>
      </c>
      <c r="F71">
        <f t="shared" si="3"/>
        <v>-19550.5</v>
      </c>
      <c r="G71">
        <f t="shared" si="12"/>
        <v>2.4464850004733307E-2</v>
      </c>
      <c r="H71" s="19">
        <f t="shared" si="17"/>
        <v>2.4464850004733307E-2</v>
      </c>
      <c r="I71" s="19"/>
      <c r="J71" s="19"/>
      <c r="K71" s="19"/>
      <c r="O71">
        <f t="shared" si="13"/>
        <v>-7.432865403569433E-2</v>
      </c>
      <c r="P71" s="2">
        <f t="shared" si="14"/>
        <v>8290.155999999999</v>
      </c>
      <c r="Q71">
        <f t="shared" si="15"/>
        <v>9.760156440585992E-3</v>
      </c>
      <c r="R71">
        <v>0.1</v>
      </c>
      <c r="S71">
        <f t="shared" si="16"/>
        <v>9.760156440585992E-4</v>
      </c>
    </row>
    <row r="72" spans="1:37">
      <c r="A72" s="24" t="s">
        <v>201</v>
      </c>
      <c r="B72" s="24" t="s">
        <v>72</v>
      </c>
      <c r="C72" s="72">
        <v>23612.787</v>
      </c>
      <c r="D72" s="72" t="s">
        <v>52</v>
      </c>
      <c r="E72">
        <f t="shared" si="2"/>
        <v>-19163.464674419614</v>
      </c>
      <c r="F72">
        <f t="shared" si="3"/>
        <v>-19163.5</v>
      </c>
      <c r="G72">
        <f t="shared" si="12"/>
        <v>2.7760950000811135E-2</v>
      </c>
      <c r="H72" s="19">
        <f t="shared" si="17"/>
        <v>2.7760950000811135E-2</v>
      </c>
      <c r="I72" s="19"/>
      <c r="J72" s="19"/>
      <c r="K72" s="19"/>
      <c r="O72">
        <f t="shared" si="13"/>
        <v>-7.0512227154306426E-2</v>
      </c>
      <c r="P72" s="2">
        <f t="shared" si="14"/>
        <v>8594.2870000000003</v>
      </c>
      <c r="Q72">
        <f t="shared" si="15"/>
        <v>9.65761734816112E-3</v>
      </c>
      <c r="R72">
        <v>0.1</v>
      </c>
      <c r="S72">
        <f t="shared" si="16"/>
        <v>9.6576173481611202E-4</v>
      </c>
    </row>
    <row r="73" spans="1:37">
      <c r="A73" s="24" t="s">
        <v>201</v>
      </c>
      <c r="B73" s="24" t="s">
        <v>72</v>
      </c>
      <c r="C73" s="72">
        <v>23638.710999999999</v>
      </c>
      <c r="D73" s="72" t="s">
        <v>52</v>
      </c>
      <c r="E73">
        <f t="shared" si="2"/>
        <v>-19130.476597794743</v>
      </c>
      <c r="F73">
        <f t="shared" si="3"/>
        <v>-19130.5</v>
      </c>
      <c r="G73">
        <f t="shared" si="12"/>
        <v>1.8390850000287173E-2</v>
      </c>
      <c r="H73" s="19">
        <f t="shared" si="17"/>
        <v>1.8390850000287173E-2</v>
      </c>
      <c r="I73" s="19"/>
      <c r="J73" s="19"/>
      <c r="K73" s="19"/>
      <c r="O73">
        <f t="shared" si="13"/>
        <v>-7.0190672956773337E-2</v>
      </c>
      <c r="P73" s="2">
        <f t="shared" si="14"/>
        <v>8620.2109999999993</v>
      </c>
      <c r="Q73">
        <f t="shared" si="15"/>
        <v>7.8466862093922382E-3</v>
      </c>
      <c r="R73">
        <v>0.1</v>
      </c>
      <c r="S73">
        <f t="shared" si="16"/>
        <v>7.8466862093922384E-4</v>
      </c>
    </row>
    <row r="74" spans="1:37">
      <c r="A74" s="24" t="s">
        <v>201</v>
      </c>
      <c r="B74" s="24" t="s">
        <v>72</v>
      </c>
      <c r="C74" s="72">
        <v>23641.805</v>
      </c>
      <c r="D74" s="72" t="s">
        <v>52</v>
      </c>
      <c r="E74">
        <f t="shared" si="2"/>
        <v>-19126.539508260823</v>
      </c>
      <c r="F74">
        <f t="shared" si="3"/>
        <v>-19126.5</v>
      </c>
      <c r="G74">
        <f t="shared" si="12"/>
        <v>-3.1047949996718671E-2</v>
      </c>
      <c r="H74" s="19">
        <f t="shared" si="17"/>
        <v>-3.1047949996718671E-2</v>
      </c>
      <c r="I74" s="19"/>
      <c r="J74" s="19"/>
      <c r="K74" s="19"/>
      <c r="O74">
        <f t="shared" si="13"/>
        <v>-7.0151738095723309E-2</v>
      </c>
      <c r="P74" s="2">
        <f t="shared" si="14"/>
        <v>8623.3050000000003</v>
      </c>
      <c r="Q74">
        <f t="shared" si="15"/>
        <v>1.5291062436918568E-3</v>
      </c>
      <c r="R74">
        <v>0.1</v>
      </c>
      <c r="S74">
        <f t="shared" si="16"/>
        <v>1.5291062436918569E-4</v>
      </c>
    </row>
    <row r="75" spans="1:37">
      <c r="A75" s="24" t="s">
        <v>201</v>
      </c>
      <c r="B75" s="24" t="s">
        <v>71</v>
      </c>
      <c r="C75" s="72">
        <v>23725.634999999998</v>
      </c>
      <c r="D75" s="72" t="s">
        <v>52</v>
      </c>
      <c r="E75">
        <f t="shared" si="2"/>
        <v>-19019.866523248358</v>
      </c>
      <c r="F75">
        <f t="shared" si="3"/>
        <v>-19020</v>
      </c>
      <c r="G75">
        <f t="shared" si="12"/>
        <v>0.10489400000005844</v>
      </c>
      <c r="H75" s="19">
        <f t="shared" si="17"/>
        <v>0.10489400000005844</v>
      </c>
      <c r="I75" s="19"/>
      <c r="J75" s="19"/>
      <c r="K75" s="19"/>
      <c r="O75">
        <f t="shared" si="13"/>
        <v>-6.9118389772490588E-2</v>
      </c>
      <c r="P75" s="2">
        <f t="shared" si="14"/>
        <v>8707.1349999999984</v>
      </c>
      <c r="Q75">
        <f t="shared" si="15"/>
        <v>3.0280311794353521E-2</v>
      </c>
      <c r="R75">
        <v>0.1</v>
      </c>
      <c r="S75">
        <f t="shared" si="16"/>
        <v>3.0280311794353525E-3</v>
      </c>
    </row>
    <row r="76" spans="1:37">
      <c r="A76" s="24" t="s">
        <v>201</v>
      </c>
      <c r="B76" s="24" t="s">
        <v>71</v>
      </c>
      <c r="C76" s="72">
        <v>23773.510999999999</v>
      </c>
      <c r="D76" s="72" t="s">
        <v>52</v>
      </c>
      <c r="E76">
        <f t="shared" si="2"/>
        <v>-18958.944707305895</v>
      </c>
      <c r="F76">
        <f t="shared" si="3"/>
        <v>-18959</v>
      </c>
      <c r="G76">
        <f t="shared" si="12"/>
        <v>4.3452300000353716E-2</v>
      </c>
      <c r="H76" s="19">
        <f t="shared" si="17"/>
        <v>4.3452300000353716E-2</v>
      </c>
      <c r="I76" s="19"/>
      <c r="J76" s="19"/>
      <c r="K76" s="19"/>
      <c r="O76">
        <f t="shared" si="13"/>
        <v>-6.8529377407533953E-2</v>
      </c>
      <c r="P76" s="2">
        <f t="shared" si="14"/>
        <v>8755.0109999999986</v>
      </c>
      <c r="Q76">
        <f t="shared" si="15"/>
        <v>1.253989607508422E-2</v>
      </c>
      <c r="R76">
        <v>0.1</v>
      </c>
      <c r="S76">
        <f t="shared" si="16"/>
        <v>1.2539896075084221E-3</v>
      </c>
    </row>
    <row r="77" spans="1:37">
      <c r="A77" s="24" t="s">
        <v>201</v>
      </c>
      <c r="B77" s="24" t="s">
        <v>72</v>
      </c>
      <c r="C77" s="72">
        <v>23953.791000000001</v>
      </c>
      <c r="D77" s="72" t="s">
        <v>52</v>
      </c>
      <c r="E77">
        <f t="shared" si="2"/>
        <v>-18729.539891153592</v>
      </c>
      <c r="F77">
        <f t="shared" si="3"/>
        <v>-18729.5</v>
      </c>
      <c r="G77">
        <f t="shared" si="12"/>
        <v>-3.1348849995993078E-2</v>
      </c>
      <c r="H77" s="19">
        <f t="shared" si="17"/>
        <v>-3.1348849995993078E-2</v>
      </c>
      <c r="I77" s="19"/>
      <c r="J77" s="19"/>
      <c r="K77" s="19"/>
      <c r="O77">
        <f t="shared" si="13"/>
        <v>-6.6331990990226603E-2</v>
      </c>
      <c r="P77" s="2">
        <f t="shared" si="14"/>
        <v>8935.2910000000011</v>
      </c>
      <c r="Q77">
        <f t="shared" si="15"/>
        <v>1.2238201538224221E-3</v>
      </c>
      <c r="R77">
        <v>0.1</v>
      </c>
      <c r="S77">
        <f t="shared" si="16"/>
        <v>1.223820153822422E-4</v>
      </c>
    </row>
    <row r="78" spans="1:37" ht="13.5" thickBot="1">
      <c r="A78" s="24" t="s">
        <v>201</v>
      </c>
      <c r="B78" s="24" t="s">
        <v>71</v>
      </c>
      <c r="C78" s="72">
        <v>23981.798999999999</v>
      </c>
      <c r="D78" s="72" t="s">
        <v>52</v>
      </c>
      <c r="E78">
        <f t="shared" si="2"/>
        <v>-18693.899941681699</v>
      </c>
      <c r="F78">
        <f t="shared" si="3"/>
        <v>-18694</v>
      </c>
      <c r="G78">
        <f t="shared" si="12"/>
        <v>7.8631800002767704E-2</v>
      </c>
      <c r="H78" s="19">
        <f t="shared" si="17"/>
        <v>7.8631800002767704E-2</v>
      </c>
      <c r="I78" s="19"/>
      <c r="J78" s="19"/>
      <c r="K78" s="19"/>
      <c r="O78">
        <f t="shared" si="13"/>
        <v>-6.5994722154452207E-2</v>
      </c>
      <c r="P78" s="82">
        <f t="shared" si="14"/>
        <v>8963.2989999999991</v>
      </c>
      <c r="Q78">
        <f t="shared" si="15"/>
        <v>2.0916830911292823E-2</v>
      </c>
      <c r="R78">
        <v>0.1</v>
      </c>
      <c r="S78">
        <f t="shared" si="16"/>
        <v>2.0916830911292825E-3</v>
      </c>
    </row>
    <row r="79" spans="1:37">
      <c r="A79" s="24" t="s">
        <v>201</v>
      </c>
      <c r="B79" s="24" t="s">
        <v>71</v>
      </c>
      <c r="C79" s="72">
        <v>24003.702000000001</v>
      </c>
      <c r="D79" s="72" t="s">
        <v>52</v>
      </c>
      <c r="E79">
        <f t="shared" si="2"/>
        <v>-18666.028554460798</v>
      </c>
      <c r="F79">
        <f t="shared" si="3"/>
        <v>-18666</v>
      </c>
      <c r="G79">
        <f t="shared" si="12"/>
        <v>-2.2439799995481735E-2</v>
      </c>
      <c r="H79" s="19">
        <f t="shared" si="17"/>
        <v>-2.2439799995481735E-2</v>
      </c>
      <c r="I79" s="19"/>
      <c r="J79" s="19"/>
      <c r="K79" s="19"/>
      <c r="O79">
        <f t="shared" si="13"/>
        <v>-6.5729204721409598E-2</v>
      </c>
      <c r="P79" s="2">
        <f t="shared" si="14"/>
        <v>8985.2020000000011</v>
      </c>
      <c r="Q79">
        <f t="shared" si="15"/>
        <v>1.8739725615251855E-3</v>
      </c>
      <c r="R79">
        <v>0.1</v>
      </c>
      <c r="S79">
        <f t="shared" si="16"/>
        <v>1.8739725615251856E-4</v>
      </c>
      <c r="AG79">
        <v>9</v>
      </c>
      <c r="AI79" t="s">
        <v>42</v>
      </c>
      <c r="AK79" t="s">
        <v>44</v>
      </c>
    </row>
    <row r="80" spans="1:37">
      <c r="A80" s="24" t="s">
        <v>201</v>
      </c>
      <c r="B80" s="24" t="s">
        <v>72</v>
      </c>
      <c r="C80" s="72">
        <v>24016.73</v>
      </c>
      <c r="D80" s="72" t="s">
        <v>52</v>
      </c>
      <c r="E80">
        <f t="shared" si="2"/>
        <v>-18649.450531691597</v>
      </c>
      <c r="F80">
        <f t="shared" si="3"/>
        <v>-18649.5</v>
      </c>
      <c r="G80">
        <f t="shared" si="12"/>
        <v>3.8875150003150338E-2</v>
      </c>
      <c r="H80" s="19">
        <f t="shared" si="17"/>
        <v>3.8875150003150338E-2</v>
      </c>
      <c r="I80" s="19"/>
      <c r="J80" s="19"/>
      <c r="K80" s="19"/>
      <c r="O80">
        <f t="shared" si="13"/>
        <v>-6.5572944509159375E-2</v>
      </c>
      <c r="P80" s="2">
        <f t="shared" si="14"/>
        <v>8998.23</v>
      </c>
      <c r="Q80">
        <f t="shared" si="15"/>
        <v>1.0909404447252382E-2</v>
      </c>
      <c r="R80">
        <v>0.1</v>
      </c>
      <c r="S80">
        <f t="shared" si="16"/>
        <v>1.0909404447252383E-3</v>
      </c>
    </row>
    <row r="81" spans="1:37">
      <c r="A81" s="24" t="s">
        <v>201</v>
      </c>
      <c r="B81" s="24" t="s">
        <v>71</v>
      </c>
      <c r="C81" s="72">
        <v>24422.6</v>
      </c>
      <c r="D81" s="72" t="s">
        <v>52</v>
      </c>
      <c r="E81">
        <f t="shared" si="2"/>
        <v>-18132.984297324318</v>
      </c>
      <c r="F81">
        <f t="shared" si="3"/>
        <v>-18133</v>
      </c>
      <c r="G81">
        <f t="shared" si="12"/>
        <v>1.2340100001893006E-2</v>
      </c>
      <c r="H81" s="19">
        <f t="shared" si="17"/>
        <v>1.2340100001893006E-2</v>
      </c>
      <c r="I81" s="19"/>
      <c r="J81" s="19"/>
      <c r="K81" s="19"/>
      <c r="O81">
        <f t="shared" si="13"/>
        <v>-6.0758544297320465E-2</v>
      </c>
      <c r="P81" s="2">
        <f t="shared" si="14"/>
        <v>9404.0999999999985</v>
      </c>
      <c r="Q81">
        <f t="shared" si="15"/>
        <v>5.3434117983829355E-3</v>
      </c>
      <c r="R81">
        <v>0.1</v>
      </c>
      <c r="S81">
        <f t="shared" si="16"/>
        <v>5.3434117983829359E-4</v>
      </c>
    </row>
    <row r="82" spans="1:37">
      <c r="A82" s="24" t="s">
        <v>201</v>
      </c>
      <c r="B82" s="24" t="s">
        <v>71</v>
      </c>
      <c r="C82" s="72">
        <v>24459.524000000001</v>
      </c>
      <c r="D82" s="72" t="s">
        <v>52</v>
      </c>
      <c r="E82">
        <f t="shared" si="2"/>
        <v>-18085.998811238183</v>
      </c>
      <c r="F82">
        <f t="shared" si="3"/>
        <v>-18086</v>
      </c>
      <c r="G82">
        <f t="shared" si="12"/>
        <v>9.3420000484911725E-4</v>
      </c>
      <c r="H82" s="19">
        <f t="shared" si="17"/>
        <v>9.3420000484911725E-4</v>
      </c>
      <c r="I82" s="19"/>
      <c r="J82" s="19"/>
      <c r="K82" s="19"/>
      <c r="O82">
        <f t="shared" si="13"/>
        <v>-6.0327857313457064E-2</v>
      </c>
      <c r="P82" s="2">
        <f t="shared" si="14"/>
        <v>9441.0240000000013</v>
      </c>
      <c r="Q82">
        <f t="shared" si="15"/>
        <v>3.7530396668714319E-3</v>
      </c>
      <c r="R82">
        <v>0.1</v>
      </c>
      <c r="S82">
        <f t="shared" si="16"/>
        <v>3.7530396668714321E-4</v>
      </c>
    </row>
    <row r="83" spans="1:37">
      <c r="A83" s="24" t="s">
        <v>201</v>
      </c>
      <c r="B83" s="24" t="s">
        <v>71</v>
      </c>
      <c r="C83" s="72">
        <v>24459.573</v>
      </c>
      <c r="D83" s="72" t="s">
        <v>52</v>
      </c>
      <c r="E83">
        <f t="shared" si="2"/>
        <v>-18085.936459141492</v>
      </c>
      <c r="F83">
        <f t="shared" si="3"/>
        <v>-18086</v>
      </c>
      <c r="G83">
        <f t="shared" si="12"/>
        <v>4.9934200003917795E-2</v>
      </c>
      <c r="H83" s="19">
        <f t="shared" si="17"/>
        <v>4.9934200003917795E-2</v>
      </c>
      <c r="I83" s="19"/>
      <c r="J83" s="19"/>
      <c r="K83" s="19"/>
      <c r="O83">
        <f t="shared" si="13"/>
        <v>-6.0327857313457064E-2</v>
      </c>
      <c r="P83" s="2">
        <f t="shared" si="14"/>
        <v>9441.0730000000003</v>
      </c>
      <c r="Q83">
        <f t="shared" si="15"/>
        <v>1.2157721283860059E-2</v>
      </c>
      <c r="R83">
        <v>0.1</v>
      </c>
      <c r="S83">
        <f t="shared" si="16"/>
        <v>1.215772128386006E-3</v>
      </c>
      <c r="AE83" t="s">
        <v>47</v>
      </c>
      <c r="AK83" t="s">
        <v>46</v>
      </c>
    </row>
    <row r="84" spans="1:37">
      <c r="A84" s="24" t="s">
        <v>201</v>
      </c>
      <c r="B84" s="24" t="s">
        <v>71</v>
      </c>
      <c r="C84" s="72">
        <v>24889.477999999999</v>
      </c>
      <c r="D84" s="72" t="s">
        <v>52</v>
      </c>
      <c r="E84">
        <f t="shared" si="2"/>
        <v>-17538.885885101372</v>
      </c>
      <c r="F84">
        <f t="shared" si="3"/>
        <v>-17539</v>
      </c>
      <c r="G84">
        <f t="shared" si="12"/>
        <v>8.9678300002560718E-2</v>
      </c>
      <c r="H84" s="19">
        <f t="shared" si="17"/>
        <v>8.9678300002560718E-2</v>
      </c>
      <c r="I84" s="19"/>
      <c r="J84" s="19"/>
      <c r="K84" s="19"/>
      <c r="O84">
        <f t="shared" si="13"/>
        <v>-5.5406294804114249E-2</v>
      </c>
      <c r="P84" s="2">
        <f t="shared" si="14"/>
        <v>9870.9779999999992</v>
      </c>
      <c r="Q84">
        <f t="shared" si="15"/>
        <v>2.1049539650217056E-2</v>
      </c>
      <c r="R84">
        <v>0.1</v>
      </c>
      <c r="S84">
        <f t="shared" si="16"/>
        <v>2.1049539650217059E-3</v>
      </c>
      <c r="AE84" t="s">
        <v>47</v>
      </c>
      <c r="AK84" t="s">
        <v>46</v>
      </c>
    </row>
    <row r="85" spans="1:37">
      <c r="A85" s="24" t="s">
        <v>201</v>
      </c>
      <c r="B85" s="24" t="s">
        <v>72</v>
      </c>
      <c r="C85" s="72">
        <v>25102.743999999999</v>
      </c>
      <c r="D85" s="72" t="s">
        <v>52</v>
      </c>
      <c r="E85">
        <f t="shared" ref="E85:E148" si="18">+(C85-C$7)/C$8</f>
        <v>-17267.506655450074</v>
      </c>
      <c r="F85">
        <f t="shared" ref="F85:F148" si="19">ROUND(2*E85,0)/2</f>
        <v>-17267.5</v>
      </c>
      <c r="G85">
        <f t="shared" ref="G85:G116" si="20">+C85-(C$7+F85*C$8)</f>
        <v>-5.2302499971119687E-3</v>
      </c>
      <c r="H85" s="19">
        <f t="shared" si="17"/>
        <v>-5.2302499971119687E-3</v>
      </c>
      <c r="I85" s="19"/>
      <c r="J85" s="19"/>
      <c r="K85" s="19"/>
      <c r="O85">
        <f t="shared" ref="O85:O93" si="21">+D$11+D$12*F85+D$13*F85^2</f>
        <v>-5.3025678587776431E-2</v>
      </c>
      <c r="P85" s="2">
        <f t="shared" ref="P85:P116" si="22">+C85-15018.5</f>
        <v>10084.243999999999</v>
      </c>
      <c r="Q85">
        <f t="shared" ref="Q85:Q93" si="23">+(O85-G85)^2</f>
        <v>2.2844029941653061E-3</v>
      </c>
      <c r="R85">
        <v>0.1</v>
      </c>
      <c r="S85">
        <f t="shared" ref="S85:S93" si="24">R85*Q85</f>
        <v>2.2844029941653063E-4</v>
      </c>
      <c r="AE85" t="s">
        <v>47</v>
      </c>
      <c r="AK85" t="s">
        <v>46</v>
      </c>
    </row>
    <row r="86" spans="1:37">
      <c r="A86" s="24" t="s">
        <v>201</v>
      </c>
      <c r="B86" s="24" t="s">
        <v>72</v>
      </c>
      <c r="C86" s="72">
        <v>25132.69</v>
      </c>
      <c r="D86" s="72" t="s">
        <v>52</v>
      </c>
      <c r="E86">
        <f t="shared" si="18"/>
        <v>-17229.400616929459</v>
      </c>
      <c r="F86">
        <f t="shared" si="19"/>
        <v>-17229.5</v>
      </c>
      <c r="G86">
        <f t="shared" si="20"/>
        <v>7.8101150003931252E-2</v>
      </c>
      <c r="H86" s="19">
        <f t="shared" si="17"/>
        <v>7.8101150003931252E-2</v>
      </c>
      <c r="I86" s="19"/>
      <c r="J86" s="19"/>
      <c r="K86" s="19"/>
      <c r="O86">
        <f t="shared" si="21"/>
        <v>-5.2695770325250711E-2</v>
      </c>
      <c r="P86" s="2">
        <f t="shared" si="22"/>
        <v>10114.189999999999</v>
      </c>
      <c r="Q86">
        <f t="shared" si="23"/>
        <v>1.7107834367598374E-2</v>
      </c>
      <c r="R86">
        <v>0.1</v>
      </c>
      <c r="S86">
        <f t="shared" si="24"/>
        <v>1.7107834367598375E-3</v>
      </c>
      <c r="AE86" t="s">
        <v>47</v>
      </c>
      <c r="AK86" t="s">
        <v>46</v>
      </c>
    </row>
    <row r="87" spans="1:37">
      <c r="A87" s="24" t="s">
        <v>201</v>
      </c>
      <c r="B87" s="24" t="s">
        <v>72</v>
      </c>
      <c r="C87" s="72">
        <v>25139.713</v>
      </c>
      <c r="D87" s="72" t="s">
        <v>52</v>
      </c>
      <c r="E87">
        <f t="shared" si="18"/>
        <v>-17220.463907234327</v>
      </c>
      <c r="F87">
        <f t="shared" si="19"/>
        <v>-17220.5</v>
      </c>
      <c r="G87">
        <f t="shared" si="20"/>
        <v>2.8363850000459934E-2</v>
      </c>
      <c r="H87" s="19">
        <f t="shared" si="17"/>
        <v>2.8363850000459934E-2</v>
      </c>
      <c r="I87" s="19"/>
      <c r="J87" s="19"/>
      <c r="K87" s="19"/>
      <c r="O87">
        <f t="shared" si="21"/>
        <v>-5.2617752498684445E-2</v>
      </c>
      <c r="P87" s="2">
        <f t="shared" si="22"/>
        <v>10121.213</v>
      </c>
      <c r="Q87">
        <f t="shared" si="23"/>
        <v>6.5580199433294267E-3</v>
      </c>
      <c r="R87">
        <v>0.1</v>
      </c>
      <c r="S87">
        <f t="shared" si="24"/>
        <v>6.5580199433294272E-4</v>
      </c>
      <c r="AE87" t="s">
        <v>47</v>
      </c>
      <c r="AK87" t="s">
        <v>46</v>
      </c>
    </row>
    <row r="88" spans="1:37">
      <c r="A88" s="24" t="s">
        <v>201</v>
      </c>
      <c r="B88" s="24" t="s">
        <v>72</v>
      </c>
      <c r="C88" s="72">
        <v>25573.557000000001</v>
      </c>
      <c r="D88" s="72" t="s">
        <v>52</v>
      </c>
      <c r="E88">
        <f t="shared" si="18"/>
        <v>-16668.400988115303</v>
      </c>
      <c r="F88">
        <f t="shared" si="19"/>
        <v>-16668.5</v>
      </c>
      <c r="G88">
        <f t="shared" si="20"/>
        <v>7.7809450005588587E-2</v>
      </c>
      <c r="H88" s="19">
        <f t="shared" si="17"/>
        <v>7.7809450005588587E-2</v>
      </c>
      <c r="I88" s="19"/>
      <c r="J88" s="19"/>
      <c r="K88" s="19"/>
      <c r="O88">
        <f t="shared" si="21"/>
        <v>-4.7919294727305259E-2</v>
      </c>
      <c r="P88" s="2">
        <f t="shared" si="22"/>
        <v>10555.057000000001</v>
      </c>
      <c r="Q88">
        <f t="shared" si="23"/>
        <v>1.5807717252109187E-2</v>
      </c>
      <c r="R88">
        <v>0.1</v>
      </c>
      <c r="S88">
        <f t="shared" si="24"/>
        <v>1.5807717252109188E-3</v>
      </c>
      <c r="AE88" t="s">
        <v>47</v>
      </c>
      <c r="AK88" t="s">
        <v>46</v>
      </c>
    </row>
    <row r="89" spans="1:37">
      <c r="A89" s="24" t="s">
        <v>201</v>
      </c>
      <c r="B89" s="24" t="s">
        <v>72</v>
      </c>
      <c r="C89" s="72">
        <v>25748.823</v>
      </c>
      <c r="D89" s="72" t="s">
        <v>52</v>
      </c>
      <c r="E89">
        <f t="shared" si="18"/>
        <v>-16445.376445693801</v>
      </c>
      <c r="F89">
        <f t="shared" si="19"/>
        <v>-16445.5</v>
      </c>
      <c r="G89">
        <f t="shared" si="20"/>
        <v>9.7096350003994303E-2</v>
      </c>
      <c r="H89" s="19">
        <f t="shared" si="17"/>
        <v>9.7096350003994303E-2</v>
      </c>
      <c r="I89" s="19"/>
      <c r="J89" s="19"/>
      <c r="K89" s="19"/>
      <c r="O89">
        <f t="shared" si="21"/>
        <v>-4.6069536381386375E-2</v>
      </c>
      <c r="P89" s="2">
        <f t="shared" si="22"/>
        <v>10730.323</v>
      </c>
      <c r="Q89">
        <f t="shared" si="23"/>
        <v>2.0496471024511732E-2</v>
      </c>
      <c r="R89">
        <v>0.1</v>
      </c>
      <c r="S89">
        <f t="shared" si="24"/>
        <v>2.0496471024511733E-3</v>
      </c>
      <c r="AE89" t="s">
        <v>47</v>
      </c>
      <c r="AK89" t="s">
        <v>46</v>
      </c>
    </row>
    <row r="90" spans="1:37">
      <c r="A90" s="24" t="s">
        <v>201</v>
      </c>
      <c r="B90" s="24" t="s">
        <v>71</v>
      </c>
      <c r="C90" s="72">
        <v>25779.788</v>
      </c>
      <c r="D90" s="72" t="s">
        <v>52</v>
      </c>
      <c r="E90">
        <f t="shared" si="18"/>
        <v>-16405.973738060366</v>
      </c>
      <c r="F90">
        <f t="shared" si="19"/>
        <v>-16406</v>
      </c>
      <c r="G90">
        <f t="shared" si="20"/>
        <v>2.0638200003304519E-2</v>
      </c>
      <c r="H90" s="19">
        <f t="shared" si="17"/>
        <v>2.0638200003304519E-2</v>
      </c>
      <c r="O90">
        <f t="shared" si="21"/>
        <v>-4.5744789422808359E-2</v>
      </c>
      <c r="P90" s="2">
        <f t="shared" si="22"/>
        <v>10761.288</v>
      </c>
      <c r="Q90">
        <f t="shared" si="23"/>
        <v>4.4067012851474133E-3</v>
      </c>
      <c r="R90">
        <v>0.1</v>
      </c>
      <c r="S90">
        <f t="shared" si="24"/>
        <v>4.4067012851474138E-4</v>
      </c>
      <c r="AE90" t="s">
        <v>47</v>
      </c>
      <c r="AK90" t="s">
        <v>46</v>
      </c>
    </row>
    <row r="91" spans="1:37">
      <c r="A91" s="24" t="s">
        <v>201</v>
      </c>
      <c r="B91" s="24" t="s">
        <v>72</v>
      </c>
      <c r="C91" s="72">
        <v>25803.813999999998</v>
      </c>
      <c r="D91" s="72" t="s">
        <v>52</v>
      </c>
      <c r="E91">
        <f t="shared" si="18"/>
        <v>-16375.400850813445</v>
      </c>
      <c r="F91">
        <f t="shared" si="19"/>
        <v>-16375.5</v>
      </c>
      <c r="G91">
        <f t="shared" si="20"/>
        <v>7.7917350001371233E-2</v>
      </c>
      <c r="H91" s="19">
        <f t="shared" ref="H91:H122" si="25">G91</f>
        <v>7.7917350001371233E-2</v>
      </c>
      <c r="O91">
        <f t="shared" si="21"/>
        <v>-4.5494632741817531E-2</v>
      </c>
      <c r="P91" s="2">
        <f t="shared" si="22"/>
        <v>10785.313999999998</v>
      </c>
      <c r="Q91">
        <f t="shared" si="23"/>
        <v>1.5230517484605121E-2</v>
      </c>
      <c r="R91">
        <v>0.1</v>
      </c>
      <c r="S91">
        <f t="shared" si="24"/>
        <v>1.5230517484605122E-3</v>
      </c>
    </row>
    <row r="92" spans="1:37">
      <c r="A92" s="24" t="s">
        <v>201</v>
      </c>
      <c r="B92" s="24" t="s">
        <v>71</v>
      </c>
      <c r="C92" s="72">
        <v>25890.574000000001</v>
      </c>
      <c r="D92" s="72" t="s">
        <v>52</v>
      </c>
      <c r="E92">
        <f t="shared" si="18"/>
        <v>-16264.999464917206</v>
      </c>
      <c r="F92">
        <f t="shared" si="19"/>
        <v>-16265</v>
      </c>
      <c r="G92">
        <f t="shared" si="20"/>
        <v>4.2050000411109067E-4</v>
      </c>
      <c r="H92" s="19">
        <f t="shared" si="25"/>
        <v>4.2050000411109067E-4</v>
      </c>
      <c r="O92">
        <f t="shared" si="21"/>
        <v>-4.4592686278235372E-2</v>
      </c>
      <c r="P92" s="2">
        <f t="shared" si="22"/>
        <v>10872.074000000001</v>
      </c>
      <c r="Q92">
        <f t="shared" si="23"/>
        <v>2.0261869392892238E-3</v>
      </c>
      <c r="R92">
        <v>0.1</v>
      </c>
      <c r="S92">
        <f t="shared" si="24"/>
        <v>2.0261869392892238E-4</v>
      </c>
    </row>
    <row r="93" spans="1:37">
      <c r="A93" s="24" t="s">
        <v>201</v>
      </c>
      <c r="B93" s="24" t="s">
        <v>72</v>
      </c>
      <c r="C93" s="72">
        <v>25925.525000000001</v>
      </c>
      <c r="D93" s="72" t="s">
        <v>52</v>
      </c>
      <c r="E93">
        <f t="shared" si="18"/>
        <v>-16220.524605091718</v>
      </c>
      <c r="F93">
        <f t="shared" si="19"/>
        <v>-16220.5</v>
      </c>
      <c r="G93">
        <f t="shared" si="20"/>
        <v>-1.9336149995069718E-2</v>
      </c>
      <c r="H93" s="19">
        <f t="shared" si="25"/>
        <v>-1.9336149995069718E-2</v>
      </c>
      <c r="O93">
        <f t="shared" si="21"/>
        <v>-4.4231388653009338E-2</v>
      </c>
      <c r="P93" s="2">
        <f t="shared" si="22"/>
        <v>10907.025000000001</v>
      </c>
      <c r="Q93">
        <f t="shared" si="23"/>
        <v>6.1977290783577128E-4</v>
      </c>
      <c r="R93">
        <v>0.1</v>
      </c>
      <c r="S93">
        <f t="shared" si="24"/>
        <v>6.1977290783577128E-5</v>
      </c>
    </row>
    <row r="94" spans="1:37">
      <c r="A94" s="21" t="s">
        <v>161</v>
      </c>
      <c r="B94" s="20" t="s">
        <v>71</v>
      </c>
      <c r="C94" s="30">
        <v>26029.667000000001</v>
      </c>
      <c r="D94" s="30" t="s">
        <v>158</v>
      </c>
      <c r="E94">
        <f t="shared" si="18"/>
        <v>-16088.004767263159</v>
      </c>
      <c r="F94">
        <f t="shared" si="19"/>
        <v>-16088</v>
      </c>
      <c r="G94">
        <f t="shared" si="20"/>
        <v>-3.7463999979081564E-3</v>
      </c>
      <c r="H94" s="19">
        <f t="shared" si="25"/>
        <v>-3.7463999979081564E-3</v>
      </c>
      <c r="I94" s="19"/>
      <c r="J94" s="19"/>
      <c r="K94" s="19"/>
      <c r="P94" s="2">
        <f t="shared" si="22"/>
        <v>11011.167000000001</v>
      </c>
      <c r="U94" s="11"/>
    </row>
    <row r="95" spans="1:37">
      <c r="A95" s="21" t="s">
        <v>161</v>
      </c>
      <c r="B95" s="20" t="s">
        <v>72</v>
      </c>
      <c r="C95" s="30">
        <v>26127.507000000001</v>
      </c>
      <c r="D95" s="30" t="s">
        <v>158</v>
      </c>
      <c r="E95">
        <f t="shared" si="18"/>
        <v>-15963.504172564129</v>
      </c>
      <c r="F95">
        <f t="shared" si="19"/>
        <v>-15963.5</v>
      </c>
      <c r="G95">
        <f t="shared" si="20"/>
        <v>-3.2790499935799744E-3</v>
      </c>
      <c r="H95" s="19">
        <f t="shared" si="25"/>
        <v>-3.2790499935799744E-3</v>
      </c>
      <c r="I95" s="19"/>
      <c r="J95" s="19"/>
      <c r="K95" s="19"/>
      <c r="P95" s="2">
        <f t="shared" si="22"/>
        <v>11109.007000000001</v>
      </c>
      <c r="AE95" t="s">
        <v>47</v>
      </c>
      <c r="AK95" t="s">
        <v>46</v>
      </c>
    </row>
    <row r="96" spans="1:37">
      <c r="A96" s="21" t="s">
        <v>161</v>
      </c>
      <c r="B96" s="20" t="s">
        <v>72</v>
      </c>
      <c r="C96" s="30">
        <v>26352.269</v>
      </c>
      <c r="D96" s="30" t="s">
        <v>158</v>
      </c>
      <c r="E96">
        <f t="shared" si="18"/>
        <v>-15677.496377534051</v>
      </c>
      <c r="F96">
        <f t="shared" si="19"/>
        <v>-15677.5</v>
      </c>
      <c r="G96">
        <f t="shared" si="20"/>
        <v>2.8467500014812686E-3</v>
      </c>
      <c r="H96" s="19">
        <f t="shared" si="25"/>
        <v>2.8467500014812686E-3</v>
      </c>
      <c r="I96" s="19"/>
      <c r="J96" s="19"/>
      <c r="K96" s="19"/>
      <c r="P96" s="2">
        <f t="shared" si="22"/>
        <v>11333.769</v>
      </c>
      <c r="AE96" t="s">
        <v>52</v>
      </c>
      <c r="AK96" t="s">
        <v>46</v>
      </c>
    </row>
    <row r="97" spans="1:37">
      <c r="A97" s="21" t="s">
        <v>161</v>
      </c>
      <c r="B97" s="20" t="s">
        <v>71</v>
      </c>
      <c r="C97" s="30">
        <v>26444.61</v>
      </c>
      <c r="D97" s="30" t="s">
        <v>158</v>
      </c>
      <c r="E97">
        <f t="shared" si="18"/>
        <v>-15559.993215073882</v>
      </c>
      <c r="F97">
        <f t="shared" si="19"/>
        <v>-15560</v>
      </c>
      <c r="G97">
        <f t="shared" si="20"/>
        <v>5.3320000042731408E-3</v>
      </c>
      <c r="H97" s="19">
        <f t="shared" si="25"/>
        <v>5.3320000042731408E-3</v>
      </c>
      <c r="I97" s="19"/>
      <c r="J97" s="19"/>
      <c r="K97" s="19"/>
      <c r="P97" s="2">
        <f t="shared" si="22"/>
        <v>11426.11</v>
      </c>
      <c r="AE97" t="s">
        <v>45</v>
      </c>
      <c r="AG97">
        <v>10</v>
      </c>
      <c r="AI97" t="s">
        <v>42</v>
      </c>
      <c r="AK97" t="s">
        <v>44</v>
      </c>
    </row>
    <row r="98" spans="1:37">
      <c r="A98" s="21" t="s">
        <v>161</v>
      </c>
      <c r="B98" s="20" t="s">
        <v>71</v>
      </c>
      <c r="C98" s="30">
        <v>26547.544999999998</v>
      </c>
      <c r="D98" s="30" t="s">
        <v>158</v>
      </c>
      <c r="E98">
        <f t="shared" si="18"/>
        <v>-15429.009274810756</v>
      </c>
      <c r="F98">
        <f t="shared" si="19"/>
        <v>-15429</v>
      </c>
      <c r="G98">
        <f t="shared" si="20"/>
        <v>-7.2886999987531453E-3</v>
      </c>
      <c r="H98" s="19">
        <f t="shared" si="25"/>
        <v>-7.2886999987531453E-3</v>
      </c>
      <c r="I98" s="19"/>
      <c r="J98" s="19"/>
      <c r="K98" s="19"/>
      <c r="P98" s="2">
        <f t="shared" si="22"/>
        <v>11529.044999999998</v>
      </c>
      <c r="AE98" t="s">
        <v>45</v>
      </c>
      <c r="AK98" t="s">
        <v>46</v>
      </c>
    </row>
    <row r="99" spans="1:37">
      <c r="A99" s="21" t="s">
        <v>161</v>
      </c>
      <c r="B99" s="20" t="s">
        <v>72</v>
      </c>
      <c r="C99" s="30">
        <v>26619.429</v>
      </c>
      <c r="D99" s="30" t="s">
        <v>158</v>
      </c>
      <c r="E99">
        <f t="shared" si="18"/>
        <v>-15337.537476473213</v>
      </c>
      <c r="F99">
        <f t="shared" si="19"/>
        <v>-15337.5</v>
      </c>
      <c r="G99">
        <f t="shared" si="20"/>
        <v>-2.9451249996782281E-2</v>
      </c>
      <c r="H99" s="19">
        <f t="shared" si="25"/>
        <v>-2.9451249996782281E-2</v>
      </c>
      <c r="I99" s="19"/>
      <c r="J99" s="19"/>
      <c r="K99" s="19"/>
      <c r="P99" s="2">
        <f t="shared" si="22"/>
        <v>11600.929</v>
      </c>
    </row>
    <row r="100" spans="1:37">
      <c r="A100" s="21" t="s">
        <v>161</v>
      </c>
      <c r="B100" s="20" t="s">
        <v>72</v>
      </c>
      <c r="C100" s="30">
        <v>26623.373</v>
      </c>
      <c r="D100" s="30" t="s">
        <v>158</v>
      </c>
      <c r="E100">
        <f t="shared" si="18"/>
        <v>-15332.51876893547</v>
      </c>
      <c r="F100">
        <f t="shared" si="19"/>
        <v>-15332.5</v>
      </c>
      <c r="G100">
        <f t="shared" si="20"/>
        <v>-1.4749749996553874E-2</v>
      </c>
      <c r="H100" s="19">
        <f t="shared" si="25"/>
        <v>-1.4749749996553874E-2</v>
      </c>
      <c r="I100" s="19"/>
      <c r="J100" s="19"/>
      <c r="K100" s="19"/>
      <c r="P100" s="2">
        <f t="shared" si="22"/>
        <v>11604.873</v>
      </c>
      <c r="AE100" t="s">
        <v>45</v>
      </c>
      <c r="AG100">
        <v>5</v>
      </c>
      <c r="AI100" t="s">
        <v>42</v>
      </c>
      <c r="AK100" t="s">
        <v>44</v>
      </c>
    </row>
    <row r="101" spans="1:37">
      <c r="A101" s="21" t="s">
        <v>161</v>
      </c>
      <c r="B101" s="20" t="s">
        <v>71</v>
      </c>
      <c r="C101" s="30">
        <v>26624.558000000001</v>
      </c>
      <c r="D101" s="30" t="s">
        <v>158</v>
      </c>
      <c r="E101">
        <f t="shared" si="18"/>
        <v>-15331.010866188959</v>
      </c>
      <c r="F101">
        <f t="shared" si="19"/>
        <v>-15331</v>
      </c>
      <c r="G101">
        <f t="shared" si="20"/>
        <v>-8.5392999935720582E-3</v>
      </c>
      <c r="H101" s="19">
        <f t="shared" si="25"/>
        <v>-8.5392999935720582E-3</v>
      </c>
      <c r="I101" s="19"/>
      <c r="J101" s="19"/>
      <c r="K101" s="19"/>
      <c r="P101" s="2">
        <f t="shared" si="22"/>
        <v>11606.058000000001</v>
      </c>
    </row>
    <row r="102" spans="1:37">
      <c r="A102" s="21" t="s">
        <v>161</v>
      </c>
      <c r="B102" s="20" t="s">
        <v>72</v>
      </c>
      <c r="C102" s="30">
        <v>26675.218000000001</v>
      </c>
      <c r="D102" s="30" t="s">
        <v>158</v>
      </c>
      <c r="E102">
        <f t="shared" si="18"/>
        <v>-15266.546433161029</v>
      </c>
      <c r="F102">
        <f t="shared" si="19"/>
        <v>-15266.5</v>
      </c>
      <c r="G102">
        <f t="shared" si="20"/>
        <v>-3.6489949998212978E-2</v>
      </c>
      <c r="H102" s="19">
        <f t="shared" si="25"/>
        <v>-3.6489949998212978E-2</v>
      </c>
      <c r="I102" s="19"/>
      <c r="J102" s="19"/>
      <c r="K102" s="19"/>
      <c r="P102" s="2">
        <f t="shared" si="22"/>
        <v>11656.718000000001</v>
      </c>
    </row>
    <row r="103" spans="1:37">
      <c r="A103" s="24" t="s">
        <v>201</v>
      </c>
      <c r="B103" s="24" t="s">
        <v>72</v>
      </c>
      <c r="C103" s="72">
        <v>26711.473999999998</v>
      </c>
      <c r="D103" s="72" t="s">
        <v>52</v>
      </c>
      <c r="E103">
        <f t="shared" si="18"/>
        <v>-15220.410971576732</v>
      </c>
      <c r="F103">
        <f t="shared" si="19"/>
        <v>-15220.5</v>
      </c>
      <c r="G103">
        <f t="shared" si="20"/>
        <v>6.9963850000931416E-2</v>
      </c>
      <c r="H103" s="19">
        <f t="shared" si="25"/>
        <v>6.9963850000931416E-2</v>
      </c>
      <c r="O103">
        <f>+D$11+D$12*F103+D$13*F103^2</f>
        <v>-3.6404556126615806E-2</v>
      </c>
      <c r="P103" s="2">
        <f t="shared" si="22"/>
        <v>11692.973999999998</v>
      </c>
      <c r="Q103">
        <f>+(O103-G103)^2</f>
        <v>1.1314237822114825E-2</v>
      </c>
      <c r="R103">
        <v>0.1</v>
      </c>
      <c r="S103">
        <f>R103*Q103</f>
        <v>1.1314237822114825E-3</v>
      </c>
    </row>
    <row r="104" spans="1:37">
      <c r="A104" s="21" t="s">
        <v>161</v>
      </c>
      <c r="B104" s="20" t="s">
        <v>72</v>
      </c>
      <c r="C104" s="30">
        <v>26861.502</v>
      </c>
      <c r="D104" s="30" t="s">
        <v>158</v>
      </c>
      <c r="E104">
        <f t="shared" si="18"/>
        <v>-15029.501576426424</v>
      </c>
      <c r="F104">
        <f t="shared" si="19"/>
        <v>-15029.5</v>
      </c>
      <c r="G104">
        <f t="shared" si="20"/>
        <v>-1.2388499962980859E-3</v>
      </c>
      <c r="H104" s="19">
        <f t="shared" si="25"/>
        <v>-1.2388499962980859E-3</v>
      </c>
      <c r="I104" s="19"/>
      <c r="J104" s="19"/>
      <c r="K104" s="19"/>
      <c r="P104" s="2">
        <f t="shared" si="22"/>
        <v>11843.002</v>
      </c>
    </row>
    <row r="105" spans="1:37">
      <c r="A105" s="24" t="s">
        <v>201</v>
      </c>
      <c r="B105" s="24" t="s">
        <v>71</v>
      </c>
      <c r="C105" s="72">
        <v>26913.789000000001</v>
      </c>
      <c r="D105" s="72" t="s">
        <v>52</v>
      </c>
      <c r="E105">
        <f t="shared" si="18"/>
        <v>-14962.966799289996</v>
      </c>
      <c r="F105">
        <f t="shared" si="19"/>
        <v>-14963</v>
      </c>
      <c r="G105">
        <f t="shared" si="20"/>
        <v>2.6091100004123291E-2</v>
      </c>
      <c r="H105" s="19">
        <f t="shared" si="25"/>
        <v>2.6091100004123291E-2</v>
      </c>
      <c r="O105">
        <f>+D$11+D$12*F105+D$13*F105^2</f>
        <v>-3.4479736620196537E-2</v>
      </c>
      <c r="P105" s="2">
        <f t="shared" si="22"/>
        <v>11895.289000000001</v>
      </c>
      <c r="Q105">
        <f>+(O105-G105)^2</f>
        <v>3.6688262493700442E-3</v>
      </c>
      <c r="R105">
        <v>0.1</v>
      </c>
      <c r="S105">
        <f>R105*Q105</f>
        <v>3.6688262493700445E-4</v>
      </c>
    </row>
    <row r="106" spans="1:37">
      <c r="A106" s="21" t="s">
        <v>161</v>
      </c>
      <c r="B106" s="20" t="s">
        <v>71</v>
      </c>
      <c r="C106" s="30">
        <v>26915.308000000001</v>
      </c>
      <c r="D106" s="30" t="s">
        <v>158</v>
      </c>
      <c r="E106">
        <f t="shared" si="18"/>
        <v>-14961.033884292572</v>
      </c>
      <c r="F106">
        <f t="shared" si="19"/>
        <v>-14961</v>
      </c>
      <c r="G106">
        <f t="shared" si="20"/>
        <v>-2.6628299998264993E-2</v>
      </c>
      <c r="H106" s="19">
        <f t="shared" si="25"/>
        <v>-2.6628299998264993E-2</v>
      </c>
      <c r="I106" s="19"/>
      <c r="J106" s="19"/>
      <c r="K106" s="19"/>
      <c r="P106" s="2">
        <f t="shared" si="22"/>
        <v>11896.808000000001</v>
      </c>
      <c r="AE106" t="s">
        <v>45</v>
      </c>
      <c r="AK106" t="s">
        <v>46</v>
      </c>
    </row>
    <row r="107" spans="1:37">
      <c r="A107" s="24" t="s">
        <v>201</v>
      </c>
      <c r="B107" s="24" t="s">
        <v>72</v>
      </c>
      <c r="C107" s="72">
        <v>26926.735000000001</v>
      </c>
      <c r="D107" s="72" t="s">
        <v>52</v>
      </c>
      <c r="E107">
        <f t="shared" si="18"/>
        <v>-14946.493120845866</v>
      </c>
      <c r="F107">
        <f t="shared" si="19"/>
        <v>-14946.5</v>
      </c>
      <c r="G107">
        <f t="shared" si="20"/>
        <v>5.4060500042396598E-3</v>
      </c>
      <c r="H107" s="19">
        <f t="shared" si="25"/>
        <v>5.4060500042396598E-3</v>
      </c>
      <c r="O107">
        <f>+D$11+D$12*F107+D$13*F107^2</f>
        <v>-3.4357663491788745E-2</v>
      </c>
      <c r="P107" s="2">
        <f t="shared" si="22"/>
        <v>11908.235000000001</v>
      </c>
      <c r="Q107">
        <f>+(O107-G107)^2</f>
        <v>1.5811529109942316E-3</v>
      </c>
      <c r="R107">
        <v>0.1</v>
      </c>
      <c r="S107">
        <f>R107*Q107</f>
        <v>1.5811529109942317E-4</v>
      </c>
    </row>
    <row r="108" spans="1:37">
      <c r="A108" s="21" t="s">
        <v>161</v>
      </c>
      <c r="B108" s="20" t="s">
        <v>71</v>
      </c>
      <c r="C108" s="30">
        <v>26929.503000000001</v>
      </c>
      <c r="D108" s="30" t="s">
        <v>158</v>
      </c>
      <c r="E108">
        <f t="shared" si="18"/>
        <v>-14942.970863628707</v>
      </c>
      <c r="F108">
        <f t="shared" si="19"/>
        <v>-14943</v>
      </c>
      <c r="G108">
        <f t="shared" si="20"/>
        <v>2.2897100003319792E-2</v>
      </c>
      <c r="H108" s="19">
        <f t="shared" si="25"/>
        <v>2.2897100003319792E-2</v>
      </c>
      <c r="I108" s="19"/>
      <c r="J108" s="19"/>
      <c r="K108" s="19"/>
      <c r="P108" s="2">
        <f t="shared" si="22"/>
        <v>11911.003000000001</v>
      </c>
    </row>
    <row r="109" spans="1:37">
      <c r="A109" s="21" t="s">
        <v>161</v>
      </c>
      <c r="B109" s="20" t="s">
        <v>72</v>
      </c>
      <c r="C109" s="30">
        <v>26979.376</v>
      </c>
      <c r="D109" s="30" t="s">
        <v>158</v>
      </c>
      <c r="E109">
        <f t="shared" si="18"/>
        <v>-14879.50788162314</v>
      </c>
      <c r="F109">
        <f t="shared" si="19"/>
        <v>-14879.5</v>
      </c>
      <c r="G109">
        <f t="shared" si="20"/>
        <v>-6.1938499966345262E-3</v>
      </c>
      <c r="H109" s="19">
        <f t="shared" si="25"/>
        <v>-6.1938499966345262E-3</v>
      </c>
      <c r="I109" s="19"/>
      <c r="J109" s="19"/>
      <c r="K109" s="19"/>
      <c r="P109" s="2">
        <f t="shared" si="22"/>
        <v>11960.876</v>
      </c>
    </row>
    <row r="110" spans="1:37">
      <c r="A110" s="21" t="s">
        <v>161</v>
      </c>
      <c r="B110" s="20" t="s">
        <v>71</v>
      </c>
      <c r="C110" s="30">
        <v>27000.241999999998</v>
      </c>
      <c r="D110" s="30" t="s">
        <v>158</v>
      </c>
      <c r="E110">
        <f t="shared" si="18"/>
        <v>-14852.95606836691</v>
      </c>
      <c r="F110">
        <f t="shared" si="19"/>
        <v>-14853</v>
      </c>
      <c r="G110">
        <f t="shared" si="20"/>
        <v>3.4524100003181957E-2</v>
      </c>
      <c r="H110" s="19">
        <f t="shared" si="25"/>
        <v>3.4524100003181957E-2</v>
      </c>
      <c r="I110" s="19"/>
      <c r="J110" s="19"/>
      <c r="K110" s="19"/>
      <c r="P110" s="2">
        <f t="shared" si="22"/>
        <v>11981.741999999998</v>
      </c>
    </row>
    <row r="111" spans="1:37">
      <c r="A111" s="24" t="s">
        <v>201</v>
      </c>
      <c r="B111" s="24" t="s">
        <v>71</v>
      </c>
      <c r="C111" s="72">
        <v>27002.563999999998</v>
      </c>
      <c r="D111" s="72" t="s">
        <v>52</v>
      </c>
      <c r="E111">
        <f t="shared" si="18"/>
        <v>-14850.001342478814</v>
      </c>
      <c r="F111">
        <f t="shared" si="19"/>
        <v>-14850</v>
      </c>
      <c r="G111">
        <f t="shared" si="20"/>
        <v>-1.0550000006332994E-3</v>
      </c>
      <c r="H111" s="19">
        <f t="shared" si="25"/>
        <v>-1.0550000006332994E-3</v>
      </c>
      <c r="O111">
        <f>+D$11+D$12*F111+D$13*F111^2</f>
        <v>-3.3646771354524221E-2</v>
      </c>
      <c r="P111" s="2">
        <f t="shared" si="22"/>
        <v>11984.063999999998</v>
      </c>
      <c r="Q111">
        <f>+(O111-G111)^2</f>
        <v>1.062223559984305E-3</v>
      </c>
      <c r="R111">
        <v>0.1</v>
      </c>
      <c r="S111">
        <f>R111*Q111</f>
        <v>1.062223559984305E-4</v>
      </c>
      <c r="AE111" t="s">
        <v>45</v>
      </c>
      <c r="AF111" t="s">
        <v>44</v>
      </c>
      <c r="AK111" t="s">
        <v>46</v>
      </c>
    </row>
    <row r="112" spans="1:37">
      <c r="A112" s="24" t="s">
        <v>201</v>
      </c>
      <c r="B112" s="24" t="s">
        <v>72</v>
      </c>
      <c r="C112" s="72">
        <v>27026.504000000001</v>
      </c>
      <c r="D112" s="72" t="s">
        <v>52</v>
      </c>
      <c r="E112">
        <f t="shared" si="18"/>
        <v>-14819.537889524041</v>
      </c>
      <c r="F112">
        <f t="shared" si="19"/>
        <v>-14819.5</v>
      </c>
      <c r="G112">
        <f t="shared" si="20"/>
        <v>-2.977584999462124E-2</v>
      </c>
      <c r="H112" s="19">
        <f t="shared" si="25"/>
        <v>-2.977584999462124E-2</v>
      </c>
      <c r="O112">
        <f>+D$11+D$12*F112+D$13*F112^2</f>
        <v>-3.3423168910883858E-2</v>
      </c>
      <c r="P112" s="2">
        <f t="shared" si="22"/>
        <v>12008.004000000001</v>
      </c>
      <c r="Q112">
        <f>+(O112-G112)^2</f>
        <v>1.3302935276927117E-5</v>
      </c>
      <c r="R112">
        <v>0.1</v>
      </c>
      <c r="S112">
        <f>R112*Q112</f>
        <v>1.3302935276927117E-6</v>
      </c>
      <c r="AE112" t="s">
        <v>45</v>
      </c>
      <c r="AF112" t="s">
        <v>59</v>
      </c>
      <c r="AK112" t="s">
        <v>46</v>
      </c>
    </row>
    <row r="113" spans="1:37">
      <c r="A113" s="21" t="s">
        <v>161</v>
      </c>
      <c r="B113" s="20" t="s">
        <v>71</v>
      </c>
      <c r="C113" s="30">
        <v>27036.341</v>
      </c>
      <c r="D113" s="30" t="s">
        <v>158</v>
      </c>
      <c r="E113">
        <f t="shared" si="18"/>
        <v>-14807.020387990371</v>
      </c>
      <c r="F113">
        <f t="shared" si="19"/>
        <v>-14807</v>
      </c>
      <c r="G113">
        <f t="shared" si="20"/>
        <v>-1.602209999691695E-2</v>
      </c>
      <c r="H113" s="19">
        <f t="shared" si="25"/>
        <v>-1.602209999691695E-2</v>
      </c>
      <c r="I113" s="19"/>
      <c r="J113" s="19"/>
      <c r="K113" s="19"/>
      <c r="P113" s="2">
        <f t="shared" si="22"/>
        <v>12017.841</v>
      </c>
      <c r="AE113" t="s">
        <v>45</v>
      </c>
      <c r="AF113" t="s">
        <v>44</v>
      </c>
      <c r="AK113" t="s">
        <v>46</v>
      </c>
    </row>
    <row r="114" spans="1:37">
      <c r="A114" s="24" t="s">
        <v>201</v>
      </c>
      <c r="B114" s="24" t="s">
        <v>72</v>
      </c>
      <c r="C114" s="72">
        <v>27241.81</v>
      </c>
      <c r="D114" s="72" t="s">
        <v>52</v>
      </c>
      <c r="E114">
        <f t="shared" si="18"/>
        <v>-14545.562776663564</v>
      </c>
      <c r="F114">
        <f t="shared" si="19"/>
        <v>-14545.5</v>
      </c>
      <c r="G114">
        <f t="shared" si="20"/>
        <v>-4.9333649996697204E-2</v>
      </c>
      <c r="H114" s="19">
        <f t="shared" si="25"/>
        <v>-4.9333649996697204E-2</v>
      </c>
      <c r="O114">
        <f>+D$11+D$12*F114+D$13*F114^2</f>
        <v>-3.143775422023154E-2</v>
      </c>
      <c r="P114" s="2">
        <f t="shared" si="22"/>
        <v>12223.310000000001</v>
      </c>
      <c r="Q114">
        <f>+(O114-G114)^2</f>
        <v>3.2026308564212159E-4</v>
      </c>
      <c r="R114">
        <v>0.1</v>
      </c>
      <c r="S114">
        <f>R114*Q114</f>
        <v>3.202630856421216E-5</v>
      </c>
      <c r="AC114" t="s">
        <v>45</v>
      </c>
      <c r="AD114" t="s">
        <v>59</v>
      </c>
      <c r="AH114" t="s">
        <v>46</v>
      </c>
    </row>
    <row r="115" spans="1:37">
      <c r="A115" s="24" t="s">
        <v>201</v>
      </c>
      <c r="B115" s="24" t="s">
        <v>72</v>
      </c>
      <c r="C115" s="72">
        <v>27267.823</v>
      </c>
      <c r="D115" s="72" t="s">
        <v>52</v>
      </c>
      <c r="E115">
        <f t="shared" si="18"/>
        <v>-14512.461448271233</v>
      </c>
      <c r="F115">
        <f t="shared" si="19"/>
        <v>-14512.5</v>
      </c>
      <c r="G115">
        <f t="shared" si="20"/>
        <v>3.0296250002720626E-2</v>
      </c>
      <c r="H115" s="19">
        <f t="shared" si="25"/>
        <v>3.0296250002720626E-2</v>
      </c>
      <c r="O115">
        <f>+D$11+D$12*F115+D$13*F115^2</f>
        <v>-3.1201469238569042E-2</v>
      </c>
      <c r="P115" s="2">
        <f t="shared" si="22"/>
        <v>12249.323</v>
      </c>
      <c r="Q115">
        <f>+(O115-G115)^2</f>
        <v>3.7819694718804896E-3</v>
      </c>
      <c r="R115">
        <v>0.1</v>
      </c>
      <c r="S115">
        <f>R115*Q115</f>
        <v>3.7819694718804899E-4</v>
      </c>
    </row>
    <row r="116" spans="1:37">
      <c r="A116" s="21" t="s">
        <v>161</v>
      </c>
      <c r="B116" s="5" t="s">
        <v>72</v>
      </c>
      <c r="C116" s="29">
        <v>27272.499</v>
      </c>
      <c r="D116" s="29" t="s">
        <v>158</v>
      </c>
      <c r="E116">
        <f t="shared" si="18"/>
        <v>-14506.511276758431</v>
      </c>
      <c r="F116">
        <f t="shared" si="19"/>
        <v>-14506.5</v>
      </c>
      <c r="G116">
        <f t="shared" si="20"/>
        <v>-8.861949998390628E-3</v>
      </c>
      <c r="H116" s="19">
        <f t="shared" si="25"/>
        <v>-8.861949998390628E-3</v>
      </c>
      <c r="I116" s="19"/>
      <c r="J116" s="19"/>
      <c r="K116" s="19"/>
      <c r="P116" s="2">
        <f t="shared" si="22"/>
        <v>12253.999</v>
      </c>
      <c r="AE116" t="s">
        <v>45</v>
      </c>
      <c r="AF116" t="s">
        <v>44</v>
      </c>
      <c r="AG116">
        <v>8</v>
      </c>
      <c r="AI116" t="s">
        <v>42</v>
      </c>
      <c r="AK116" t="s">
        <v>44</v>
      </c>
    </row>
    <row r="117" spans="1:37">
      <c r="A117" s="21" t="s">
        <v>161</v>
      </c>
      <c r="B117" s="5" t="s">
        <v>72</v>
      </c>
      <c r="C117" s="29">
        <v>27313.362000000001</v>
      </c>
      <c r="D117" s="29" t="s">
        <v>158</v>
      </c>
      <c r="E117">
        <f t="shared" si="18"/>
        <v>-14454.5134455934</v>
      </c>
      <c r="F117">
        <f t="shared" si="19"/>
        <v>-14454.5</v>
      </c>
      <c r="G117">
        <f t="shared" ref="G117:G148" si="26">+C117-(C$7+F117*C$8)</f>
        <v>-1.0566349996224744E-2</v>
      </c>
      <c r="H117" s="19">
        <f t="shared" si="25"/>
        <v>-1.0566349996224744E-2</v>
      </c>
      <c r="I117" s="19"/>
      <c r="J117" s="19"/>
      <c r="K117" s="19"/>
      <c r="P117" s="2">
        <f t="shared" ref="P117:P148" si="27">+C117-15018.5</f>
        <v>12294.862000000001</v>
      </c>
    </row>
    <row r="118" spans="1:37">
      <c r="A118" s="21" t="s">
        <v>161</v>
      </c>
      <c r="B118" s="5" t="s">
        <v>71</v>
      </c>
      <c r="C118" s="29">
        <v>27333.4</v>
      </c>
      <c r="D118" s="29" t="s">
        <v>158</v>
      </c>
      <c r="E118">
        <f t="shared" si="18"/>
        <v>-14429.015255522068</v>
      </c>
      <c r="F118">
        <f t="shared" si="19"/>
        <v>-14429</v>
      </c>
      <c r="G118">
        <f t="shared" si="26"/>
        <v>-1.198869999643648E-2</v>
      </c>
      <c r="H118" s="19">
        <f t="shared" si="25"/>
        <v>-1.198869999643648E-2</v>
      </c>
      <c r="I118" s="19"/>
      <c r="J118" s="19"/>
      <c r="K118" s="19"/>
      <c r="P118" s="2">
        <f t="shared" si="27"/>
        <v>12314.900000000001</v>
      </c>
    </row>
    <row r="119" spans="1:37">
      <c r="A119" s="24" t="s">
        <v>201</v>
      </c>
      <c r="B119" s="24" t="s">
        <v>71</v>
      </c>
      <c r="C119" s="72">
        <v>27354.598999999998</v>
      </c>
      <c r="D119" s="72" t="s">
        <v>52</v>
      </c>
      <c r="E119">
        <f t="shared" si="18"/>
        <v>-14402.039702506692</v>
      </c>
      <c r="F119">
        <f t="shared" si="19"/>
        <v>-14402</v>
      </c>
      <c r="G119">
        <f t="shared" si="26"/>
        <v>-3.1200599998555845E-2</v>
      </c>
      <c r="H119" s="19">
        <f t="shared" si="25"/>
        <v>-3.1200599998555845E-2</v>
      </c>
      <c r="O119">
        <f t="shared" ref="O119:O125" si="28">+D$11+D$12*F119+D$13*F119^2</f>
        <v>-3.041470873167117E-2</v>
      </c>
      <c r="P119" s="2">
        <f t="shared" si="27"/>
        <v>12336.098999999998</v>
      </c>
      <c r="Q119">
        <f t="shared" ref="Q119:Q125" si="29">+(O119-G119)^2</f>
        <v>6.1762508336559865E-7</v>
      </c>
      <c r="R119">
        <v>0.1</v>
      </c>
      <c r="S119">
        <f t="shared" ref="S119:S125" si="30">R119*Q119</f>
        <v>6.176250833655987E-8</v>
      </c>
      <c r="AE119" t="s">
        <v>45</v>
      </c>
      <c r="AF119" t="s">
        <v>44</v>
      </c>
      <c r="AK119" t="s">
        <v>46</v>
      </c>
    </row>
    <row r="120" spans="1:37">
      <c r="A120" s="24" t="s">
        <v>201</v>
      </c>
      <c r="B120" s="24" t="s">
        <v>71</v>
      </c>
      <c r="C120" s="72">
        <v>27632.821</v>
      </c>
      <c r="D120" s="72" t="s">
        <v>52</v>
      </c>
      <c r="E120">
        <f t="shared" si="18"/>
        <v>-14048.004497494905</v>
      </c>
      <c r="F120">
        <f t="shared" si="19"/>
        <v>-14048</v>
      </c>
      <c r="G120">
        <f t="shared" si="26"/>
        <v>-3.5343999952601735E-3</v>
      </c>
      <c r="H120" s="19">
        <f t="shared" si="25"/>
        <v>-3.5343999952601735E-3</v>
      </c>
      <c r="O120">
        <f t="shared" si="28"/>
        <v>-2.7940229814474755E-2</v>
      </c>
      <c r="P120" s="2">
        <f t="shared" si="27"/>
        <v>12614.321</v>
      </c>
      <c r="Q120">
        <f t="shared" si="29"/>
        <v>5.9564452916446365E-4</v>
      </c>
      <c r="R120">
        <v>0.1</v>
      </c>
      <c r="S120">
        <f t="shared" si="30"/>
        <v>5.9564452916446366E-5</v>
      </c>
      <c r="AE120" t="s">
        <v>45</v>
      </c>
      <c r="AF120" t="s">
        <v>59</v>
      </c>
      <c r="AK120" t="s">
        <v>46</v>
      </c>
    </row>
    <row r="121" spans="1:37">
      <c r="A121" s="24" t="s">
        <v>201</v>
      </c>
      <c r="B121" s="24" t="s">
        <v>72</v>
      </c>
      <c r="C121" s="72">
        <v>28027.68</v>
      </c>
      <c r="D121" s="72" t="s">
        <v>52</v>
      </c>
      <c r="E121">
        <f t="shared" si="18"/>
        <v>-13545.549669998343</v>
      </c>
      <c r="F121">
        <f t="shared" si="19"/>
        <v>-13545.5</v>
      </c>
      <c r="G121">
        <f t="shared" si="26"/>
        <v>-3.9033649998600595E-2</v>
      </c>
      <c r="H121" s="19">
        <f t="shared" si="25"/>
        <v>-3.9033649998600595E-2</v>
      </c>
      <c r="O121">
        <f t="shared" si="28"/>
        <v>-2.4548136653634638E-2</v>
      </c>
      <c r="P121" s="2">
        <f t="shared" si="27"/>
        <v>13009.18</v>
      </c>
      <c r="Q121">
        <f t="shared" si="29"/>
        <v>2.0983009686718684E-4</v>
      </c>
      <c r="R121">
        <v>0.1</v>
      </c>
      <c r="S121">
        <f t="shared" si="30"/>
        <v>2.0983009686718684E-5</v>
      </c>
    </row>
    <row r="122" spans="1:37">
      <c r="A122" s="24" t="s">
        <v>201</v>
      </c>
      <c r="B122" s="24" t="s">
        <v>71</v>
      </c>
      <c r="C122" s="72">
        <v>28032.788</v>
      </c>
      <c r="D122" s="72" t="s">
        <v>52</v>
      </c>
      <c r="E122">
        <f t="shared" si="18"/>
        <v>-13539.049782041244</v>
      </c>
      <c r="F122">
        <f t="shared" si="19"/>
        <v>-13539</v>
      </c>
      <c r="G122">
        <f t="shared" si="26"/>
        <v>-3.9121699996030657E-2</v>
      </c>
      <c r="H122" s="19">
        <f t="shared" si="25"/>
        <v>-3.9121699996030657E-2</v>
      </c>
      <c r="O122">
        <f t="shared" si="28"/>
        <v>-2.4505184436338541E-2</v>
      </c>
      <c r="P122" s="2">
        <f t="shared" si="27"/>
        <v>13014.288</v>
      </c>
      <c r="Q122">
        <f t="shared" si="29"/>
        <v>2.1364252710672171E-4</v>
      </c>
      <c r="R122">
        <v>0.1</v>
      </c>
      <c r="S122">
        <f t="shared" si="30"/>
        <v>2.1364252710672173E-5</v>
      </c>
      <c r="AE122" t="s">
        <v>45</v>
      </c>
      <c r="AF122" t="s">
        <v>44</v>
      </c>
      <c r="AK122" t="s">
        <v>46</v>
      </c>
    </row>
    <row r="123" spans="1:37">
      <c r="A123" s="24" t="s">
        <v>201</v>
      </c>
      <c r="B123" s="24" t="s">
        <v>71</v>
      </c>
      <c r="C123" s="72">
        <v>28062.726999999999</v>
      </c>
      <c r="D123" s="72" t="s">
        <v>52</v>
      </c>
      <c r="E123">
        <f t="shared" si="18"/>
        <v>-13500.952650963012</v>
      </c>
      <c r="F123">
        <f t="shared" si="19"/>
        <v>-13501</v>
      </c>
      <c r="G123">
        <f t="shared" si="26"/>
        <v>3.7209699999948498E-2</v>
      </c>
      <c r="H123" s="19">
        <f t="shared" ref="H123:H143" si="31">G123</f>
        <v>3.7209699999948498E-2</v>
      </c>
      <c r="O123">
        <f t="shared" si="28"/>
        <v>-2.4254552249722588E-2</v>
      </c>
      <c r="P123" s="2">
        <f t="shared" si="27"/>
        <v>13044.226999999999</v>
      </c>
      <c r="Q123">
        <f t="shared" si="29"/>
        <v>3.7778543046111971E-3</v>
      </c>
      <c r="R123">
        <v>0.1</v>
      </c>
      <c r="S123">
        <f t="shared" si="30"/>
        <v>3.7778543046111971E-4</v>
      </c>
    </row>
    <row r="124" spans="1:37">
      <c r="A124" s="24" t="s">
        <v>201</v>
      </c>
      <c r="B124" s="24" t="s">
        <v>72</v>
      </c>
      <c r="C124" s="72">
        <v>28064.647000000001</v>
      </c>
      <c r="D124" s="72" t="s">
        <v>52</v>
      </c>
      <c r="E124">
        <f t="shared" si="18"/>
        <v>-13498.509466766136</v>
      </c>
      <c r="F124">
        <f t="shared" si="19"/>
        <v>-13498.5</v>
      </c>
      <c r="G124">
        <f t="shared" si="26"/>
        <v>-7.4395499941601884E-3</v>
      </c>
      <c r="H124" s="19">
        <f t="shared" si="31"/>
        <v>-7.4395499941601884E-3</v>
      </c>
      <c r="O124">
        <f t="shared" si="28"/>
        <v>-2.4238091616349842E-2</v>
      </c>
      <c r="P124" s="2">
        <f t="shared" si="27"/>
        <v>13046.147000000001</v>
      </c>
      <c r="Q124">
        <f t="shared" si="29"/>
        <v>2.8219100063243822E-4</v>
      </c>
      <c r="R124">
        <v>0.1</v>
      </c>
      <c r="S124">
        <f t="shared" si="30"/>
        <v>2.8219100063243822E-5</v>
      </c>
    </row>
    <row r="125" spans="1:37">
      <c r="A125" s="24" t="s">
        <v>201</v>
      </c>
      <c r="B125" s="24" t="s">
        <v>72</v>
      </c>
      <c r="C125" s="72">
        <v>28090.602999999999</v>
      </c>
      <c r="D125" s="72" t="s">
        <v>52</v>
      </c>
      <c r="E125">
        <f t="shared" si="18"/>
        <v>-13465.480670404651</v>
      </c>
      <c r="F125">
        <f t="shared" si="19"/>
        <v>-13465.5</v>
      </c>
      <c r="G125">
        <f t="shared" si="26"/>
        <v>1.519035000455915E-2</v>
      </c>
      <c r="H125" s="19">
        <f t="shared" si="31"/>
        <v>1.519035000455915E-2</v>
      </c>
      <c r="O125">
        <f t="shared" si="28"/>
        <v>-2.4021139001299846E-2</v>
      </c>
      <c r="P125" s="2">
        <f t="shared" si="27"/>
        <v>13072.102999999999</v>
      </c>
      <c r="Q125">
        <f t="shared" si="29"/>
        <v>1.537540870056601E-3</v>
      </c>
      <c r="R125">
        <v>0.1</v>
      </c>
      <c r="S125">
        <f t="shared" si="30"/>
        <v>1.5375408700566011E-4</v>
      </c>
      <c r="AE125" t="s">
        <v>45</v>
      </c>
      <c r="AF125" t="s">
        <v>44</v>
      </c>
      <c r="AK125" t="s">
        <v>46</v>
      </c>
    </row>
    <row r="126" spans="1:37">
      <c r="A126" s="21" t="s">
        <v>161</v>
      </c>
      <c r="B126" s="5" t="s">
        <v>71</v>
      </c>
      <c r="C126" s="29">
        <v>28126.319</v>
      </c>
      <c r="D126" s="29" t="s">
        <v>158</v>
      </c>
      <c r="E126">
        <f t="shared" si="18"/>
        <v>-13420.03235437572</v>
      </c>
      <c r="F126">
        <f t="shared" si="19"/>
        <v>-13420</v>
      </c>
      <c r="G126">
        <f t="shared" si="26"/>
        <v>-2.5425999996514292E-2</v>
      </c>
      <c r="H126" s="19">
        <f t="shared" si="31"/>
        <v>-2.5425999996514292E-2</v>
      </c>
      <c r="I126" s="19"/>
      <c r="J126" s="19"/>
      <c r="K126" s="19"/>
      <c r="P126" s="2">
        <f t="shared" si="27"/>
        <v>13107.819</v>
      </c>
    </row>
    <row r="127" spans="1:37">
      <c r="A127" s="24" t="s">
        <v>201</v>
      </c>
      <c r="B127" s="24" t="s">
        <v>71</v>
      </c>
      <c r="C127" s="72">
        <v>28429.647000000001</v>
      </c>
      <c r="D127" s="72" t="s">
        <v>52</v>
      </c>
      <c r="E127">
        <f t="shared" si="18"/>
        <v>-13034.04997100627</v>
      </c>
      <c r="F127">
        <f t="shared" si="19"/>
        <v>-13034</v>
      </c>
      <c r="G127">
        <f t="shared" si="26"/>
        <v>-3.9270199995371513E-2</v>
      </c>
      <c r="H127" s="19">
        <f t="shared" si="31"/>
        <v>-3.9270199995371513E-2</v>
      </c>
      <c r="O127">
        <f>+D$11+D$12*F127+D$13*F127^2</f>
        <v>-2.1240393122231135E-2</v>
      </c>
      <c r="P127" s="2">
        <f t="shared" si="27"/>
        <v>13411.147000000001</v>
      </c>
      <c r="Q127">
        <f>+(O127-G127)^2</f>
        <v>3.2507393588274001E-4</v>
      </c>
      <c r="R127">
        <v>0.1</v>
      </c>
      <c r="S127">
        <f>R127*Q127</f>
        <v>3.2507393588274005E-5</v>
      </c>
    </row>
    <row r="128" spans="1:37">
      <c r="A128" s="21" t="s">
        <v>161</v>
      </c>
      <c r="B128" s="5" t="s">
        <v>71</v>
      </c>
      <c r="C128" s="29">
        <v>28668.560000000001</v>
      </c>
      <c r="D128" s="29" t="s">
        <v>158</v>
      </c>
      <c r="E128">
        <f t="shared" si="18"/>
        <v>-12730.035144950169</v>
      </c>
      <c r="F128">
        <f t="shared" si="19"/>
        <v>-12730</v>
      </c>
      <c r="G128">
        <f t="shared" si="26"/>
        <v>-2.7618999996775528E-2</v>
      </c>
      <c r="H128" s="19">
        <f t="shared" si="31"/>
        <v>-2.7618999996775528E-2</v>
      </c>
      <c r="I128" s="19"/>
      <c r="J128" s="19"/>
      <c r="K128" s="19"/>
      <c r="P128" s="2">
        <f t="shared" si="27"/>
        <v>13650.060000000001</v>
      </c>
    </row>
    <row r="129" spans="1:37">
      <c r="A129" s="21" t="s">
        <v>161</v>
      </c>
      <c r="B129" s="5" t="s">
        <v>71</v>
      </c>
      <c r="C129" s="29">
        <v>28694.507000000001</v>
      </c>
      <c r="D129" s="29" t="s">
        <v>158</v>
      </c>
      <c r="E129">
        <f t="shared" si="18"/>
        <v>-12697.017801014603</v>
      </c>
      <c r="F129">
        <f t="shared" si="19"/>
        <v>-12697</v>
      </c>
      <c r="G129">
        <f t="shared" si="26"/>
        <v>-1.3989099996251753E-2</v>
      </c>
      <c r="H129" s="19">
        <f t="shared" si="31"/>
        <v>-1.3989099996251753E-2</v>
      </c>
      <c r="I129" s="19"/>
      <c r="J129" s="19"/>
      <c r="K129" s="19"/>
      <c r="P129" s="2">
        <f t="shared" si="27"/>
        <v>13676.007000000001</v>
      </c>
      <c r="AE129" t="s">
        <v>45</v>
      </c>
      <c r="AF129" t="s">
        <v>44</v>
      </c>
      <c r="AK129" t="s">
        <v>46</v>
      </c>
    </row>
    <row r="130" spans="1:37">
      <c r="A130" s="21" t="s">
        <v>161</v>
      </c>
      <c r="B130" s="5" t="s">
        <v>72</v>
      </c>
      <c r="C130" s="29">
        <v>28729.504000000001</v>
      </c>
      <c r="D130" s="29" t="s">
        <v>158</v>
      </c>
      <c r="E130">
        <f t="shared" si="18"/>
        <v>-12652.484406567732</v>
      </c>
      <c r="F130">
        <f t="shared" si="19"/>
        <v>-12652.5</v>
      </c>
      <c r="G130">
        <f t="shared" si="26"/>
        <v>1.2254250003024936E-2</v>
      </c>
      <c r="H130" s="19">
        <f t="shared" si="31"/>
        <v>1.2254250003024936E-2</v>
      </c>
      <c r="I130" s="19"/>
      <c r="J130" s="19"/>
      <c r="K130" s="19"/>
      <c r="P130" s="2">
        <f t="shared" si="27"/>
        <v>13711.004000000001</v>
      </c>
      <c r="AE130" t="s">
        <v>45</v>
      </c>
      <c r="AF130" t="s">
        <v>44</v>
      </c>
      <c r="AK130" t="s">
        <v>46</v>
      </c>
    </row>
    <row r="131" spans="1:37">
      <c r="A131" s="21" t="s">
        <v>161</v>
      </c>
      <c r="B131" s="5" t="s">
        <v>71</v>
      </c>
      <c r="C131" s="29">
        <v>28753.487000000001</v>
      </c>
      <c r="D131" s="29" t="s">
        <v>158</v>
      </c>
      <c r="E131">
        <f t="shared" si="18"/>
        <v>-12621.966236466886</v>
      </c>
      <c r="F131">
        <f t="shared" si="19"/>
        <v>-12622</v>
      </c>
      <c r="G131">
        <f t="shared" si="26"/>
        <v>2.6533400003245333E-2</v>
      </c>
      <c r="H131" s="19">
        <f t="shared" si="31"/>
        <v>2.6533400003245333E-2</v>
      </c>
      <c r="I131" s="19"/>
      <c r="J131" s="19"/>
      <c r="K131" s="19"/>
      <c r="P131" s="2">
        <f t="shared" si="27"/>
        <v>13734.987000000001</v>
      </c>
      <c r="AE131" t="s">
        <v>45</v>
      </c>
      <c r="AF131" t="s">
        <v>59</v>
      </c>
      <c r="AK131" t="s">
        <v>46</v>
      </c>
    </row>
    <row r="132" spans="1:37">
      <c r="A132" s="24" t="s">
        <v>201</v>
      </c>
      <c r="B132" s="24" t="s">
        <v>71</v>
      </c>
      <c r="C132" s="72">
        <v>28844.547999999999</v>
      </c>
      <c r="D132" s="72" t="s">
        <v>52</v>
      </c>
      <c r="E132">
        <f t="shared" si="18"/>
        <v>-12506.091863471302</v>
      </c>
      <c r="F132">
        <f t="shared" si="19"/>
        <v>-12506</v>
      </c>
      <c r="G132">
        <f t="shared" si="26"/>
        <v>-7.2191799998108763E-2</v>
      </c>
      <c r="H132" s="19">
        <f t="shared" si="31"/>
        <v>-7.2191799998108763E-2</v>
      </c>
      <c r="O132">
        <f>+D$11+D$12*F132+D$13*F132^2</f>
        <v>-1.7979499247476615E-2</v>
      </c>
      <c r="P132" s="2">
        <f t="shared" si="27"/>
        <v>13826.047999999999</v>
      </c>
      <c r="Q132">
        <f>+(O132-G132)^2</f>
        <v>2.9389735526769907E-3</v>
      </c>
      <c r="R132">
        <v>0.1</v>
      </c>
      <c r="S132">
        <f>R132*Q132</f>
        <v>2.938973552676991E-4</v>
      </c>
      <c r="AE132" t="s">
        <v>45</v>
      </c>
      <c r="AF132" t="s">
        <v>44</v>
      </c>
      <c r="AK132" t="s">
        <v>46</v>
      </c>
    </row>
    <row r="133" spans="1:37">
      <c r="A133" s="21" t="s">
        <v>161</v>
      </c>
      <c r="B133" s="5" t="s">
        <v>72</v>
      </c>
      <c r="C133" s="29">
        <v>29111.451000000001</v>
      </c>
      <c r="D133" s="29" t="s">
        <v>158</v>
      </c>
      <c r="E133">
        <f t="shared" si="18"/>
        <v>-12166.459992795148</v>
      </c>
      <c r="F133">
        <f t="shared" si="19"/>
        <v>-12166.5</v>
      </c>
      <c r="G133">
        <f t="shared" si="26"/>
        <v>3.1440050006494857E-2</v>
      </c>
      <c r="H133" s="19">
        <f t="shared" si="31"/>
        <v>3.1440050006494857E-2</v>
      </c>
      <c r="I133" s="19"/>
      <c r="J133" s="19"/>
      <c r="K133" s="19"/>
      <c r="P133" s="2">
        <f t="shared" si="27"/>
        <v>14092.951000000001</v>
      </c>
      <c r="AE133" t="s">
        <v>45</v>
      </c>
      <c r="AG133">
        <v>20</v>
      </c>
      <c r="AI133" t="s">
        <v>64</v>
      </c>
      <c r="AK133" t="s">
        <v>44</v>
      </c>
    </row>
    <row r="134" spans="1:37">
      <c r="A134" s="21" t="s">
        <v>161</v>
      </c>
      <c r="B134" s="5" t="s">
        <v>72</v>
      </c>
      <c r="C134" s="29">
        <v>29114.54</v>
      </c>
      <c r="D134" s="29" t="s">
        <v>158</v>
      </c>
      <c r="E134">
        <f t="shared" si="18"/>
        <v>-12162.529265720072</v>
      </c>
      <c r="F134">
        <f t="shared" si="19"/>
        <v>-12162.5</v>
      </c>
      <c r="G134">
        <f t="shared" si="26"/>
        <v>-2.2998749998805579E-2</v>
      </c>
      <c r="H134" s="19">
        <f t="shared" si="31"/>
        <v>-2.2998749998805579E-2</v>
      </c>
      <c r="I134" s="19"/>
      <c r="J134" s="19"/>
      <c r="K134" s="19"/>
      <c r="P134" s="2">
        <f t="shared" si="27"/>
        <v>14096.04</v>
      </c>
      <c r="AG134">
        <v>28</v>
      </c>
      <c r="AI134" t="s">
        <v>64</v>
      </c>
      <c r="AK134" t="s">
        <v>44</v>
      </c>
    </row>
    <row r="135" spans="1:37">
      <c r="A135" s="21" t="s">
        <v>161</v>
      </c>
      <c r="B135" s="5" t="s">
        <v>72</v>
      </c>
      <c r="C135" s="29">
        <v>29159.387999999999</v>
      </c>
      <c r="D135" s="29" t="s">
        <v>158</v>
      </c>
      <c r="E135">
        <f t="shared" si="18"/>
        <v>-12105.460554854764</v>
      </c>
      <c r="F135">
        <f t="shared" si="19"/>
        <v>-12105.5</v>
      </c>
      <c r="G135">
        <f t="shared" si="26"/>
        <v>3.0998350001027575E-2</v>
      </c>
      <c r="H135" s="19">
        <f t="shared" si="31"/>
        <v>3.0998350001027575E-2</v>
      </c>
      <c r="I135" s="19"/>
      <c r="J135" s="19"/>
      <c r="K135" s="19"/>
      <c r="P135" s="2">
        <f t="shared" si="27"/>
        <v>14140.887999999999</v>
      </c>
    </row>
    <row r="136" spans="1:37">
      <c r="A136" s="24" t="s">
        <v>205</v>
      </c>
      <c r="B136" s="24" t="s">
        <v>71</v>
      </c>
      <c r="C136" s="72">
        <v>29161.455000000002</v>
      </c>
      <c r="D136" s="72" t="s">
        <v>52</v>
      </c>
      <c r="E136">
        <f t="shared" si="18"/>
        <v>-12102.830314367813</v>
      </c>
      <c r="F136">
        <f t="shared" si="19"/>
        <v>-12103</v>
      </c>
      <c r="G136">
        <f t="shared" si="26"/>
        <v>0.13334910000412492</v>
      </c>
      <c r="H136" s="19">
        <f t="shared" si="31"/>
        <v>0.13334910000412492</v>
      </c>
      <c r="O136">
        <f>+D$11+D$12*F136+D$13*F136^2</f>
        <v>-1.5595563410966358E-2</v>
      </c>
      <c r="P136" s="2">
        <f t="shared" si="27"/>
        <v>14142.955000000002</v>
      </c>
      <c r="Q136">
        <f>+(O136-G136)^2</f>
        <v>2.2184512759834827E-2</v>
      </c>
      <c r="R136">
        <v>0.1</v>
      </c>
      <c r="S136">
        <f>R136*Q136</f>
        <v>2.2184512759834828E-3</v>
      </c>
    </row>
    <row r="137" spans="1:37">
      <c r="A137" s="24" t="s">
        <v>201</v>
      </c>
      <c r="B137" s="24" t="s">
        <v>71</v>
      </c>
      <c r="C137" s="72">
        <v>29212.493999999999</v>
      </c>
      <c r="D137" s="72" t="s">
        <v>52</v>
      </c>
      <c r="E137">
        <f t="shared" si="18"/>
        <v>-12037.883606959356</v>
      </c>
      <c r="F137">
        <f t="shared" si="19"/>
        <v>-12038</v>
      </c>
      <c r="G137">
        <f t="shared" si="26"/>
        <v>9.1468600003281608E-2</v>
      </c>
      <c r="H137" s="19">
        <f t="shared" si="31"/>
        <v>9.1468600003281608E-2</v>
      </c>
      <c r="O137">
        <f>+D$11+D$12*F137+D$13*F137^2</f>
        <v>-1.5219568102250336E-2</v>
      </c>
      <c r="P137" s="2">
        <f t="shared" si="27"/>
        <v>14193.993999999999</v>
      </c>
      <c r="Q137">
        <f>+(O137-G137)^2</f>
        <v>1.1382365213714244E-2</v>
      </c>
      <c r="R137">
        <v>0.1</v>
      </c>
      <c r="S137">
        <f>R137*Q137</f>
        <v>1.1382365213714245E-3</v>
      </c>
    </row>
    <row r="138" spans="1:37">
      <c r="A138" s="21" t="s">
        <v>161</v>
      </c>
      <c r="B138" s="5" t="s">
        <v>72</v>
      </c>
      <c r="C138" s="29">
        <v>29244.233</v>
      </c>
      <c r="D138" s="29" t="s">
        <v>158</v>
      </c>
      <c r="E138">
        <f t="shared" si="18"/>
        <v>-11997.495990696554</v>
      </c>
      <c r="F138">
        <f t="shared" si="19"/>
        <v>-11997.5</v>
      </c>
      <c r="G138">
        <f t="shared" si="26"/>
        <v>3.1507500025327317E-3</v>
      </c>
      <c r="H138" s="19">
        <f t="shared" si="31"/>
        <v>3.1507500025327317E-3</v>
      </c>
      <c r="I138" s="19"/>
      <c r="J138" s="19"/>
      <c r="K138" s="19"/>
      <c r="P138" s="2">
        <f t="shared" si="27"/>
        <v>14225.733</v>
      </c>
    </row>
    <row r="139" spans="1:37">
      <c r="A139" s="21" t="s">
        <v>161</v>
      </c>
      <c r="B139" s="5" t="s">
        <v>71</v>
      </c>
      <c r="C139" s="29">
        <v>29465.478999999999</v>
      </c>
      <c r="D139" s="29" t="s">
        <v>158</v>
      </c>
      <c r="E139">
        <f t="shared" si="18"/>
        <v>-11715.962276727001</v>
      </c>
      <c r="F139">
        <f t="shared" si="19"/>
        <v>-11716</v>
      </c>
      <c r="G139">
        <f t="shared" si="26"/>
        <v>2.9645200003869832E-2</v>
      </c>
      <c r="H139" s="19">
        <f t="shared" si="31"/>
        <v>2.9645200003869832E-2</v>
      </c>
      <c r="I139" s="19"/>
      <c r="J139" s="19"/>
      <c r="K139" s="19"/>
      <c r="P139" s="2">
        <f t="shared" si="27"/>
        <v>14446.978999999999</v>
      </c>
    </row>
    <row r="140" spans="1:37">
      <c r="A140" s="21" t="s">
        <v>161</v>
      </c>
      <c r="B140" s="5" t="s">
        <v>71</v>
      </c>
      <c r="C140" s="29">
        <v>29491.422999999999</v>
      </c>
      <c r="D140" s="29" t="s">
        <v>158</v>
      </c>
      <c r="E140">
        <f t="shared" si="18"/>
        <v>-11682.948750266743</v>
      </c>
      <c r="F140">
        <f t="shared" si="19"/>
        <v>-11683</v>
      </c>
      <c r="G140">
        <f t="shared" si="26"/>
        <v>4.0275100003782427E-2</v>
      </c>
      <c r="H140" s="19">
        <f t="shared" si="31"/>
        <v>4.0275100003782427E-2</v>
      </c>
      <c r="I140" s="19"/>
      <c r="J140" s="19"/>
      <c r="K140" s="19"/>
      <c r="P140" s="2">
        <f t="shared" si="27"/>
        <v>14472.922999999999</v>
      </c>
    </row>
    <row r="141" spans="1:37">
      <c r="A141" s="21" t="s">
        <v>161</v>
      </c>
      <c r="B141" s="5" t="s">
        <v>71</v>
      </c>
      <c r="C141" s="29">
        <v>29516.54</v>
      </c>
      <c r="D141" s="29" t="s">
        <v>158</v>
      </c>
      <c r="E141">
        <f t="shared" si="18"/>
        <v>-11650.987574499617</v>
      </c>
      <c r="F141">
        <f t="shared" si="19"/>
        <v>-11651</v>
      </c>
      <c r="G141">
        <f t="shared" si="26"/>
        <v>9.7647000038705301E-3</v>
      </c>
      <c r="H141" s="19">
        <f t="shared" si="31"/>
        <v>9.7647000038705301E-3</v>
      </c>
      <c r="I141" s="19"/>
      <c r="J141" s="19"/>
      <c r="K141" s="19"/>
      <c r="P141" s="2">
        <f t="shared" si="27"/>
        <v>14498.04</v>
      </c>
    </row>
    <row r="142" spans="1:37">
      <c r="A142" s="24" t="s">
        <v>201</v>
      </c>
      <c r="B142" s="24" t="s">
        <v>71</v>
      </c>
      <c r="C142" s="72">
        <v>29857.634999999998</v>
      </c>
      <c r="D142" s="72" t="s">
        <v>52</v>
      </c>
      <c r="E142">
        <f t="shared" si="18"/>
        <v>-11216.946994482601</v>
      </c>
      <c r="F142">
        <f t="shared" si="19"/>
        <v>-11217</v>
      </c>
      <c r="G142">
        <f t="shared" si="26"/>
        <v>4.1654900003777584E-2</v>
      </c>
      <c r="H142" s="19">
        <f t="shared" si="31"/>
        <v>4.1654900003777584E-2</v>
      </c>
      <c r="O142">
        <f t="shared" ref="O142:O164" si="32">+D$11+D$12*F142+D$13*F142^2</f>
        <v>-1.0673961345423026E-2</v>
      </c>
      <c r="P142" s="2">
        <f t="shared" si="27"/>
        <v>14839.134999999998</v>
      </c>
      <c r="Q142">
        <f t="shared" ref="Q142:Q164" si="33">+(O142-G142)^2</f>
        <v>2.7383097301038615E-3</v>
      </c>
      <c r="R142">
        <v>0.1</v>
      </c>
      <c r="S142">
        <f t="shared" ref="S142:S164" si="34">R142*Q142</f>
        <v>2.7383097301038616E-4</v>
      </c>
    </row>
    <row r="143" spans="1:37">
      <c r="A143" s="24" t="s">
        <v>201</v>
      </c>
      <c r="B143" s="24" t="s">
        <v>72</v>
      </c>
      <c r="C143" s="72">
        <v>30181.8</v>
      </c>
      <c r="D143" s="72" t="s">
        <v>52</v>
      </c>
      <c r="E143">
        <f t="shared" si="18"/>
        <v>-10804.449700118224</v>
      </c>
      <c r="F143">
        <f t="shared" si="19"/>
        <v>-10804.5</v>
      </c>
      <c r="G143">
        <f t="shared" si="26"/>
        <v>3.9528650002466748E-2</v>
      </c>
      <c r="H143" s="19">
        <f t="shared" si="31"/>
        <v>3.9528650002466748E-2</v>
      </c>
      <c r="O143">
        <f t="shared" si="32"/>
        <v>-8.5324346385675723E-3</v>
      </c>
      <c r="P143" s="2">
        <f t="shared" si="27"/>
        <v>15163.3</v>
      </c>
      <c r="Q143">
        <f t="shared" si="33"/>
        <v>2.309867856872665E-3</v>
      </c>
      <c r="R143">
        <v>0.1</v>
      </c>
      <c r="S143">
        <f t="shared" si="34"/>
        <v>2.3098678568726652E-4</v>
      </c>
    </row>
    <row r="144" spans="1:37">
      <c r="A144" s="116" t="s">
        <v>319</v>
      </c>
      <c r="B144" s="116" t="s">
        <v>71</v>
      </c>
      <c r="C144" s="140">
        <v>30227.633000000002</v>
      </c>
      <c r="D144" s="140" t="s">
        <v>215</v>
      </c>
      <c r="E144">
        <f t="shared" si="18"/>
        <v>-10746.127584860244</v>
      </c>
      <c r="F144">
        <f t="shared" si="19"/>
        <v>-10746</v>
      </c>
      <c r="G144">
        <f t="shared" si="26"/>
        <v>-0.10026379999544588</v>
      </c>
      <c r="I144" s="19">
        <f>G144</f>
        <v>-0.10026379999544588</v>
      </c>
      <c r="O144">
        <f t="shared" si="32"/>
        <v>-8.2364357377891703E-3</v>
      </c>
      <c r="P144" s="2">
        <f t="shared" si="27"/>
        <v>15209.133000000002</v>
      </c>
      <c r="Q144">
        <f t="shared" si="33"/>
        <v>8.46903577221143E-3</v>
      </c>
      <c r="R144">
        <v>0.1</v>
      </c>
      <c r="S144">
        <f t="shared" si="34"/>
        <v>8.4690357722114304E-4</v>
      </c>
    </row>
    <row r="145" spans="1:19">
      <c r="A145" s="24" t="s">
        <v>201</v>
      </c>
      <c r="B145" s="24" t="s">
        <v>72</v>
      </c>
      <c r="C145" s="72">
        <v>30251.63</v>
      </c>
      <c r="D145" s="72" t="s">
        <v>52</v>
      </c>
      <c r="E145">
        <f t="shared" si="18"/>
        <v>-10715.59159987463</v>
      </c>
      <c r="F145">
        <f t="shared" si="19"/>
        <v>-10715.5</v>
      </c>
      <c r="G145">
        <f t="shared" si="26"/>
        <v>-7.1984649996011285E-2</v>
      </c>
      <c r="H145" s="19">
        <f>G145</f>
        <v>-7.1984649996011285E-2</v>
      </c>
      <c r="O145">
        <f t="shared" si="32"/>
        <v>-8.082870948445918E-3</v>
      </c>
      <c r="P145" s="2">
        <f t="shared" si="27"/>
        <v>15233.130000000001</v>
      </c>
      <c r="Q145">
        <f t="shared" si="33"/>
        <v>4.0834373654438632E-3</v>
      </c>
      <c r="R145">
        <v>0.1</v>
      </c>
      <c r="S145">
        <f t="shared" si="34"/>
        <v>4.0834373654438633E-4</v>
      </c>
    </row>
    <row r="146" spans="1:19">
      <c r="A146" s="24" t="s">
        <v>201</v>
      </c>
      <c r="B146" s="24" t="s">
        <v>72</v>
      </c>
      <c r="C146" s="72">
        <v>30259.616000000002</v>
      </c>
      <c r="D146" s="72" t="s">
        <v>52</v>
      </c>
      <c r="E146">
        <f t="shared" si="18"/>
        <v>-10705.429480605757</v>
      </c>
      <c r="F146">
        <f t="shared" si="19"/>
        <v>-10705.5</v>
      </c>
      <c r="G146">
        <f t="shared" si="26"/>
        <v>5.5418350006220862E-2</v>
      </c>
      <c r="H146" s="19">
        <f>G146</f>
        <v>5.5418350006220862E-2</v>
      </c>
      <c r="O146">
        <f t="shared" si="32"/>
        <v>-8.0326351422779878E-3</v>
      </c>
      <c r="P146" s="2">
        <f t="shared" si="27"/>
        <v>15241.116000000002</v>
      </c>
      <c r="Q146">
        <f t="shared" si="33"/>
        <v>4.0260275163150217E-3</v>
      </c>
      <c r="R146">
        <v>0.1</v>
      </c>
      <c r="S146">
        <f t="shared" si="34"/>
        <v>4.0260275163150222E-4</v>
      </c>
    </row>
    <row r="147" spans="1:19">
      <c r="A147" s="116" t="s">
        <v>319</v>
      </c>
      <c r="B147" s="116" t="s">
        <v>71</v>
      </c>
      <c r="C147" s="140">
        <v>30284.525000000001</v>
      </c>
      <c r="D147" s="140" t="s">
        <v>215</v>
      </c>
      <c r="E147">
        <f t="shared" si="18"/>
        <v>-10673.732983126627</v>
      </c>
      <c r="F147">
        <f t="shared" si="19"/>
        <v>-10673.5</v>
      </c>
      <c r="G147">
        <f t="shared" si="26"/>
        <v>-0.18309204999604844</v>
      </c>
      <c r="I147" s="19">
        <f>G147</f>
        <v>-0.18309204999604844</v>
      </c>
      <c r="O147">
        <f t="shared" si="32"/>
        <v>-7.8722565675871693E-3</v>
      </c>
      <c r="P147" s="2">
        <f t="shared" si="27"/>
        <v>15266.025000000001</v>
      </c>
      <c r="Q147">
        <f t="shared" si="33"/>
        <v>3.0701976009112644E-2</v>
      </c>
      <c r="R147">
        <v>0.1</v>
      </c>
      <c r="S147">
        <f t="shared" si="34"/>
        <v>3.0701976009112645E-3</v>
      </c>
    </row>
    <row r="148" spans="1:19">
      <c r="A148" s="24" t="s">
        <v>201</v>
      </c>
      <c r="B148" s="24" t="s">
        <v>71</v>
      </c>
      <c r="C148" s="72">
        <v>30533.465</v>
      </c>
      <c r="D148" s="72" t="s">
        <v>52</v>
      </c>
      <c r="E148">
        <f t="shared" si="18"/>
        <v>-10356.958882100707</v>
      </c>
      <c r="F148">
        <f t="shared" si="19"/>
        <v>-10357</v>
      </c>
      <c r="G148">
        <f t="shared" si="26"/>
        <v>3.2312900002580136E-2</v>
      </c>
      <c r="H148" s="19">
        <f t="shared" ref="H148:H172" si="35">G148</f>
        <v>3.2312900002580136E-2</v>
      </c>
      <c r="O148">
        <f t="shared" si="32"/>
        <v>-6.3168704494856315E-3</v>
      </c>
      <c r="P148" s="2">
        <f t="shared" si="27"/>
        <v>15514.965</v>
      </c>
      <c r="Q148">
        <f t="shared" si="33"/>
        <v>1.4922591651792935E-3</v>
      </c>
      <c r="R148">
        <v>0.1</v>
      </c>
      <c r="S148">
        <f t="shared" si="34"/>
        <v>1.4922591651792938E-4</v>
      </c>
    </row>
    <row r="149" spans="1:19">
      <c r="A149" s="24" t="s">
        <v>201</v>
      </c>
      <c r="B149" s="24" t="s">
        <v>71</v>
      </c>
      <c r="C149" s="72">
        <v>30576.684000000001</v>
      </c>
      <c r="D149" s="72" t="s">
        <v>52</v>
      </c>
      <c r="E149">
        <f t="shared" ref="E149:E212" si="36">+(C149-C$7)/C$8</f>
        <v>-10301.963060327431</v>
      </c>
      <c r="F149">
        <f t="shared" ref="F149:F212" si="37">ROUND(2*E149,0)/2</f>
        <v>-10302</v>
      </c>
      <c r="G149">
        <f t="shared" ref="G149:G180" si="38">+C149-(C$7+F149*C$8)</f>
        <v>2.9029400004219497E-2</v>
      </c>
      <c r="H149" s="19">
        <f t="shared" si="35"/>
        <v>2.9029400004219497E-2</v>
      </c>
      <c r="O149">
        <f t="shared" si="32"/>
        <v>-6.0522984943575699E-3</v>
      </c>
      <c r="P149" s="2">
        <f t="shared" ref="P149:P180" si="39">+C149-15018.5</f>
        <v>15558.184000000001</v>
      </c>
      <c r="Q149">
        <f t="shared" si="33"/>
        <v>1.2307255695450641E-3</v>
      </c>
      <c r="R149">
        <v>0.1</v>
      </c>
      <c r="S149">
        <f t="shared" si="34"/>
        <v>1.2307255695450642E-4</v>
      </c>
    </row>
    <row r="150" spans="1:19">
      <c r="A150" s="24" t="s">
        <v>201</v>
      </c>
      <c r="B150" s="24" t="s">
        <v>71</v>
      </c>
      <c r="C150" s="72">
        <v>30583.757000000001</v>
      </c>
      <c r="D150" s="72" t="s">
        <v>52</v>
      </c>
      <c r="E150">
        <f t="shared" si="36"/>
        <v>-10292.962726043841</v>
      </c>
      <c r="F150">
        <f t="shared" si="37"/>
        <v>-10293</v>
      </c>
      <c r="G150">
        <f t="shared" si="38"/>
        <v>2.9292100003658561E-2</v>
      </c>
      <c r="H150" s="19">
        <f t="shared" si="35"/>
        <v>2.9292100003658561E-2</v>
      </c>
      <c r="O150">
        <f t="shared" si="32"/>
        <v>-6.0091660467202039E-3</v>
      </c>
      <c r="P150" s="2">
        <f t="shared" si="39"/>
        <v>15565.257000000001</v>
      </c>
      <c r="Q150">
        <f t="shared" si="33"/>
        <v>1.2461793847596246E-3</v>
      </c>
      <c r="R150">
        <v>0.1</v>
      </c>
      <c r="S150">
        <f t="shared" si="34"/>
        <v>1.2461793847596246E-4</v>
      </c>
    </row>
    <row r="151" spans="1:19">
      <c r="A151" s="24" t="s">
        <v>201</v>
      </c>
      <c r="B151" s="24" t="s">
        <v>72</v>
      </c>
      <c r="C151" s="72">
        <v>30648.535</v>
      </c>
      <c r="D151" s="72" t="s">
        <v>52</v>
      </c>
      <c r="E151">
        <f t="shared" si="36"/>
        <v>-10210.533254218275</v>
      </c>
      <c r="F151">
        <f t="shared" si="37"/>
        <v>-10210.5</v>
      </c>
      <c r="G151">
        <f t="shared" si="38"/>
        <v>-2.6133149996894645E-2</v>
      </c>
      <c r="H151" s="19">
        <f t="shared" si="35"/>
        <v>-2.6133149996894645E-2</v>
      </c>
      <c r="O151">
        <f t="shared" si="32"/>
        <v>-5.6158971577342266E-3</v>
      </c>
      <c r="P151" s="2">
        <f t="shared" si="39"/>
        <v>15630.035</v>
      </c>
      <c r="Q151">
        <f t="shared" si="33"/>
        <v>4.2095766406603622E-4</v>
      </c>
      <c r="R151">
        <v>0.1</v>
      </c>
      <c r="S151">
        <f t="shared" si="34"/>
        <v>4.2095766406603622E-5</v>
      </c>
    </row>
    <row r="152" spans="1:19">
      <c r="A152" s="24" t="s">
        <v>201</v>
      </c>
      <c r="B152" s="24" t="s">
        <v>72</v>
      </c>
      <c r="C152" s="72">
        <v>30663.494999999999</v>
      </c>
      <c r="D152" s="72" t="s">
        <v>52</v>
      </c>
      <c r="E152">
        <f t="shared" si="36"/>
        <v>-10191.496777350967</v>
      </c>
      <c r="F152">
        <f t="shared" si="37"/>
        <v>-10191.5</v>
      </c>
      <c r="G152">
        <f t="shared" si="38"/>
        <v>2.5325500027975067E-3</v>
      </c>
      <c r="H152" s="19">
        <f t="shared" si="35"/>
        <v>2.5325500027975067E-3</v>
      </c>
      <c r="O152">
        <f t="shared" si="32"/>
        <v>-5.525865668951465E-3</v>
      </c>
      <c r="P152" s="2">
        <f t="shared" si="39"/>
        <v>15644.994999999999</v>
      </c>
      <c r="Q152">
        <f t="shared" si="33"/>
        <v>6.4938063138689434E-5</v>
      </c>
      <c r="R152">
        <v>0.1</v>
      </c>
      <c r="S152">
        <f t="shared" si="34"/>
        <v>6.4938063138689439E-6</v>
      </c>
    </row>
    <row r="153" spans="1:19">
      <c r="A153" s="24" t="s">
        <v>201</v>
      </c>
      <c r="B153" s="24" t="s">
        <v>71</v>
      </c>
      <c r="C153" s="72">
        <v>30965.667000000001</v>
      </c>
      <c r="D153" s="72" t="s">
        <v>52</v>
      </c>
      <c r="E153">
        <f t="shared" si="36"/>
        <v>-9806.9853944667175</v>
      </c>
      <c r="F153">
        <f t="shared" si="37"/>
        <v>-9807</v>
      </c>
      <c r="G153">
        <f t="shared" si="38"/>
        <v>1.1477900003228569E-2</v>
      </c>
      <c r="H153" s="19">
        <f t="shared" si="35"/>
        <v>1.1477900003228569E-2</v>
      </c>
      <c r="O153">
        <f t="shared" si="32"/>
        <v>-3.7473170990422119E-3</v>
      </c>
      <c r="P153" s="2">
        <f t="shared" si="39"/>
        <v>15947.167000000001</v>
      </c>
      <c r="Q153">
        <f t="shared" si="33"/>
        <v>2.3180723581127868E-4</v>
      </c>
      <c r="R153">
        <v>0.1</v>
      </c>
      <c r="S153">
        <f t="shared" si="34"/>
        <v>2.3180723581127868E-5</v>
      </c>
    </row>
    <row r="154" spans="1:19">
      <c r="A154" s="24" t="s">
        <v>201</v>
      </c>
      <c r="B154" s="24" t="s">
        <v>71</v>
      </c>
      <c r="C154" s="72">
        <v>30983.728999999999</v>
      </c>
      <c r="D154" s="72" t="s">
        <v>52</v>
      </c>
      <c r="E154">
        <f t="shared" si="36"/>
        <v>-9784.001648131336</v>
      </c>
      <c r="F154">
        <f t="shared" si="37"/>
        <v>-9784</v>
      </c>
      <c r="G154">
        <f t="shared" si="38"/>
        <v>-1.2951999960932881E-3</v>
      </c>
      <c r="H154" s="19">
        <f t="shared" si="35"/>
        <v>-1.2951999960932881E-3</v>
      </c>
      <c r="O154">
        <f t="shared" si="32"/>
        <v>-3.64355008147026E-3</v>
      </c>
      <c r="P154" s="2">
        <f t="shared" si="39"/>
        <v>15965.228999999999</v>
      </c>
      <c r="Q154">
        <f t="shared" si="33"/>
        <v>5.5147481234900315E-6</v>
      </c>
      <c r="R154">
        <v>0.1</v>
      </c>
      <c r="S154">
        <f t="shared" si="34"/>
        <v>5.5147481234900313E-7</v>
      </c>
    </row>
    <row r="155" spans="1:19">
      <c r="A155" s="24" t="s">
        <v>201</v>
      </c>
      <c r="B155" s="24" t="s">
        <v>72</v>
      </c>
      <c r="C155" s="72">
        <v>31004.550999999999</v>
      </c>
      <c r="D155" s="72" t="s">
        <v>52</v>
      </c>
      <c r="E155">
        <f t="shared" si="36"/>
        <v>-9757.5058245129476</v>
      </c>
      <c r="F155">
        <f t="shared" si="37"/>
        <v>-9757.5</v>
      </c>
      <c r="G155">
        <f t="shared" si="38"/>
        <v>-4.5772499979648273E-3</v>
      </c>
      <c r="H155" s="19">
        <f t="shared" si="35"/>
        <v>-4.5772499979648273E-3</v>
      </c>
      <c r="O155">
        <f t="shared" si="32"/>
        <v>-3.5243594133935637E-3</v>
      </c>
      <c r="P155" s="2">
        <f t="shared" si="39"/>
        <v>15986.050999999999</v>
      </c>
      <c r="Q155">
        <f t="shared" si="33"/>
        <v>1.1085785830788175E-6</v>
      </c>
      <c r="R155">
        <v>0.1</v>
      </c>
      <c r="S155">
        <f t="shared" si="34"/>
        <v>1.1085785830788175E-7</v>
      </c>
    </row>
    <row r="156" spans="1:19">
      <c r="A156" s="24" t="s">
        <v>201</v>
      </c>
      <c r="B156" s="24" t="s">
        <v>71</v>
      </c>
      <c r="C156" s="72">
        <v>31247.789000000001</v>
      </c>
      <c r="D156" s="72" t="s">
        <v>52</v>
      </c>
      <c r="E156">
        <f t="shared" si="36"/>
        <v>-9447.9874715550322</v>
      </c>
      <c r="F156">
        <f t="shared" si="37"/>
        <v>-9448</v>
      </c>
      <c r="G156">
        <f t="shared" si="38"/>
        <v>9.8456000014266465E-3</v>
      </c>
      <c r="H156" s="19">
        <f t="shared" si="35"/>
        <v>9.8456000014266465E-3</v>
      </c>
      <c r="O156">
        <f t="shared" si="32"/>
        <v>-2.1613957559562941E-3</v>
      </c>
      <c r="P156" s="2">
        <f t="shared" si="39"/>
        <v>16229.289000000001</v>
      </c>
      <c r="Q156">
        <f t="shared" si="33"/>
        <v>1.4416794711781194E-4</v>
      </c>
      <c r="R156">
        <v>0.1</v>
      </c>
      <c r="S156">
        <f t="shared" si="34"/>
        <v>1.4416794711781195E-5</v>
      </c>
    </row>
    <row r="157" spans="1:19">
      <c r="A157" s="24" t="s">
        <v>201</v>
      </c>
      <c r="B157" s="24" t="s">
        <v>72</v>
      </c>
      <c r="C157" s="72">
        <v>31319.713</v>
      </c>
      <c r="D157" s="72" t="s">
        <v>52</v>
      </c>
      <c r="E157">
        <f t="shared" si="36"/>
        <v>-9356.4647735467261</v>
      </c>
      <c r="F157">
        <f t="shared" si="37"/>
        <v>-9356.5</v>
      </c>
      <c r="G157">
        <f t="shared" si="38"/>
        <v>2.7683050004270626E-2</v>
      </c>
      <c r="H157" s="19">
        <f t="shared" si="35"/>
        <v>2.7683050004270626E-2</v>
      </c>
      <c r="O157">
        <f t="shared" si="32"/>
        <v>-1.768716756152932E-3</v>
      </c>
      <c r="P157" s="2">
        <f t="shared" si="39"/>
        <v>16301.213</v>
      </c>
      <c r="Q157">
        <f t="shared" si="33"/>
        <v>8.6740656531039001E-4</v>
      </c>
      <c r="R157">
        <v>0.1</v>
      </c>
      <c r="S157">
        <f t="shared" si="34"/>
        <v>8.6740656531039006E-5</v>
      </c>
    </row>
    <row r="158" spans="1:19">
      <c r="A158" s="24" t="s">
        <v>201</v>
      </c>
      <c r="B158" s="24" t="s">
        <v>72</v>
      </c>
      <c r="C158" s="72">
        <v>31323.597000000002</v>
      </c>
      <c r="D158" s="72" t="s">
        <v>52</v>
      </c>
      <c r="E158">
        <f t="shared" si="36"/>
        <v>-9351.52241551513</v>
      </c>
      <c r="F158">
        <f t="shared" si="37"/>
        <v>-9351.5</v>
      </c>
      <c r="G158">
        <f t="shared" si="38"/>
        <v>-1.7615449996810639E-2</v>
      </c>
      <c r="H158" s="19">
        <f t="shared" si="35"/>
        <v>-1.7615449996810639E-2</v>
      </c>
      <c r="O158">
        <f t="shared" si="32"/>
        <v>-1.7473938742419912E-3</v>
      </c>
      <c r="P158" s="2">
        <f t="shared" si="39"/>
        <v>16305.097000000002</v>
      </c>
      <c r="Q158">
        <f t="shared" si="33"/>
        <v>2.5179520510898836E-4</v>
      </c>
      <c r="R158">
        <v>0.1</v>
      </c>
      <c r="S158">
        <f t="shared" si="34"/>
        <v>2.5179520510898838E-5</v>
      </c>
    </row>
    <row r="159" spans="1:19">
      <c r="A159" s="24" t="s">
        <v>201</v>
      </c>
      <c r="B159" s="24" t="s">
        <v>71</v>
      </c>
      <c r="C159" s="72">
        <v>31328.73</v>
      </c>
      <c r="D159" s="72" t="s">
        <v>52</v>
      </c>
      <c r="E159">
        <f t="shared" si="36"/>
        <v>-9344.9907152638025</v>
      </c>
      <c r="F159">
        <f t="shared" si="37"/>
        <v>-9345</v>
      </c>
      <c r="G159">
        <f t="shared" si="38"/>
        <v>7.2965000035765115E-3</v>
      </c>
      <c r="H159" s="19">
        <f t="shared" si="35"/>
        <v>7.2965000035765115E-3</v>
      </c>
      <c r="O159">
        <f t="shared" si="32"/>
        <v>-1.7196950402408318E-3</v>
      </c>
      <c r="P159" s="2">
        <f t="shared" si="39"/>
        <v>16310.23</v>
      </c>
      <c r="Q159">
        <f t="shared" si="33"/>
        <v>8.1291773068156424E-5</v>
      </c>
      <c r="R159">
        <v>0.1</v>
      </c>
      <c r="S159">
        <f t="shared" si="34"/>
        <v>8.1291773068156424E-6</v>
      </c>
    </row>
    <row r="160" spans="1:19">
      <c r="A160" s="24" t="s">
        <v>201</v>
      </c>
      <c r="B160" s="24" t="s">
        <v>72</v>
      </c>
      <c r="C160" s="72">
        <v>31341.686000000002</v>
      </c>
      <c r="D160" s="72" t="s">
        <v>52</v>
      </c>
      <c r="E160">
        <f t="shared" si="36"/>
        <v>-9328.5043119019792</v>
      </c>
      <c r="F160">
        <f t="shared" si="37"/>
        <v>-9328.5</v>
      </c>
      <c r="G160">
        <f t="shared" si="38"/>
        <v>-3.3885499942698516E-3</v>
      </c>
      <c r="H160" s="19">
        <f t="shared" si="35"/>
        <v>-3.3885499942698516E-3</v>
      </c>
      <c r="O160">
        <f t="shared" si="32"/>
        <v>-1.6494887865364932E-3</v>
      </c>
      <c r="P160" s="2">
        <f t="shared" si="39"/>
        <v>16323.186000000002</v>
      </c>
      <c r="Q160">
        <f t="shared" si="33"/>
        <v>3.0243338842430071E-6</v>
      </c>
      <c r="R160">
        <v>0.1</v>
      </c>
      <c r="S160">
        <f t="shared" si="34"/>
        <v>3.0243338842430072E-7</v>
      </c>
    </row>
    <row r="161" spans="1:24">
      <c r="A161" s="24" t="s">
        <v>201</v>
      </c>
      <c r="B161" s="24" t="s">
        <v>71</v>
      </c>
      <c r="C161" s="72">
        <v>31673.735000000001</v>
      </c>
      <c r="D161" s="72" t="s">
        <v>52</v>
      </c>
      <c r="E161">
        <f t="shared" si="36"/>
        <v>-8905.9746924291921</v>
      </c>
      <c r="F161">
        <f t="shared" si="37"/>
        <v>-8906</v>
      </c>
      <c r="G161">
        <f t="shared" si="38"/>
        <v>1.9888200004061218E-2</v>
      </c>
      <c r="H161" s="19">
        <f t="shared" si="35"/>
        <v>1.9888200004061218E-2</v>
      </c>
      <c r="O161">
        <f t="shared" si="32"/>
        <v>9.6326565605327208E-5</v>
      </c>
      <c r="P161" s="2">
        <f t="shared" si="39"/>
        <v>16655.235000000001</v>
      </c>
      <c r="Q161">
        <f t="shared" si="33"/>
        <v>3.9171825420385582E-4</v>
      </c>
      <c r="R161">
        <v>0.1</v>
      </c>
      <c r="S161">
        <f t="shared" si="34"/>
        <v>3.9171825420385587E-5</v>
      </c>
    </row>
    <row r="162" spans="1:24">
      <c r="A162" s="24" t="s">
        <v>201</v>
      </c>
      <c r="B162" s="24" t="s">
        <v>72</v>
      </c>
      <c r="C162" s="72">
        <v>32053.670999999998</v>
      </c>
      <c r="D162" s="72" t="s">
        <v>52</v>
      </c>
      <c r="E162">
        <f t="shared" si="36"/>
        <v>-8422.5092596044797</v>
      </c>
      <c r="F162">
        <f t="shared" si="37"/>
        <v>-8422.5</v>
      </c>
      <c r="G162">
        <f t="shared" si="38"/>
        <v>-7.2767499987094197E-3</v>
      </c>
      <c r="H162" s="19">
        <f t="shared" si="35"/>
        <v>-7.2767499987094197E-3</v>
      </c>
      <c r="O162">
        <f t="shared" si="32"/>
        <v>1.971648838659034E-3</v>
      </c>
      <c r="P162" s="2">
        <f t="shared" si="39"/>
        <v>17035.170999999998</v>
      </c>
      <c r="Q162">
        <f t="shared" si="33"/>
        <v>8.5532881055038165E-5</v>
      </c>
      <c r="R162">
        <v>0.1</v>
      </c>
      <c r="S162">
        <f t="shared" si="34"/>
        <v>8.5532881055038172E-6</v>
      </c>
    </row>
    <row r="163" spans="1:24">
      <c r="A163" s="24" t="s">
        <v>201</v>
      </c>
      <c r="B163" s="24" t="s">
        <v>71</v>
      </c>
      <c r="C163" s="72">
        <v>32381.800999999999</v>
      </c>
      <c r="D163" s="72" t="s">
        <v>52</v>
      </c>
      <c r="E163">
        <f t="shared" si="36"/>
        <v>-8004.9665353752052</v>
      </c>
      <c r="F163">
        <f t="shared" si="37"/>
        <v>-8005</v>
      </c>
      <c r="G163">
        <f t="shared" si="38"/>
        <v>2.6298500000848435E-2</v>
      </c>
      <c r="H163" s="19">
        <f t="shared" si="35"/>
        <v>2.6298500000848435E-2</v>
      </c>
      <c r="O163">
        <f t="shared" si="32"/>
        <v>3.4857421457287659E-3</v>
      </c>
      <c r="P163" s="2">
        <f t="shared" si="39"/>
        <v>17363.300999999999</v>
      </c>
      <c r="Q163">
        <f t="shared" si="33"/>
        <v>5.2042192095632419E-4</v>
      </c>
      <c r="R163">
        <v>0.1</v>
      </c>
      <c r="S163">
        <f t="shared" si="34"/>
        <v>5.2042192095632425E-5</v>
      </c>
    </row>
    <row r="164" spans="1:24">
      <c r="A164" s="24" t="s">
        <v>201</v>
      </c>
      <c r="B164" s="24" t="s">
        <v>71</v>
      </c>
      <c r="C164" s="72">
        <v>33575.51</v>
      </c>
      <c r="D164" s="72" t="s">
        <v>52</v>
      </c>
      <c r="E164">
        <f t="shared" si="36"/>
        <v>-6485.9816580491342</v>
      </c>
      <c r="F164">
        <f t="shared" si="37"/>
        <v>-6486</v>
      </c>
      <c r="G164">
        <f t="shared" si="38"/>
        <v>1.4414200006285682E-2</v>
      </c>
      <c r="H164" s="19">
        <f t="shared" si="35"/>
        <v>1.4414200006285682E-2</v>
      </c>
      <c r="O164">
        <f t="shared" si="32"/>
        <v>8.1715603262662567E-3</v>
      </c>
      <c r="P164" s="2">
        <f t="shared" si="39"/>
        <v>18557.010000000002</v>
      </c>
      <c r="Q164">
        <f t="shared" si="33"/>
        <v>3.8970550174553039E-5</v>
      </c>
      <c r="R164">
        <v>0.1</v>
      </c>
      <c r="S164">
        <f t="shared" si="34"/>
        <v>3.897055017455304E-6</v>
      </c>
    </row>
    <row r="165" spans="1:24">
      <c r="A165" s="21" t="s">
        <v>161</v>
      </c>
      <c r="B165" s="5" t="s">
        <v>71</v>
      </c>
      <c r="C165" s="29">
        <v>34636.415000000001</v>
      </c>
      <c r="D165" s="29" t="s">
        <v>158</v>
      </c>
      <c r="E165">
        <f t="shared" si="36"/>
        <v>-5135.9887776405849</v>
      </c>
      <c r="F165">
        <f t="shared" si="37"/>
        <v>-5136</v>
      </c>
      <c r="G165">
        <f t="shared" si="38"/>
        <v>8.8192000039271079E-3</v>
      </c>
      <c r="H165" s="19">
        <f t="shared" si="35"/>
        <v>8.8192000039271079E-3</v>
      </c>
      <c r="I165" s="19"/>
      <c r="J165" s="19"/>
      <c r="K165" s="19"/>
      <c r="P165" s="2">
        <f t="shared" si="39"/>
        <v>19617.915000000001</v>
      </c>
    </row>
    <row r="166" spans="1:24">
      <c r="A166" s="21" t="s">
        <v>161</v>
      </c>
      <c r="B166" s="5" t="s">
        <v>71</v>
      </c>
      <c r="C166" s="29">
        <v>34651.336000000003</v>
      </c>
      <c r="D166" s="29" t="s">
        <v>158</v>
      </c>
      <c r="E166">
        <f t="shared" si="36"/>
        <v>-5117.0019279522721</v>
      </c>
      <c r="F166">
        <f t="shared" si="37"/>
        <v>-5117</v>
      </c>
      <c r="G166">
        <f t="shared" si="38"/>
        <v>-1.5150999970501289E-3</v>
      </c>
      <c r="H166" s="19">
        <f t="shared" si="35"/>
        <v>-1.5150999970501289E-3</v>
      </c>
      <c r="I166" s="19"/>
      <c r="J166" s="19"/>
      <c r="K166" s="19"/>
      <c r="P166" s="2">
        <f t="shared" si="39"/>
        <v>19632.836000000003</v>
      </c>
    </row>
    <row r="167" spans="1:24">
      <c r="A167" s="21" t="s">
        <v>161</v>
      </c>
      <c r="B167" s="5" t="s">
        <v>72</v>
      </c>
      <c r="C167" s="29">
        <v>34653.296000000002</v>
      </c>
      <c r="D167" s="29" t="s">
        <v>158</v>
      </c>
      <c r="E167">
        <f t="shared" si="36"/>
        <v>-5114.5078440846319</v>
      </c>
      <c r="F167">
        <f t="shared" si="37"/>
        <v>-5114.5</v>
      </c>
      <c r="G167">
        <f t="shared" si="38"/>
        <v>-6.164349993923679E-3</v>
      </c>
      <c r="H167" s="19">
        <f t="shared" si="35"/>
        <v>-6.164349993923679E-3</v>
      </c>
      <c r="I167" s="19"/>
      <c r="J167" s="19"/>
      <c r="K167" s="19"/>
      <c r="P167" s="2">
        <f t="shared" si="39"/>
        <v>19634.796000000002</v>
      </c>
    </row>
    <row r="168" spans="1:24">
      <c r="A168" s="21" t="s">
        <v>161</v>
      </c>
      <c r="B168" s="5" t="s">
        <v>72</v>
      </c>
      <c r="C168" s="29">
        <v>36788.487999999998</v>
      </c>
      <c r="D168" s="29" t="s">
        <v>158</v>
      </c>
      <c r="E168">
        <f t="shared" si="36"/>
        <v>-2397.493598412032</v>
      </c>
      <c r="F168">
        <f t="shared" si="37"/>
        <v>-2397.5</v>
      </c>
      <c r="G168">
        <f t="shared" si="38"/>
        <v>5.0307499986956827E-3</v>
      </c>
      <c r="H168" s="19">
        <f t="shared" si="35"/>
        <v>5.0307499986956827E-3</v>
      </c>
      <c r="I168" s="19"/>
      <c r="J168" s="19"/>
      <c r="K168" s="19"/>
      <c r="P168" s="2">
        <f t="shared" si="39"/>
        <v>21769.987999999998</v>
      </c>
    </row>
    <row r="169" spans="1:24">
      <c r="A169" s="21" t="s">
        <v>161</v>
      </c>
      <c r="B169" s="5" t="s">
        <v>71</v>
      </c>
      <c r="C169" s="29">
        <v>36790.46</v>
      </c>
      <c r="D169" s="29" t="s">
        <v>158</v>
      </c>
      <c r="E169">
        <f t="shared" si="36"/>
        <v>-2394.9842446431576</v>
      </c>
      <c r="F169">
        <f t="shared" si="37"/>
        <v>-2395</v>
      </c>
      <c r="G169">
        <f t="shared" si="38"/>
        <v>1.2381500004266854E-2</v>
      </c>
      <c r="H169" s="19">
        <f t="shared" si="35"/>
        <v>1.2381500004266854E-2</v>
      </c>
      <c r="I169" s="19"/>
      <c r="J169" s="19"/>
      <c r="K169" s="19"/>
      <c r="P169" s="2">
        <f t="shared" si="39"/>
        <v>21771.96</v>
      </c>
    </row>
    <row r="170" spans="1:24">
      <c r="A170" s="21" t="s">
        <v>161</v>
      </c>
      <c r="B170" s="5" t="s">
        <v>72</v>
      </c>
      <c r="C170" s="29">
        <v>36814.417999999998</v>
      </c>
      <c r="D170" s="29" t="s">
        <v>158</v>
      </c>
      <c r="E170">
        <f t="shared" si="36"/>
        <v>-2364.4978868365433</v>
      </c>
      <c r="F170">
        <f t="shared" si="37"/>
        <v>-2364.5</v>
      </c>
      <c r="G170">
        <f t="shared" si="38"/>
        <v>1.6606499993940815E-3</v>
      </c>
      <c r="H170" s="19">
        <f t="shared" si="35"/>
        <v>1.6606499993940815E-3</v>
      </c>
      <c r="I170" s="19"/>
      <c r="J170" s="19"/>
      <c r="K170" s="19"/>
      <c r="P170" s="2">
        <f t="shared" si="39"/>
        <v>21795.917999999998</v>
      </c>
    </row>
    <row r="171" spans="1:24">
      <c r="A171" s="21" t="s">
        <v>161</v>
      </c>
      <c r="B171" s="5" t="s">
        <v>72</v>
      </c>
      <c r="C171" s="29">
        <v>36840.343999999997</v>
      </c>
      <c r="D171" s="29" t="s">
        <v>158</v>
      </c>
      <c r="E171">
        <f t="shared" si="36"/>
        <v>-2331.5072652281319</v>
      </c>
      <c r="F171">
        <f t="shared" si="37"/>
        <v>-2331.5</v>
      </c>
      <c r="G171">
        <f t="shared" si="38"/>
        <v>-5.7094500007224269E-3</v>
      </c>
      <c r="H171" s="19">
        <f t="shared" si="35"/>
        <v>-5.7094500007224269E-3</v>
      </c>
      <c r="I171" s="19"/>
      <c r="J171" s="19"/>
      <c r="K171" s="19"/>
      <c r="P171" s="2">
        <f t="shared" si="39"/>
        <v>21821.843999999997</v>
      </c>
    </row>
    <row r="172" spans="1:24">
      <c r="A172" s="21" t="s">
        <v>161</v>
      </c>
      <c r="B172" s="5" t="s">
        <v>71</v>
      </c>
      <c r="C172" s="29">
        <v>36868.260999999999</v>
      </c>
      <c r="D172" s="29" t="s">
        <v>158</v>
      </c>
      <c r="E172">
        <f t="shared" si="36"/>
        <v>-2295.9831125072315</v>
      </c>
      <c r="F172">
        <f t="shared" si="37"/>
        <v>-2296</v>
      </c>
      <c r="G172">
        <f t="shared" si="38"/>
        <v>1.3271199997689109E-2</v>
      </c>
      <c r="H172" s="19">
        <f t="shared" si="35"/>
        <v>1.3271199997689109E-2</v>
      </c>
      <c r="I172" s="19"/>
      <c r="J172" s="19"/>
      <c r="K172" s="19"/>
      <c r="P172" s="2">
        <f t="shared" si="39"/>
        <v>21849.760999999999</v>
      </c>
    </row>
    <row r="173" spans="1:24">
      <c r="A173" s="21" t="s">
        <v>162</v>
      </c>
      <c r="B173" s="5" t="s">
        <v>72</v>
      </c>
      <c r="C173" s="29">
        <v>37878.470699999998</v>
      </c>
      <c r="D173" s="29" t="s">
        <v>159</v>
      </c>
      <c r="E173">
        <f t="shared" si="36"/>
        <v>-1010.4995840860647</v>
      </c>
      <c r="F173">
        <f t="shared" si="37"/>
        <v>-1010.5</v>
      </c>
      <c r="G173">
        <f t="shared" si="38"/>
        <v>3.2685000041965395E-4</v>
      </c>
      <c r="H173" s="19"/>
      <c r="I173" s="19"/>
      <c r="J173" s="19">
        <f t="shared" ref="J173:J178" si="40">G173</f>
        <v>3.2685000041965395E-4</v>
      </c>
      <c r="K173" s="19"/>
      <c r="P173" s="2">
        <f t="shared" si="39"/>
        <v>22859.970699999998</v>
      </c>
      <c r="U173" s="11">
        <f>+W$11+W$12*F173+W$13*F173^2</f>
        <v>-1.6803689577724865E-3</v>
      </c>
      <c r="V173">
        <f>+(U173-G173)^2</f>
        <v>4.028927946125942E-6</v>
      </c>
      <c r="W173">
        <v>1</v>
      </c>
      <c r="X173">
        <f>V173*W173</f>
        <v>4.028927946125942E-6</v>
      </c>
    </row>
    <row r="174" spans="1:24">
      <c r="A174" s="21" t="s">
        <v>163</v>
      </c>
      <c r="B174" s="5" t="s">
        <v>71</v>
      </c>
      <c r="C174" s="29">
        <v>37928.375</v>
      </c>
      <c r="D174" s="29" t="s">
        <v>159</v>
      </c>
      <c r="E174">
        <f t="shared" si="36"/>
        <v>-946.99677308811954</v>
      </c>
      <c r="F174">
        <f t="shared" si="37"/>
        <v>-947</v>
      </c>
      <c r="G174">
        <f t="shared" si="38"/>
        <v>2.5358999992022291E-3</v>
      </c>
      <c r="H174" s="19"/>
      <c r="I174" s="19"/>
      <c r="J174" s="19">
        <f t="shared" si="40"/>
        <v>2.5358999992022291E-3</v>
      </c>
      <c r="K174" s="19"/>
      <c r="P174" s="2">
        <f t="shared" si="39"/>
        <v>22909.875</v>
      </c>
      <c r="U174" s="11">
        <f>+W$11+W$12*F174+W$13*F174^2</f>
        <v>-1.5025848398931502E-3</v>
      </c>
      <c r="V174">
        <f>+(U174-G174)^2</f>
        <v>1.6309359795603232E-5</v>
      </c>
      <c r="W174">
        <v>1</v>
      </c>
      <c r="X174">
        <f>V174*W174</f>
        <v>1.6309359795603232E-5</v>
      </c>
    </row>
    <row r="175" spans="1:24">
      <c r="A175" s="21" t="s">
        <v>163</v>
      </c>
      <c r="B175" s="5" t="s">
        <v>71</v>
      </c>
      <c r="C175" s="29">
        <v>37935.447999999997</v>
      </c>
      <c r="D175" s="29" t="s">
        <v>159</v>
      </c>
      <c r="E175">
        <f t="shared" si="36"/>
        <v>-937.99643880453596</v>
      </c>
      <c r="F175">
        <f t="shared" si="37"/>
        <v>-938</v>
      </c>
      <c r="G175">
        <f t="shared" si="38"/>
        <v>2.7985999986412935E-3</v>
      </c>
      <c r="H175" s="19"/>
      <c r="I175" s="19"/>
      <c r="J175" s="19">
        <f t="shared" si="40"/>
        <v>2.7985999986412935E-3</v>
      </c>
      <c r="K175" s="19"/>
      <c r="P175" s="2">
        <f t="shared" si="39"/>
        <v>22916.947999999997</v>
      </c>
      <c r="U175" s="11">
        <f>+W$11+W$12*F175+W$13*F175^2</f>
        <v>-1.477669393390918E-3</v>
      </c>
      <c r="V175">
        <f>+(U175-G175)^2</f>
        <v>1.8286479913231538E-5</v>
      </c>
      <c r="W175">
        <v>1</v>
      </c>
      <c r="X175">
        <f>V175*W175</f>
        <v>1.8286479913231538E-5</v>
      </c>
    </row>
    <row r="176" spans="1:24">
      <c r="A176" s="21" t="s">
        <v>162</v>
      </c>
      <c r="B176" s="5" t="s">
        <v>71</v>
      </c>
      <c r="C176" s="29">
        <v>37939.37616</v>
      </c>
      <c r="D176" s="29" t="s">
        <v>159</v>
      </c>
      <c r="E176">
        <f t="shared" si="36"/>
        <v>-932.99788753641121</v>
      </c>
      <c r="F176">
        <f t="shared" si="37"/>
        <v>-933</v>
      </c>
      <c r="G176">
        <f t="shared" si="38"/>
        <v>1.6601000024820678E-3</v>
      </c>
      <c r="H176" s="19"/>
      <c r="I176" s="19"/>
      <c r="J176" s="19">
        <f t="shared" si="40"/>
        <v>1.6601000024820678E-3</v>
      </c>
      <c r="K176" s="19"/>
      <c r="P176" s="2">
        <f t="shared" si="39"/>
        <v>22920.87616</v>
      </c>
      <c r="U176" s="11">
        <f>+W$11+W$12*F176+W$13*F176^2</f>
        <v>-1.4638577639918963E-3</v>
      </c>
      <c r="V176">
        <f>+(U176-G176)^2</f>
        <v>9.7591121267129989E-6</v>
      </c>
      <c r="W176">
        <v>1</v>
      </c>
      <c r="X176">
        <f>V176*W176</f>
        <v>9.7591121267129989E-6</v>
      </c>
    </row>
    <row r="177" spans="1:24">
      <c r="A177" s="24" t="s">
        <v>207</v>
      </c>
      <c r="B177" s="24" t="s">
        <v>71</v>
      </c>
      <c r="C177" s="72">
        <v>37939.376199999999</v>
      </c>
      <c r="D177" s="72" t="s">
        <v>306</v>
      </c>
      <c r="E177">
        <f t="shared" si="36"/>
        <v>-932.99783663674168</v>
      </c>
      <c r="F177">
        <f t="shared" si="37"/>
        <v>-933</v>
      </c>
      <c r="G177">
        <f t="shared" si="38"/>
        <v>1.7001000014715828E-3</v>
      </c>
      <c r="H177" s="19"/>
      <c r="I177" s="19"/>
      <c r="J177" s="19">
        <f t="shared" si="40"/>
        <v>1.7001000014715828E-3</v>
      </c>
      <c r="O177">
        <f>+D$11+D$12*F177+D$13*F177^2</f>
        <v>1.4314854502107101E-2</v>
      </c>
      <c r="P177" s="2">
        <f t="shared" si="39"/>
        <v>22920.876199999999</v>
      </c>
      <c r="Q177">
        <f>+(O177-G177)^2</f>
        <v>1.5913203111130405E-4</v>
      </c>
      <c r="R177">
        <v>1</v>
      </c>
      <c r="S177">
        <f>R177*Q177</f>
        <v>1.5913203111130405E-4</v>
      </c>
    </row>
    <row r="178" spans="1:24">
      <c r="A178" s="21" t="s">
        <v>162</v>
      </c>
      <c r="B178" s="5" t="s">
        <v>72</v>
      </c>
      <c r="C178" s="29">
        <v>37941.340069999998</v>
      </c>
      <c r="D178" s="29" t="s">
        <v>159</v>
      </c>
      <c r="E178">
        <f t="shared" si="36"/>
        <v>-930.49882822595339</v>
      </c>
      <c r="F178">
        <f t="shared" si="37"/>
        <v>-930.5</v>
      </c>
      <c r="G178">
        <f t="shared" si="38"/>
        <v>9.2084999778307974E-4</v>
      </c>
      <c r="H178" s="19"/>
      <c r="I178" s="19"/>
      <c r="J178" s="19">
        <f t="shared" si="40"/>
        <v>9.2084999778307974E-4</v>
      </c>
      <c r="K178" s="19"/>
      <c r="P178" s="2">
        <f t="shared" si="39"/>
        <v>22922.840069999998</v>
      </c>
      <c r="U178" s="11">
        <f t="shared" ref="U178:U205" si="41">+W$11+W$12*F178+W$13*F178^2</f>
        <v>-1.456960061432861E-3</v>
      </c>
      <c r="V178">
        <f t="shared" ref="V178:V205" si="42">+(U178-G178)^2</f>
        <v>5.6539806777085148E-6</v>
      </c>
      <c r="W178">
        <v>1</v>
      </c>
      <c r="X178">
        <f t="shared" ref="X178:X206" si="43">V178*W178</f>
        <v>5.6539806777085148E-6</v>
      </c>
    </row>
    <row r="179" spans="1:24">
      <c r="A179" s="21" t="s">
        <v>161</v>
      </c>
      <c r="B179" s="5" t="s">
        <v>71</v>
      </c>
      <c r="C179" s="29">
        <v>38327.589</v>
      </c>
      <c r="D179" s="29" t="s">
        <v>159</v>
      </c>
      <c r="E179">
        <f t="shared" si="36"/>
        <v>-439.00024393666928</v>
      </c>
      <c r="F179">
        <f t="shared" si="37"/>
        <v>-439</v>
      </c>
      <c r="G179">
        <f t="shared" si="38"/>
        <v>-1.9169999723089859E-4</v>
      </c>
      <c r="H179" s="19"/>
      <c r="I179" s="19">
        <f>G179</f>
        <v>-1.9169999723089859E-4</v>
      </c>
      <c r="J179" s="19"/>
      <c r="K179" s="19"/>
      <c r="P179" s="2">
        <f t="shared" si="39"/>
        <v>23309.089</v>
      </c>
      <c r="U179" s="11">
        <f t="shared" si="41"/>
        <v>-2.0591898203516779E-4</v>
      </c>
      <c r="V179">
        <f t="shared" si="42"/>
        <v>2.0217952886403836E-10</v>
      </c>
      <c r="W179">
        <v>1</v>
      </c>
      <c r="X179">
        <f t="shared" si="43"/>
        <v>2.0217952886403836E-10</v>
      </c>
    </row>
    <row r="180" spans="1:24">
      <c r="A180" s="21" t="s">
        <v>161</v>
      </c>
      <c r="B180" s="5" t="s">
        <v>71</v>
      </c>
      <c r="C180" s="29">
        <v>38353.5219</v>
      </c>
      <c r="D180" s="29" t="s">
        <v>159</v>
      </c>
      <c r="E180">
        <f t="shared" si="36"/>
        <v>-406.00084213505028</v>
      </c>
      <c r="F180">
        <f t="shared" si="37"/>
        <v>-406</v>
      </c>
      <c r="G180">
        <f t="shared" si="38"/>
        <v>-6.6179999703308567E-4</v>
      </c>
      <c r="H180" s="19"/>
      <c r="I180" s="19">
        <f>G180</f>
        <v>-6.6179999703308567E-4</v>
      </c>
      <c r="J180" s="19"/>
      <c r="K180" s="19"/>
      <c r="P180" s="2">
        <f t="shared" si="39"/>
        <v>23335.0219</v>
      </c>
      <c r="U180" s="11">
        <f t="shared" si="41"/>
        <v>-1.294108067862619E-4</v>
      </c>
      <c r="V180">
        <f t="shared" si="42"/>
        <v>2.8343824989166873E-7</v>
      </c>
      <c r="W180">
        <v>1</v>
      </c>
      <c r="X180">
        <f t="shared" si="43"/>
        <v>2.8343824989166873E-7</v>
      </c>
    </row>
    <row r="181" spans="1:24">
      <c r="A181" s="21" t="s">
        <v>163</v>
      </c>
      <c r="B181" s="5" t="s">
        <v>71</v>
      </c>
      <c r="C181" s="29">
        <v>38662.367400000003</v>
      </c>
      <c r="D181" s="29" t="s">
        <v>159</v>
      </c>
      <c r="E181">
        <f t="shared" si="36"/>
        <v>-12.997485429008369</v>
      </c>
      <c r="F181">
        <f t="shared" si="37"/>
        <v>-13</v>
      </c>
      <c r="G181">
        <f t="shared" ref="G181:G205" si="44">+C181-(C$7+F181*C$8)</f>
        <v>1.9761000075959601E-3</v>
      </c>
      <c r="H181" s="19"/>
      <c r="I181" s="19"/>
      <c r="J181" s="19">
        <f>G181</f>
        <v>1.9761000075959601E-3</v>
      </c>
      <c r="K181" s="19"/>
      <c r="P181" s="2">
        <f t="shared" ref="P181:P214" si="45">+C181-15018.5</f>
        <v>23643.867400000003</v>
      </c>
      <c r="U181" s="11">
        <f t="shared" si="41"/>
        <v>7.0929902972349129E-4</v>
      </c>
      <c r="V181">
        <f t="shared" si="42"/>
        <v>1.6047847175386431E-6</v>
      </c>
      <c r="W181">
        <v>1</v>
      </c>
      <c r="X181">
        <f t="shared" si="43"/>
        <v>1.6047847175386431E-6</v>
      </c>
    </row>
    <row r="182" spans="1:24">
      <c r="A182" s="21" t="s">
        <v>163</v>
      </c>
      <c r="B182" s="5" t="s">
        <v>71</v>
      </c>
      <c r="C182" s="29">
        <v>38669.439700000003</v>
      </c>
      <c r="D182" s="29" t="s">
        <v>159</v>
      </c>
      <c r="E182">
        <f t="shared" si="36"/>
        <v>-3.9980418896592806</v>
      </c>
      <c r="F182">
        <f t="shared" si="37"/>
        <v>-4</v>
      </c>
      <c r="G182">
        <f t="shared" si="44"/>
        <v>1.538800002890639E-3</v>
      </c>
      <c r="H182" s="19"/>
      <c r="I182" s="19"/>
      <c r="J182" s="19">
        <f>G182</f>
        <v>1.538800002890639E-3</v>
      </c>
      <c r="K182" s="19"/>
      <c r="P182" s="2">
        <f t="shared" si="45"/>
        <v>23650.939700000003</v>
      </c>
      <c r="U182" s="11">
        <f t="shared" si="41"/>
        <v>7.269408065899716E-4</v>
      </c>
      <c r="V182">
        <f t="shared" si="42"/>
        <v>6.5911535461796556E-7</v>
      </c>
      <c r="W182">
        <v>1</v>
      </c>
      <c r="X182">
        <f t="shared" si="43"/>
        <v>6.5911535461796556E-7</v>
      </c>
    </row>
    <row r="183" spans="1:24">
      <c r="A183" t="s">
        <v>14</v>
      </c>
      <c r="C183" s="29">
        <v>38672.581599999998</v>
      </c>
      <c r="D183" s="29" t="s">
        <v>16</v>
      </c>
      <c r="E183">
        <f t="shared" si="36"/>
        <v>0</v>
      </c>
      <c r="F183">
        <f t="shared" si="37"/>
        <v>0</v>
      </c>
      <c r="G183">
        <f t="shared" si="44"/>
        <v>0</v>
      </c>
      <c r="H183" s="19"/>
      <c r="I183" s="19"/>
      <c r="J183" s="19"/>
      <c r="K183" s="19"/>
      <c r="P183" s="2">
        <f t="shared" si="45"/>
        <v>23654.081599999998</v>
      </c>
      <c r="U183" s="11">
        <f t="shared" si="41"/>
        <v>7.3475909863882256E-4</v>
      </c>
      <c r="V183">
        <f t="shared" si="42"/>
        <v>5.3987093303253498E-7</v>
      </c>
      <c r="W183">
        <v>1</v>
      </c>
      <c r="X183">
        <f t="shared" si="43"/>
        <v>5.3987093303253498E-7</v>
      </c>
    </row>
    <row r="184" spans="1:24">
      <c r="A184" s="21" t="s">
        <v>161</v>
      </c>
      <c r="B184" s="5" t="s">
        <v>71</v>
      </c>
      <c r="C184" s="29">
        <v>38672.582000000002</v>
      </c>
      <c r="D184" s="29" t="s">
        <v>159</v>
      </c>
      <c r="E184">
        <f t="shared" si="36"/>
        <v>5.0899671334089954E-4</v>
      </c>
      <c r="F184">
        <f t="shared" si="37"/>
        <v>0</v>
      </c>
      <c r="G184">
        <f t="shared" si="44"/>
        <v>4.0000000444706529E-4</v>
      </c>
      <c r="H184" s="19"/>
      <c r="I184" s="19">
        <f>G184</f>
        <v>4.0000000444706529E-4</v>
      </c>
      <c r="J184" s="19"/>
      <c r="K184" s="19"/>
      <c r="P184" s="2">
        <f t="shared" si="45"/>
        <v>23654.082000000002</v>
      </c>
      <c r="U184" s="11">
        <f t="shared" si="41"/>
        <v>7.3475909863882256E-4</v>
      </c>
      <c r="V184">
        <f t="shared" si="42"/>
        <v>1.1206365114408582E-7</v>
      </c>
      <c r="W184">
        <v>1</v>
      </c>
      <c r="X184">
        <f t="shared" si="43"/>
        <v>1.1206365114408582E-7</v>
      </c>
    </row>
    <row r="185" spans="1:24">
      <c r="A185" s="21" t="s">
        <v>161</v>
      </c>
      <c r="B185" s="5" t="s">
        <v>72</v>
      </c>
      <c r="C185" s="29">
        <v>38692.620799999997</v>
      </c>
      <c r="D185" s="29" t="s">
        <v>159</v>
      </c>
      <c r="E185">
        <f t="shared" si="36"/>
        <v>25.499717061454167</v>
      </c>
      <c r="F185">
        <f t="shared" si="37"/>
        <v>25.5</v>
      </c>
      <c r="G185">
        <f t="shared" si="44"/>
        <v>-2.2234999778447673E-4</v>
      </c>
      <c r="H185" s="19"/>
      <c r="I185" s="19">
        <f>G185</f>
        <v>-2.2234999778447673E-4</v>
      </c>
      <c r="J185" s="19"/>
      <c r="K185" s="19"/>
      <c r="P185" s="2">
        <f t="shared" si="45"/>
        <v>23674.120799999997</v>
      </c>
      <c r="U185" s="11">
        <f t="shared" si="41"/>
        <v>7.8427525137437929E-4</v>
      </c>
      <c r="V185">
        <f t="shared" si="42"/>
        <v>1.013294392244129E-6</v>
      </c>
      <c r="W185">
        <v>1</v>
      </c>
      <c r="X185">
        <f t="shared" si="43"/>
        <v>1.013294392244129E-6</v>
      </c>
    </row>
    <row r="186" spans="1:24">
      <c r="A186" s="21" t="s">
        <v>161</v>
      </c>
      <c r="B186" s="5" t="s">
        <v>72</v>
      </c>
      <c r="C186" s="29">
        <v>38707.552000000003</v>
      </c>
      <c r="D186" s="29" t="s">
        <v>159</v>
      </c>
      <c r="E186">
        <f t="shared" si="36"/>
        <v>44.499546165817648</v>
      </c>
      <c r="F186">
        <f t="shared" si="37"/>
        <v>44.5</v>
      </c>
      <c r="G186">
        <f t="shared" si="44"/>
        <v>-3.5664999450091273E-4</v>
      </c>
      <c r="H186" s="19"/>
      <c r="I186" s="19">
        <f>G186</f>
        <v>-3.5664999450091273E-4</v>
      </c>
      <c r="J186" s="19"/>
      <c r="K186" s="19"/>
      <c r="P186" s="2">
        <f t="shared" si="45"/>
        <v>23689.052000000003</v>
      </c>
      <c r="U186" s="11">
        <f t="shared" si="41"/>
        <v>8.2080383623264861E-4</v>
      </c>
      <c r="V186">
        <f t="shared" si="42"/>
        <v>1.3863975235091382E-6</v>
      </c>
      <c r="W186">
        <v>1</v>
      </c>
      <c r="X186">
        <f t="shared" si="43"/>
        <v>1.3863975235091382E-6</v>
      </c>
    </row>
    <row r="187" spans="1:24">
      <c r="A187" s="21" t="s">
        <v>161</v>
      </c>
      <c r="B187" s="5" t="s">
        <v>71</v>
      </c>
      <c r="C187" s="29">
        <v>38731.520400000001</v>
      </c>
      <c r="D187" s="29" t="s">
        <v>159</v>
      </c>
      <c r="E187">
        <f t="shared" si="36"/>
        <v>74.999137886830866</v>
      </c>
      <c r="F187">
        <f t="shared" si="37"/>
        <v>75</v>
      </c>
      <c r="G187">
        <f t="shared" si="44"/>
        <v>-6.7749999288935214E-4</v>
      </c>
      <c r="H187" s="19"/>
      <c r="I187" s="19">
        <f>G187</f>
        <v>-6.7749999288935214E-4</v>
      </c>
      <c r="J187" s="19"/>
      <c r="K187" s="19"/>
      <c r="P187" s="2">
        <f t="shared" si="45"/>
        <v>23713.020400000001</v>
      </c>
      <c r="U187" s="11">
        <f t="shared" si="41"/>
        <v>8.7878863816459065E-4</v>
      </c>
      <c r="V187">
        <f t="shared" si="42"/>
        <v>2.4220343031477555E-6</v>
      </c>
      <c r="W187">
        <v>1</v>
      </c>
      <c r="X187">
        <f t="shared" si="43"/>
        <v>2.4220343031477555E-6</v>
      </c>
    </row>
    <row r="188" spans="1:24">
      <c r="A188" s="21" t="s">
        <v>163</v>
      </c>
      <c r="B188" s="5" t="s">
        <v>71</v>
      </c>
      <c r="C188" s="29">
        <v>39040.365100000003</v>
      </c>
      <c r="D188" s="29" t="s">
        <v>159</v>
      </c>
      <c r="E188">
        <f t="shared" si="36"/>
        <v>468.00147659945532</v>
      </c>
      <c r="F188">
        <f t="shared" si="37"/>
        <v>468</v>
      </c>
      <c r="G188">
        <f t="shared" si="44"/>
        <v>1.160400002845563E-3</v>
      </c>
      <c r="H188" s="19"/>
      <c r="I188" s="19"/>
      <c r="J188" s="19">
        <f t="shared" ref="J188:J193" si="46">G188</f>
        <v>1.160400002845563E-3</v>
      </c>
      <c r="K188" s="19"/>
      <c r="P188" s="2">
        <f t="shared" si="45"/>
        <v>24021.865100000003</v>
      </c>
      <c r="U188" s="11">
        <f t="shared" si="41"/>
        <v>1.5539291679582934E-3</v>
      </c>
      <c r="V188">
        <f t="shared" si="42"/>
        <v>1.5486520379432267E-7</v>
      </c>
      <c r="W188">
        <v>1</v>
      </c>
      <c r="X188">
        <f t="shared" si="43"/>
        <v>1.5486520379432267E-7</v>
      </c>
    </row>
    <row r="189" spans="1:24">
      <c r="A189" s="21" t="s">
        <v>163</v>
      </c>
      <c r="B189" s="5" t="s">
        <v>71</v>
      </c>
      <c r="C189" s="29">
        <v>39077.300199999998</v>
      </c>
      <c r="D189" s="29" t="s">
        <v>159</v>
      </c>
      <c r="E189">
        <f t="shared" si="36"/>
        <v>515.0010873442169</v>
      </c>
      <c r="F189">
        <f t="shared" si="37"/>
        <v>515</v>
      </c>
      <c r="G189">
        <f t="shared" si="44"/>
        <v>8.5450000187847763E-4</v>
      </c>
      <c r="H189" s="19"/>
      <c r="I189" s="19"/>
      <c r="J189" s="19">
        <f t="shared" si="46"/>
        <v>8.5450000187847763E-4</v>
      </c>
      <c r="K189" s="19"/>
      <c r="P189" s="2">
        <f t="shared" si="45"/>
        <v>24058.800199999998</v>
      </c>
      <c r="U189" s="11">
        <f t="shared" si="41"/>
        <v>1.6257240150252198E-3</v>
      </c>
      <c r="V189">
        <f t="shared" si="42"/>
        <v>5.9478647845416634E-7</v>
      </c>
      <c r="W189">
        <v>1</v>
      </c>
      <c r="X189">
        <f t="shared" si="43"/>
        <v>5.9478647845416634E-7</v>
      </c>
    </row>
    <row r="190" spans="1:24">
      <c r="A190" s="21" t="s">
        <v>162</v>
      </c>
      <c r="B190" s="5" t="s">
        <v>72</v>
      </c>
      <c r="C190" s="29">
        <v>39338.594559999998</v>
      </c>
      <c r="D190" s="29" t="s">
        <v>159</v>
      </c>
      <c r="E190">
        <f t="shared" si="36"/>
        <v>847.49600978393471</v>
      </c>
      <c r="F190">
        <f t="shared" si="37"/>
        <v>847.5</v>
      </c>
      <c r="G190">
        <f t="shared" si="44"/>
        <v>-3.1357499974546954E-3</v>
      </c>
      <c r="H190" s="19"/>
      <c r="I190" s="19"/>
      <c r="J190" s="19">
        <f t="shared" si="46"/>
        <v>-3.1357499974546954E-3</v>
      </c>
      <c r="K190" s="19"/>
      <c r="P190" s="2">
        <f t="shared" si="45"/>
        <v>24320.094559999998</v>
      </c>
      <c r="U190" s="11">
        <f t="shared" si="41"/>
        <v>2.079041286304767E-3</v>
      </c>
      <c r="V190">
        <f t="shared" si="42"/>
        <v>2.7194048133173656E-5</v>
      </c>
      <c r="W190">
        <v>1</v>
      </c>
      <c r="X190">
        <f t="shared" si="43"/>
        <v>2.7194048133173656E-5</v>
      </c>
    </row>
    <row r="191" spans="1:24">
      <c r="A191" s="21" t="s">
        <v>162</v>
      </c>
      <c r="B191" s="5" t="s">
        <v>71</v>
      </c>
      <c r="C191" s="29">
        <v>39340.561280000002</v>
      </c>
      <c r="D191" s="29" t="s">
        <v>159</v>
      </c>
      <c r="E191">
        <f t="shared" si="36"/>
        <v>849.99864479627081</v>
      </c>
      <c r="F191">
        <f t="shared" si="37"/>
        <v>850</v>
      </c>
      <c r="G191">
        <f t="shared" si="44"/>
        <v>-1.0649999967426993E-3</v>
      </c>
      <c r="H191" s="19"/>
      <c r="I191" s="19"/>
      <c r="J191" s="19">
        <f t="shared" si="46"/>
        <v>-1.0649999967426993E-3</v>
      </c>
      <c r="K191" s="19"/>
      <c r="P191" s="2">
        <f t="shared" si="45"/>
        <v>24322.061280000002</v>
      </c>
      <c r="U191" s="11">
        <f t="shared" si="41"/>
        <v>2.0820873445661411E-3</v>
      </c>
      <c r="V191">
        <f t="shared" si="42"/>
        <v>9.904158733826346E-6</v>
      </c>
      <c r="W191">
        <v>1</v>
      </c>
      <c r="X191">
        <f t="shared" si="43"/>
        <v>9.904158733826346E-6</v>
      </c>
    </row>
    <row r="192" spans="1:24">
      <c r="A192" s="21" t="s">
        <v>162</v>
      </c>
      <c r="B192" s="5" t="s">
        <v>72</v>
      </c>
      <c r="C192" s="29">
        <v>39342.523229999999</v>
      </c>
      <c r="D192" s="29" t="s">
        <v>159</v>
      </c>
      <c r="E192">
        <f t="shared" si="36"/>
        <v>852.49521002285917</v>
      </c>
      <c r="F192">
        <f t="shared" si="37"/>
        <v>852.5</v>
      </c>
      <c r="G192">
        <f t="shared" si="44"/>
        <v>-3.7642499955836684E-3</v>
      </c>
      <c r="H192" s="19"/>
      <c r="I192" s="19"/>
      <c r="J192" s="19">
        <f t="shared" si="46"/>
        <v>-3.7642499955836684E-3</v>
      </c>
      <c r="K192" s="19"/>
      <c r="P192" s="2">
        <f t="shared" si="45"/>
        <v>24324.023229999999</v>
      </c>
      <c r="U192" s="11">
        <f t="shared" si="41"/>
        <v>2.0851279947338651E-3</v>
      </c>
      <c r="V192">
        <f t="shared" si="42"/>
        <v>3.4215222873611192E-5</v>
      </c>
      <c r="W192">
        <v>1</v>
      </c>
      <c r="X192">
        <f t="shared" si="43"/>
        <v>3.4215222873611192E-5</v>
      </c>
    </row>
    <row r="193" spans="1:24" ht="13.5" thickBot="1">
      <c r="A193" s="101" t="s">
        <v>162</v>
      </c>
      <c r="B193" s="6" t="s">
        <v>71</v>
      </c>
      <c r="C193" s="86">
        <v>39355.493190000001</v>
      </c>
      <c r="D193" s="86" t="s">
        <v>159</v>
      </c>
      <c r="E193" s="31">
        <f t="shared" si="36"/>
        <v>868.99937736978154</v>
      </c>
      <c r="F193" s="31">
        <f t="shared" si="37"/>
        <v>869</v>
      </c>
      <c r="G193" s="31">
        <f t="shared" si="44"/>
        <v>-4.8929999320534989E-4</v>
      </c>
      <c r="H193" s="87"/>
      <c r="I193" s="87"/>
      <c r="J193" s="87">
        <f t="shared" si="46"/>
        <v>-4.8929999320534989E-4</v>
      </c>
      <c r="K193" s="87"/>
      <c r="L193" s="31"/>
      <c r="M193" s="31"/>
      <c r="N193" s="31"/>
      <c r="O193" s="31"/>
      <c r="P193" s="82">
        <f t="shared" si="45"/>
        <v>24336.993190000001</v>
      </c>
      <c r="U193" s="11">
        <f t="shared" si="41"/>
        <v>2.1050606508520959E-3</v>
      </c>
      <c r="V193">
        <f t="shared" si="42"/>
        <v>6.7307071514341654E-6</v>
      </c>
      <c r="W193">
        <v>1</v>
      </c>
      <c r="X193">
        <f t="shared" si="43"/>
        <v>6.7307071514341654E-6</v>
      </c>
    </row>
    <row r="194" spans="1:24">
      <c r="A194" t="s">
        <v>43</v>
      </c>
      <c r="B194" s="5"/>
      <c r="C194" s="29">
        <v>42616.396999999997</v>
      </c>
      <c r="D194" s="29"/>
      <c r="E194">
        <f t="shared" si="36"/>
        <v>5018.4726357643731</v>
      </c>
      <c r="F194">
        <f t="shared" si="37"/>
        <v>5018.5</v>
      </c>
      <c r="G194">
        <f t="shared" si="44"/>
        <v>-2.1504450000065845E-2</v>
      </c>
      <c r="H194" s="19"/>
      <c r="I194" s="19">
        <f>G194</f>
        <v>-2.1504450000065845E-2</v>
      </c>
      <c r="J194" s="19"/>
      <c r="K194" s="19"/>
      <c r="O194">
        <f t="shared" ref="O194:O225" si="47">+D$11+D$12*F194+D$13*F194^2</f>
        <v>1.7437261328685965E-3</v>
      </c>
      <c r="P194" s="2">
        <f t="shared" si="45"/>
        <v>27597.896999999997</v>
      </c>
      <c r="Q194">
        <f t="shared" ref="Q194:Q205" si="48">+(O194-G194)^2</f>
        <v>5.4047769350794252E-4</v>
      </c>
      <c r="R194">
        <v>0.1</v>
      </c>
      <c r="S194">
        <f t="shared" ref="S194:S205" si="49">R194*Q194</f>
        <v>5.4047769350794253E-5</v>
      </c>
      <c r="U194" s="11">
        <f t="shared" si="41"/>
        <v>-3.6127636532198339E-4</v>
      </c>
      <c r="V194">
        <f t="shared" si="42"/>
        <v>4.4703379134892801E-4</v>
      </c>
      <c r="W194">
        <v>0.1</v>
      </c>
      <c r="X194">
        <f t="shared" si="43"/>
        <v>4.4703379134892801E-5</v>
      </c>
    </row>
    <row r="195" spans="1:24">
      <c r="A195" t="s">
        <v>37</v>
      </c>
      <c r="B195" s="5"/>
      <c r="C195" s="29">
        <v>42660.427600000003</v>
      </c>
      <c r="D195" s="29"/>
      <c r="E195">
        <f t="shared" si="36"/>
        <v>5074.5012118575423</v>
      </c>
      <c r="F195">
        <f t="shared" si="37"/>
        <v>5074.5</v>
      </c>
      <c r="G195">
        <f t="shared" si="44"/>
        <v>9.5235000480897725E-4</v>
      </c>
      <c r="H195" s="19"/>
      <c r="I195" s="19"/>
      <c r="J195" s="19">
        <f t="shared" ref="J195:J202" si="50">G195</f>
        <v>9.5235000480897725E-4</v>
      </c>
      <c r="K195" s="19"/>
      <c r="O195">
        <f t="shared" si="47"/>
        <v>1.5313206875254923E-3</v>
      </c>
      <c r="P195" s="2">
        <f t="shared" si="45"/>
        <v>27641.927600000003</v>
      </c>
      <c r="Q195">
        <f t="shared" si="48"/>
        <v>3.3520705144522761E-7</v>
      </c>
      <c r="R195">
        <v>1</v>
      </c>
      <c r="S195">
        <f t="shared" si="49"/>
        <v>3.3520705144522761E-7</v>
      </c>
      <c r="U195" s="11">
        <f t="shared" si="41"/>
        <v>-4.9645301334295608E-4</v>
      </c>
      <c r="V195">
        <f t="shared" si="42"/>
        <v>2.0990301854061513E-6</v>
      </c>
      <c r="W195">
        <v>1</v>
      </c>
      <c r="X195">
        <f t="shared" si="43"/>
        <v>2.0990301854061513E-6</v>
      </c>
    </row>
    <row r="196" spans="1:24">
      <c r="A196" t="s">
        <v>37</v>
      </c>
      <c r="B196" s="5"/>
      <c r="C196" s="29">
        <v>42662.387999999999</v>
      </c>
      <c r="D196" s="29"/>
      <c r="E196">
        <f t="shared" si="36"/>
        <v>5076.995804721887</v>
      </c>
      <c r="F196">
        <f t="shared" si="37"/>
        <v>5077</v>
      </c>
      <c r="G196">
        <f t="shared" si="44"/>
        <v>-3.2969000021694228E-3</v>
      </c>
      <c r="H196" s="19"/>
      <c r="I196" s="19"/>
      <c r="J196" s="19">
        <f t="shared" si="50"/>
        <v>-3.2969000021694228E-3</v>
      </c>
      <c r="K196" s="19"/>
      <c r="O196">
        <f t="shared" si="47"/>
        <v>1.5217973858449533E-3</v>
      </c>
      <c r="P196" s="2">
        <f t="shared" si="45"/>
        <v>27643.887999999999</v>
      </c>
      <c r="Q196">
        <f t="shared" si="48"/>
        <v>2.3219844517256571E-5</v>
      </c>
      <c r="R196">
        <v>1</v>
      </c>
      <c r="S196">
        <f t="shared" si="49"/>
        <v>2.3219844517256571E-5</v>
      </c>
      <c r="U196" s="11">
        <f t="shared" si="41"/>
        <v>-5.0255095982531389E-4</v>
      </c>
      <c r="V196">
        <f t="shared" si="42"/>
        <v>7.8083865704494389E-6</v>
      </c>
      <c r="W196">
        <v>1</v>
      </c>
      <c r="X196">
        <f t="shared" si="43"/>
        <v>7.8083865704494389E-6</v>
      </c>
    </row>
    <row r="197" spans="1:24">
      <c r="A197" t="s">
        <v>37</v>
      </c>
      <c r="B197" s="5"/>
      <c r="C197" s="29">
        <v>42671.428899999999</v>
      </c>
      <c r="D197" s="29"/>
      <c r="E197">
        <f t="shared" si="36"/>
        <v>5088.5002755580936</v>
      </c>
      <c r="F197">
        <f t="shared" si="37"/>
        <v>5088.5</v>
      </c>
      <c r="G197">
        <f t="shared" si="44"/>
        <v>2.1655000455211848E-4</v>
      </c>
      <c r="H197" s="19"/>
      <c r="I197" s="19"/>
      <c r="J197" s="19">
        <f t="shared" si="50"/>
        <v>2.1655000455211848E-4</v>
      </c>
      <c r="K197" s="19"/>
      <c r="O197">
        <f t="shared" si="47"/>
        <v>1.4779451558432693E-3</v>
      </c>
      <c r="P197" s="2">
        <f t="shared" si="45"/>
        <v>27652.928899999999</v>
      </c>
      <c r="Q197">
        <f t="shared" si="48"/>
        <v>1.5911177277008252E-6</v>
      </c>
      <c r="R197">
        <v>1</v>
      </c>
      <c r="S197">
        <f t="shared" si="49"/>
        <v>1.5911177277008252E-6</v>
      </c>
      <c r="U197" s="11">
        <f t="shared" si="41"/>
        <v>-5.3067116989037599E-4</v>
      </c>
      <c r="V197">
        <f t="shared" si="42"/>
        <v>5.5833948353522073E-7</v>
      </c>
      <c r="W197">
        <v>1</v>
      </c>
      <c r="X197">
        <f t="shared" si="43"/>
        <v>5.5833948353522073E-7</v>
      </c>
    </row>
    <row r="198" spans="1:24">
      <c r="A198" t="s">
        <v>48</v>
      </c>
      <c r="B198" s="5"/>
      <c r="C198" s="29">
        <v>43005.415000000001</v>
      </c>
      <c r="D198" s="29"/>
      <c r="E198">
        <f t="shared" si="36"/>
        <v>5513.4948388370121</v>
      </c>
      <c r="F198">
        <f t="shared" si="37"/>
        <v>5513.5</v>
      </c>
      <c r="G198">
        <f t="shared" si="44"/>
        <v>-4.0559499975643121E-3</v>
      </c>
      <c r="H198" s="19"/>
      <c r="I198" s="19"/>
      <c r="J198" s="19">
        <f t="shared" si="50"/>
        <v>-4.0559499975643121E-3</v>
      </c>
      <c r="K198" s="19"/>
      <c r="O198">
        <f t="shared" si="47"/>
        <v>-1.9458076245743548E-4</v>
      </c>
      <c r="P198" s="2">
        <f t="shared" si="45"/>
        <v>27986.915000000001</v>
      </c>
      <c r="Q198">
        <f t="shared" si="48"/>
        <v>1.4910172369829865E-5</v>
      </c>
      <c r="R198">
        <v>0.1</v>
      </c>
      <c r="S198">
        <f t="shared" si="49"/>
        <v>1.4910172369829867E-6</v>
      </c>
      <c r="U198" s="11">
        <f t="shared" si="41"/>
        <v>-1.6501578423310671E-3</v>
      </c>
      <c r="V198">
        <f t="shared" si="42"/>
        <v>5.7878358941818223E-6</v>
      </c>
      <c r="W198">
        <v>0.1</v>
      </c>
      <c r="X198">
        <f t="shared" si="43"/>
        <v>5.7878358941818223E-7</v>
      </c>
    </row>
    <row r="199" spans="1:24">
      <c r="A199" t="s">
        <v>48</v>
      </c>
      <c r="B199" s="5" t="s">
        <v>72</v>
      </c>
      <c r="C199" s="29">
        <v>43012.506000000001</v>
      </c>
      <c r="D199" s="29"/>
      <c r="E199">
        <f t="shared" si="36"/>
        <v>5522.518077972446</v>
      </c>
      <c r="F199">
        <f t="shared" si="37"/>
        <v>5522.5</v>
      </c>
      <c r="G199">
        <f t="shared" si="44"/>
        <v>1.4206750005541835E-2</v>
      </c>
      <c r="H199" s="19"/>
      <c r="I199" s="19"/>
      <c r="J199" s="19">
        <f t="shared" si="50"/>
        <v>1.4206750005541835E-2</v>
      </c>
      <c r="K199" s="19"/>
      <c r="O199">
        <f t="shared" si="47"/>
        <v>-2.3109172304094927E-4</v>
      </c>
      <c r="P199" s="2">
        <f t="shared" si="45"/>
        <v>27994.006000000001</v>
      </c>
      <c r="Q199">
        <f t="shared" si="48"/>
        <v>2.0845127377960631E-4</v>
      </c>
      <c r="R199">
        <v>0.1</v>
      </c>
      <c r="S199">
        <f t="shared" si="49"/>
        <v>2.0845127377960631E-5</v>
      </c>
      <c r="U199" s="11">
        <f t="shared" si="41"/>
        <v>-1.6755545400277388E-3</v>
      </c>
      <c r="V199">
        <f t="shared" si="42"/>
        <v>2.5224759767822E-4</v>
      </c>
      <c r="W199">
        <v>0.1</v>
      </c>
      <c r="X199">
        <f t="shared" si="43"/>
        <v>2.5224759767822001E-5</v>
      </c>
    </row>
    <row r="200" spans="1:24">
      <c r="A200" t="s">
        <v>48</v>
      </c>
      <c r="B200" s="5"/>
      <c r="C200" s="29">
        <v>43014.453999999998</v>
      </c>
      <c r="D200" s="29"/>
      <c r="E200">
        <f t="shared" si="36"/>
        <v>5524.9968919388539</v>
      </c>
      <c r="F200">
        <f t="shared" si="37"/>
        <v>5525</v>
      </c>
      <c r="G200">
        <f t="shared" si="44"/>
        <v>-2.4425000010523945E-3</v>
      </c>
      <c r="H200" s="19"/>
      <c r="I200" s="19"/>
      <c r="J200" s="19">
        <f t="shared" si="50"/>
        <v>-2.4425000010523945E-3</v>
      </c>
      <c r="K200" s="19"/>
      <c r="O200">
        <f t="shared" si="47"/>
        <v>-2.4124169979908468E-4</v>
      </c>
      <c r="P200" s="2">
        <f t="shared" si="45"/>
        <v>27995.953999999998</v>
      </c>
      <c r="Q200">
        <f t="shared" si="48"/>
        <v>4.845538108836607E-6</v>
      </c>
      <c r="R200">
        <v>0.1</v>
      </c>
      <c r="S200">
        <f t="shared" si="49"/>
        <v>4.845538108836607E-7</v>
      </c>
      <c r="U200" s="11">
        <f t="shared" si="41"/>
        <v>-1.6826216168922097E-3</v>
      </c>
      <c r="V200">
        <f t="shared" si="42"/>
        <v>5.7741515871389345E-7</v>
      </c>
      <c r="W200">
        <v>0.1</v>
      </c>
      <c r="X200">
        <f t="shared" si="43"/>
        <v>5.7741515871389349E-8</v>
      </c>
    </row>
    <row r="201" spans="1:24">
      <c r="A201" t="s">
        <v>48</v>
      </c>
      <c r="B201" s="5" t="s">
        <v>72</v>
      </c>
      <c r="C201" s="29">
        <v>43016.419000000002</v>
      </c>
      <c r="D201" s="29"/>
      <c r="E201">
        <f t="shared" si="36"/>
        <v>5527.4973382653461</v>
      </c>
      <c r="F201">
        <f t="shared" si="37"/>
        <v>5527.5</v>
      </c>
      <c r="G201">
        <f t="shared" si="44"/>
        <v>-2.0917499932693318E-3</v>
      </c>
      <c r="H201" s="19"/>
      <c r="I201" s="19"/>
      <c r="J201" s="19">
        <f t="shared" si="50"/>
        <v>-2.0917499932693318E-3</v>
      </c>
      <c r="K201" s="19"/>
      <c r="O201">
        <f t="shared" si="47"/>
        <v>-2.5139517362796418E-4</v>
      </c>
      <c r="P201" s="2">
        <f t="shared" si="45"/>
        <v>27997.919000000002</v>
      </c>
      <c r="Q201">
        <f t="shared" si="48"/>
        <v>3.3869058621772107E-6</v>
      </c>
      <c r="R201">
        <v>0.1</v>
      </c>
      <c r="S201">
        <f t="shared" si="49"/>
        <v>3.3869058621772112E-7</v>
      </c>
      <c r="U201" s="11">
        <f t="shared" si="41"/>
        <v>-1.6896941018503305E-3</v>
      </c>
      <c r="V201">
        <f t="shared" si="42"/>
        <v>1.6164893982472772E-7</v>
      </c>
      <c r="W201">
        <v>0.1</v>
      </c>
      <c r="X201">
        <f t="shared" si="43"/>
        <v>1.6164893982472773E-8</v>
      </c>
    </row>
    <row r="202" spans="1:24">
      <c r="A202" t="s">
        <v>49</v>
      </c>
      <c r="B202" s="5"/>
      <c r="C202" s="29">
        <v>43715.447999999997</v>
      </c>
      <c r="D202" s="29"/>
      <c r="E202">
        <f t="shared" si="36"/>
        <v>6417.0059872010215</v>
      </c>
      <c r="F202">
        <f t="shared" si="37"/>
        <v>6417</v>
      </c>
      <c r="G202">
        <f t="shared" si="44"/>
        <v>4.7051000001374632E-3</v>
      </c>
      <c r="H202" s="19"/>
      <c r="I202" s="19"/>
      <c r="J202" s="19">
        <f t="shared" si="50"/>
        <v>4.7051000001374632E-3</v>
      </c>
      <c r="K202" s="19"/>
      <c r="O202">
        <f t="shared" si="47"/>
        <v>-4.0859767483350587E-3</v>
      </c>
      <c r="P202" s="2">
        <f t="shared" si="45"/>
        <v>28696.947999999997</v>
      </c>
      <c r="Q202">
        <f t="shared" si="48"/>
        <v>7.7283030397534206E-5</v>
      </c>
      <c r="R202">
        <v>0.1</v>
      </c>
      <c r="S202">
        <f t="shared" si="49"/>
        <v>7.7283030397534213E-6</v>
      </c>
      <c r="U202" s="11">
        <f t="shared" si="41"/>
        <v>-4.5493614801290112E-3</v>
      </c>
      <c r="V202">
        <f t="shared" si="42"/>
        <v>8.5645057289735941E-5</v>
      </c>
      <c r="W202">
        <v>0.1</v>
      </c>
      <c r="X202">
        <f t="shared" si="43"/>
        <v>8.5645057289735944E-6</v>
      </c>
    </row>
    <row r="203" spans="1:24">
      <c r="A203" t="s">
        <v>50</v>
      </c>
      <c r="B203" s="5"/>
      <c r="C203" s="29">
        <v>43722.521000000001</v>
      </c>
      <c r="D203" s="29"/>
      <c r="E203">
        <f t="shared" si="36"/>
        <v>6426.0063214846141</v>
      </c>
      <c r="F203">
        <f t="shared" si="37"/>
        <v>6426</v>
      </c>
      <c r="G203">
        <f t="shared" si="44"/>
        <v>4.9677999995765276E-3</v>
      </c>
      <c r="H203" s="19"/>
      <c r="I203" s="19">
        <f>G203</f>
        <v>4.9677999995765276E-3</v>
      </c>
      <c r="J203" s="19"/>
      <c r="K203" s="19"/>
      <c r="O203">
        <f t="shared" si="47"/>
        <v>-4.1270375378413098E-3</v>
      </c>
      <c r="P203" s="2">
        <f t="shared" si="45"/>
        <v>28704.021000000001</v>
      </c>
      <c r="Q203">
        <f t="shared" si="48"/>
        <v>8.2716069832024548E-5</v>
      </c>
      <c r="R203">
        <v>0.1</v>
      </c>
      <c r="S203">
        <f t="shared" si="49"/>
        <v>8.2716069832024554E-6</v>
      </c>
      <c r="U203" s="11">
        <f t="shared" si="41"/>
        <v>-4.5817943239883172E-3</v>
      </c>
      <c r="V203">
        <f t="shared" si="42"/>
        <v>9.1194751744661903E-5</v>
      </c>
      <c r="W203">
        <v>0.1</v>
      </c>
      <c r="X203">
        <f t="shared" si="43"/>
        <v>9.1194751744661913E-6</v>
      </c>
    </row>
    <row r="204" spans="1:24">
      <c r="A204" t="s">
        <v>50</v>
      </c>
      <c r="B204" s="5" t="s">
        <v>72</v>
      </c>
      <c r="C204" s="29">
        <v>43731.542000000001</v>
      </c>
      <c r="D204" s="29"/>
      <c r="E204">
        <f t="shared" si="36"/>
        <v>6437.4854697346145</v>
      </c>
      <c r="F204">
        <f t="shared" si="37"/>
        <v>6437.5</v>
      </c>
      <c r="G204">
        <f t="shared" si="44"/>
        <v>-1.141875000030268E-2</v>
      </c>
      <c r="H204" s="19"/>
      <c r="I204" s="19">
        <f>G204</f>
        <v>-1.141875000030268E-2</v>
      </c>
      <c r="J204" s="19"/>
      <c r="K204" s="19"/>
      <c r="O204">
        <f t="shared" si="47"/>
        <v>-4.1795700569646687E-3</v>
      </c>
      <c r="P204" s="2">
        <f t="shared" si="45"/>
        <v>28713.042000000001</v>
      </c>
      <c r="Q204">
        <f t="shared" si="48"/>
        <v>5.2405726252027332E-5</v>
      </c>
      <c r="R204">
        <v>0.1</v>
      </c>
      <c r="S204">
        <f t="shared" si="49"/>
        <v>5.2405726252027335E-6</v>
      </c>
      <c r="U204" s="11">
        <f t="shared" si="41"/>
        <v>-4.6233382877881191E-3</v>
      </c>
      <c r="V204">
        <f t="shared" si="42"/>
        <v>4.6177620342580075E-5</v>
      </c>
      <c r="W204">
        <v>0.1</v>
      </c>
      <c r="X204">
        <f t="shared" si="43"/>
        <v>4.6177620342580081E-6</v>
      </c>
    </row>
    <row r="205" spans="1:24">
      <c r="A205" t="s">
        <v>49</v>
      </c>
      <c r="B205" s="5"/>
      <c r="C205" s="29">
        <v>43744.517</v>
      </c>
      <c r="D205" s="29"/>
      <c r="E205">
        <f t="shared" si="36"/>
        <v>6453.9960504400487</v>
      </c>
      <c r="F205">
        <f t="shared" si="37"/>
        <v>6454</v>
      </c>
      <c r="G205">
        <f t="shared" si="44"/>
        <v>-3.1037999942782335E-3</v>
      </c>
      <c r="H205" s="19"/>
      <c r="I205" s="19"/>
      <c r="J205" s="19">
        <f>G205</f>
        <v>-3.1037999942782335E-3</v>
      </c>
      <c r="K205" s="19"/>
      <c r="O205">
        <f t="shared" si="47"/>
        <v>-4.2550720535285908E-3</v>
      </c>
      <c r="P205" s="2">
        <f t="shared" si="45"/>
        <v>28726.017</v>
      </c>
      <c r="Q205">
        <f t="shared" si="48"/>
        <v>1.3254273544105581E-6</v>
      </c>
      <c r="R205">
        <v>0.1</v>
      </c>
      <c r="S205">
        <f t="shared" si="49"/>
        <v>1.3254273544105582E-7</v>
      </c>
      <c r="U205" s="11">
        <f t="shared" si="41"/>
        <v>-4.6831447276856671E-3</v>
      </c>
      <c r="V205">
        <f t="shared" si="42"/>
        <v>2.4943297869417976E-6</v>
      </c>
      <c r="W205">
        <v>0.1</v>
      </c>
      <c r="X205">
        <f t="shared" si="43"/>
        <v>2.4943297869417974E-7</v>
      </c>
    </row>
    <row r="206" spans="1:24">
      <c r="A206" t="s">
        <v>35</v>
      </c>
      <c r="B206" s="5"/>
      <c r="C206" s="29">
        <v>44501.864800000003</v>
      </c>
      <c r="D206" s="29"/>
      <c r="E206">
        <f t="shared" si="36"/>
        <v>7417.7148923656541</v>
      </c>
      <c r="F206">
        <f t="shared" si="37"/>
        <v>7417.5</v>
      </c>
      <c r="H206" s="19"/>
      <c r="I206" s="19"/>
      <c r="J206" s="19"/>
      <c r="K206" s="19"/>
      <c r="O206">
        <f t="shared" si="47"/>
        <v>-8.9280941938062464E-3</v>
      </c>
      <c r="P206" s="2">
        <f t="shared" si="45"/>
        <v>29483.364800000003</v>
      </c>
      <c r="T206" s="10">
        <v>0.16887525000493042</v>
      </c>
      <c r="U206" s="11"/>
      <c r="X206">
        <f t="shared" si="43"/>
        <v>0</v>
      </c>
    </row>
    <row r="207" spans="1:24">
      <c r="A207" s="116" t="s">
        <v>841</v>
      </c>
      <c r="B207" s="116" t="s">
        <v>71</v>
      </c>
      <c r="C207" s="140">
        <v>44502.864800000003</v>
      </c>
      <c r="D207" s="140" t="s">
        <v>306</v>
      </c>
      <c r="E207">
        <f t="shared" si="36"/>
        <v>7418.987384134859</v>
      </c>
      <c r="F207">
        <f t="shared" si="37"/>
        <v>7419</v>
      </c>
      <c r="G207">
        <f t="shared" ref="G207:G225" si="51">+C207-(C$7+F207*C$8)</f>
        <v>-9.914299997035414E-3</v>
      </c>
      <c r="H207" s="19"/>
      <c r="I207" s="19"/>
      <c r="J207" s="19">
        <f>G207</f>
        <v>-9.914299997035414E-3</v>
      </c>
      <c r="O207">
        <f t="shared" si="47"/>
        <v>-8.9357742279876952E-3</v>
      </c>
      <c r="P207" s="2">
        <f t="shared" si="45"/>
        <v>29484.364800000003</v>
      </c>
      <c r="Q207">
        <f t="shared" ref="Q207:Q225" si="52">+(O207-G207)^2</f>
        <v>9.5751268069042946E-7</v>
      </c>
      <c r="R207">
        <v>1</v>
      </c>
      <c r="S207">
        <f t="shared" ref="S207:S225" si="53">R207*Q207</f>
        <v>9.5751268069042946E-7</v>
      </c>
    </row>
    <row r="208" spans="1:24">
      <c r="A208" t="s">
        <v>35</v>
      </c>
      <c r="B208" s="5"/>
      <c r="C208" s="29">
        <v>44506.794999999998</v>
      </c>
      <c r="D208" s="29"/>
      <c r="E208">
        <f t="shared" si="36"/>
        <v>7423.9885312861825</v>
      </c>
      <c r="F208">
        <f t="shared" si="37"/>
        <v>7424</v>
      </c>
      <c r="G208">
        <f t="shared" si="51"/>
        <v>-9.0128000010736287E-3</v>
      </c>
      <c r="H208" s="19"/>
      <c r="I208" s="19"/>
      <c r="J208" s="19">
        <f>G208</f>
        <v>-9.0128000010736287E-3</v>
      </c>
      <c r="K208" s="19"/>
      <c r="O208">
        <f t="shared" si="47"/>
        <v>-8.961383434309798E-3</v>
      </c>
      <c r="P208" s="2">
        <f t="shared" si="45"/>
        <v>29488.294999999998</v>
      </c>
      <c r="Q208">
        <f t="shared" si="52"/>
        <v>2.6436633377794518E-9</v>
      </c>
      <c r="R208">
        <v>1</v>
      </c>
      <c r="S208">
        <f t="shared" si="53"/>
        <v>2.6436633377794518E-9</v>
      </c>
      <c r="U208" s="11">
        <f t="shared" ref="U208:U225" si="54">+W$11+W$12*F208+W$13*F208^2</f>
        <v>-8.6130410154636686E-3</v>
      </c>
      <c r="V208">
        <f t="shared" ref="V208:V225" si="55">+(U208-G208)^2</f>
        <v>1.5980724657590423E-7</v>
      </c>
      <c r="W208">
        <v>1</v>
      </c>
      <c r="X208">
        <f t="shared" ref="X208:X227" si="56">V208*W208</f>
        <v>1.5980724657590423E-7</v>
      </c>
    </row>
    <row r="209" spans="1:24">
      <c r="A209" t="s">
        <v>36</v>
      </c>
      <c r="B209" s="5"/>
      <c r="C209" s="29">
        <v>44783.4139</v>
      </c>
      <c r="D209" s="29">
        <v>5.0000000000000001E-4</v>
      </c>
      <c r="E209">
        <f t="shared" si="36"/>
        <v>7775.9838047427565</v>
      </c>
      <c r="F209">
        <f t="shared" si="37"/>
        <v>7776</v>
      </c>
      <c r="G209">
        <f t="shared" si="51"/>
        <v>-1.2727199995424598E-2</v>
      </c>
      <c r="H209" s="19"/>
      <c r="I209" s="19"/>
      <c r="J209" s="19">
        <f>G209</f>
        <v>-1.2727199995424598E-2</v>
      </c>
      <c r="K209" s="19"/>
      <c r="O209">
        <f t="shared" si="47"/>
        <v>-1.0799428031238944E-2</v>
      </c>
      <c r="P209" s="2">
        <f t="shared" si="45"/>
        <v>29764.9139</v>
      </c>
      <c r="Q209">
        <f t="shared" si="52"/>
        <v>3.7163047459002182E-6</v>
      </c>
      <c r="R209">
        <v>1</v>
      </c>
      <c r="S209">
        <f t="shared" si="53"/>
        <v>3.7163047459002182E-6</v>
      </c>
      <c r="U209" s="11">
        <f t="shared" si="54"/>
        <v>-1.0240477624109286E-2</v>
      </c>
      <c r="V209">
        <f t="shared" si="55"/>
        <v>6.1837881520000485E-6</v>
      </c>
      <c r="W209">
        <v>1</v>
      </c>
      <c r="X209">
        <f t="shared" si="56"/>
        <v>6.1837881520000485E-6</v>
      </c>
    </row>
    <row r="210" spans="1:24">
      <c r="A210" t="s">
        <v>36</v>
      </c>
      <c r="B210" s="5"/>
      <c r="C210" s="29">
        <v>44790.4899</v>
      </c>
      <c r="D210" s="29">
        <v>5.0000000000000001E-4</v>
      </c>
      <c r="E210">
        <f t="shared" si="36"/>
        <v>7784.9879565016536</v>
      </c>
      <c r="F210">
        <f t="shared" si="37"/>
        <v>7785</v>
      </c>
      <c r="G210">
        <f t="shared" si="51"/>
        <v>-9.4644999990123324E-3</v>
      </c>
      <c r="H210" s="19"/>
      <c r="I210" s="19"/>
      <c r="J210" s="19">
        <f>G210</f>
        <v>-9.4644999990123324E-3</v>
      </c>
      <c r="K210" s="19"/>
      <c r="O210">
        <f t="shared" si="47"/>
        <v>-1.0847332448311327E-2</v>
      </c>
      <c r="P210" s="2">
        <f t="shared" si="45"/>
        <v>29771.9899</v>
      </c>
      <c r="Q210">
        <f t="shared" si="52"/>
        <v>1.9122255828342558E-6</v>
      </c>
      <c r="R210">
        <v>1</v>
      </c>
      <c r="S210">
        <f t="shared" si="53"/>
        <v>1.9122255828342558E-6</v>
      </c>
      <c r="U210" s="11">
        <f t="shared" si="54"/>
        <v>-1.028349389091826E-2</v>
      </c>
      <c r="V210">
        <f t="shared" si="55"/>
        <v>6.70750994979219E-7</v>
      </c>
      <c r="W210">
        <v>1</v>
      </c>
      <c r="X210">
        <f t="shared" si="56"/>
        <v>6.70750994979219E-7</v>
      </c>
    </row>
    <row r="211" spans="1:24">
      <c r="A211" t="s">
        <v>51</v>
      </c>
      <c r="B211" s="5"/>
      <c r="C211" s="29">
        <v>44816.432999999997</v>
      </c>
      <c r="D211" s="29"/>
      <c r="E211">
        <f t="shared" si="36"/>
        <v>7818.0003377193143</v>
      </c>
      <c r="F211">
        <f t="shared" si="37"/>
        <v>7818</v>
      </c>
      <c r="G211">
        <f t="shared" si="51"/>
        <v>2.6539999817032367E-4</v>
      </c>
      <c r="H211" s="19"/>
      <c r="I211" s="19">
        <f>G211</f>
        <v>2.6539999817032367E-4</v>
      </c>
      <c r="J211" s="19"/>
      <c r="K211" s="19"/>
      <c r="O211">
        <f t="shared" si="47"/>
        <v>-1.1023369732780995E-2</v>
      </c>
      <c r="P211" s="2">
        <f t="shared" si="45"/>
        <v>29797.932999999997</v>
      </c>
      <c r="Q211">
        <f t="shared" si="52"/>
        <v>1.2743632203844271E-4</v>
      </c>
      <c r="R211">
        <v>0.1</v>
      </c>
      <c r="S211">
        <f t="shared" si="53"/>
        <v>1.2743632203844271E-5</v>
      </c>
      <c r="U211" s="11">
        <f t="shared" si="54"/>
        <v>-1.0441819851975089E-2</v>
      </c>
      <c r="V211">
        <f t="shared" si="55"/>
        <v>1.1464455691934795E-4</v>
      </c>
      <c r="W211">
        <v>0.1</v>
      </c>
      <c r="X211">
        <f t="shared" si="56"/>
        <v>1.1464455691934796E-5</v>
      </c>
    </row>
    <row r="212" spans="1:24">
      <c r="A212" t="s">
        <v>53</v>
      </c>
      <c r="B212" s="5"/>
      <c r="C212" s="29">
        <v>45216.44</v>
      </c>
      <c r="D212" s="29"/>
      <c r="E212">
        <f t="shared" si="36"/>
        <v>8327.0059528437505</v>
      </c>
      <c r="F212">
        <f t="shared" si="37"/>
        <v>8327</v>
      </c>
      <c r="G212">
        <f t="shared" si="51"/>
        <v>4.678100005548913E-3</v>
      </c>
      <c r="I212" s="19">
        <f>G212</f>
        <v>4.678100005548913E-3</v>
      </c>
      <c r="J212" s="19"/>
      <c r="K212" s="19"/>
      <c r="O212">
        <f t="shared" si="47"/>
        <v>-1.3815792674796896E-2</v>
      </c>
      <c r="P212" s="2">
        <f t="shared" si="45"/>
        <v>30197.940000000002</v>
      </c>
      <c r="Q212">
        <f t="shared" si="52"/>
        <v>3.4202406647214828E-4</v>
      </c>
      <c r="R212">
        <v>0.1</v>
      </c>
      <c r="S212">
        <f t="shared" si="53"/>
        <v>3.4202406647214832E-5</v>
      </c>
      <c r="U212" s="11">
        <f t="shared" si="54"/>
        <v>-1.3003235782168856E-2</v>
      </c>
      <c r="V212">
        <f t="shared" si="55"/>
        <v>3.1262963523802915E-4</v>
      </c>
      <c r="W212">
        <v>0.1</v>
      </c>
      <c r="X212">
        <f t="shared" si="56"/>
        <v>3.1262963523802919E-5</v>
      </c>
    </row>
    <row r="213" spans="1:24">
      <c r="A213" t="s">
        <v>54</v>
      </c>
      <c r="B213" s="5"/>
      <c r="C213" s="29">
        <v>45275.375</v>
      </c>
      <c r="D213" s="29"/>
      <c r="E213">
        <f t="shared" ref="E213:E276" si="57">+(C213-C$7)/C$8</f>
        <v>8402.0002552618516</v>
      </c>
      <c r="F213">
        <f t="shared" ref="F213:F276" si="58">ROUND(2*E213,0)/2</f>
        <v>8402</v>
      </c>
      <c r="G213">
        <f t="shared" si="51"/>
        <v>2.0059999951627105E-4</v>
      </c>
      <c r="H213" s="19"/>
      <c r="I213" s="19">
        <f>G213</f>
        <v>2.0059999951627105E-4</v>
      </c>
      <c r="J213" s="19"/>
      <c r="K213" s="19"/>
      <c r="O213">
        <f t="shared" si="47"/>
        <v>-1.4239503622184629E-2</v>
      </c>
      <c r="P213" s="2">
        <f t="shared" si="45"/>
        <v>30256.875</v>
      </c>
      <c r="Q213">
        <f t="shared" si="52"/>
        <v>2.0851659260545945E-4</v>
      </c>
      <c r="R213">
        <v>0.1</v>
      </c>
      <c r="S213">
        <f t="shared" si="53"/>
        <v>2.0851659260545946E-5</v>
      </c>
      <c r="U213" s="11">
        <f t="shared" si="54"/>
        <v>-1.3399604592544117E-2</v>
      </c>
      <c r="V213">
        <f t="shared" si="55"/>
        <v>1.8496556494590046E-4</v>
      </c>
      <c r="W213">
        <v>0.1</v>
      </c>
      <c r="X213">
        <f t="shared" si="56"/>
        <v>1.8496556494590047E-5</v>
      </c>
    </row>
    <row r="214" spans="1:24">
      <c r="A214" t="s">
        <v>55</v>
      </c>
      <c r="B214" s="5" t="s">
        <v>72</v>
      </c>
      <c r="C214" s="29">
        <v>45568.8845</v>
      </c>
      <c r="D214" s="29"/>
      <c r="E214">
        <f t="shared" si="57"/>
        <v>8775.4886781953592</v>
      </c>
      <c r="F214">
        <f t="shared" si="58"/>
        <v>8775.5</v>
      </c>
      <c r="G214">
        <f t="shared" si="51"/>
        <v>-8.8973499950952828E-3</v>
      </c>
      <c r="H214" s="19"/>
      <c r="I214" s="19"/>
      <c r="J214" s="19">
        <f>G214</f>
        <v>-8.8973499950952828E-3</v>
      </c>
      <c r="K214" s="19"/>
      <c r="O214">
        <f t="shared" si="47"/>
        <v>-1.6396449014708849E-2</v>
      </c>
      <c r="P214" s="2">
        <f t="shared" si="45"/>
        <v>30550.3845</v>
      </c>
      <c r="Q214">
        <f t="shared" si="52"/>
        <v>5.6236486105969152E-5</v>
      </c>
      <c r="R214">
        <v>1</v>
      </c>
      <c r="S214">
        <f t="shared" si="53"/>
        <v>5.6236486105969152E-5</v>
      </c>
      <c r="U214" s="11">
        <f t="shared" si="54"/>
        <v>-1.5445996104675896E-2</v>
      </c>
      <c r="V214">
        <f t="shared" si="55"/>
        <v>4.2884765868525308E-5</v>
      </c>
      <c r="W214">
        <v>1</v>
      </c>
      <c r="X214">
        <f t="shared" si="56"/>
        <v>4.2884765868525308E-5</v>
      </c>
    </row>
    <row r="215" spans="1:24">
      <c r="A215" t="s">
        <v>34</v>
      </c>
      <c r="B215" s="5"/>
      <c r="C215" s="29">
        <v>46291.471400000002</v>
      </c>
      <c r="D215" s="29"/>
      <c r="E215">
        <f t="shared" si="57"/>
        <v>9694.9745609808015</v>
      </c>
      <c r="F215">
        <f t="shared" si="58"/>
        <v>9695</v>
      </c>
      <c r="G215">
        <f t="shared" si="51"/>
        <v>-1.9991499997559004E-2</v>
      </c>
      <c r="H215" s="19"/>
      <c r="I215" s="19"/>
      <c r="J215" s="19">
        <f>G215</f>
        <v>-1.9991499997559004E-2</v>
      </c>
      <c r="K215" s="19"/>
      <c r="O215">
        <f t="shared" si="47"/>
        <v>-2.2039136568297594E-2</v>
      </c>
      <c r="P215" s="2">
        <f t="shared" ref="P215:P246" si="59">+C215-15018.5</f>
        <v>31272.971400000002</v>
      </c>
      <c r="Q215">
        <f t="shared" si="52"/>
        <v>4.1928155258260937E-6</v>
      </c>
      <c r="R215">
        <v>1</v>
      </c>
      <c r="S215">
        <f t="shared" si="53"/>
        <v>4.1928155258260937E-6</v>
      </c>
      <c r="U215" s="11">
        <f t="shared" si="54"/>
        <v>-2.0998280150829128E-2</v>
      </c>
      <c r="V215">
        <f t="shared" si="55"/>
        <v>1.0136062770186154E-6</v>
      </c>
      <c r="W215">
        <v>1</v>
      </c>
      <c r="X215">
        <f t="shared" si="56"/>
        <v>1.0136062770186154E-6</v>
      </c>
    </row>
    <row r="216" spans="1:24">
      <c r="A216" t="s">
        <v>56</v>
      </c>
      <c r="B216" s="5"/>
      <c r="C216" s="29">
        <v>46614.46</v>
      </c>
      <c r="D216" s="29"/>
      <c r="E216">
        <f t="shared" si="57"/>
        <v>10105.974896027879</v>
      </c>
      <c r="F216">
        <f t="shared" si="58"/>
        <v>10106</v>
      </c>
      <c r="G216">
        <f t="shared" si="51"/>
        <v>-1.9728200000827201E-2</v>
      </c>
      <c r="H216" s="19"/>
      <c r="I216" s="19">
        <f>G216</f>
        <v>-1.9728200000827201E-2</v>
      </c>
      <c r="J216" s="19"/>
      <c r="K216" s="19"/>
      <c r="O216">
        <f t="shared" si="47"/>
        <v>-2.4714302443719548E-2</v>
      </c>
      <c r="P216" s="2">
        <f t="shared" si="59"/>
        <v>31595.96</v>
      </c>
      <c r="Q216">
        <f t="shared" si="52"/>
        <v>2.4861217571017031E-5</v>
      </c>
      <c r="R216">
        <v>0.1</v>
      </c>
      <c r="S216">
        <f t="shared" si="53"/>
        <v>2.4861217571017031E-6</v>
      </c>
      <c r="U216" s="11">
        <f t="shared" si="54"/>
        <v>-2.3716638493923449E-2</v>
      </c>
      <c r="V216">
        <f t="shared" si="55"/>
        <v>1.5907641613211873E-5</v>
      </c>
      <c r="W216">
        <v>0.1</v>
      </c>
      <c r="X216">
        <f t="shared" si="56"/>
        <v>1.5907641613211873E-6</v>
      </c>
    </row>
    <row r="217" spans="1:24">
      <c r="A217" t="s">
        <v>33</v>
      </c>
      <c r="B217" s="5"/>
      <c r="C217" s="29">
        <v>47326.438499999997</v>
      </c>
      <c r="D217" s="29"/>
      <c r="E217">
        <f t="shared" si="57"/>
        <v>11011.96167712888</v>
      </c>
      <c r="F217">
        <f t="shared" si="58"/>
        <v>11012</v>
      </c>
      <c r="G217">
        <f t="shared" si="51"/>
        <v>-3.0116400004772004E-2</v>
      </c>
      <c r="H217" s="19"/>
      <c r="I217" s="19"/>
      <c r="J217" s="19">
        <f t="shared" ref="J217:J225" si="60">G217</f>
        <v>-3.0116400004772004E-2</v>
      </c>
      <c r="K217" s="19"/>
      <c r="O217">
        <f t="shared" si="47"/>
        <v>-3.0945200369191406E-2</v>
      </c>
      <c r="P217" s="2">
        <f t="shared" si="59"/>
        <v>32307.938499999997</v>
      </c>
      <c r="Q217">
        <f t="shared" si="52"/>
        <v>6.8691004406173351E-7</v>
      </c>
      <c r="R217">
        <v>1</v>
      </c>
      <c r="S217">
        <f t="shared" si="53"/>
        <v>6.8691004406173351E-7</v>
      </c>
      <c r="U217" s="11">
        <f t="shared" si="54"/>
        <v>-3.0225167920518804E-2</v>
      </c>
      <c r="V217">
        <f t="shared" si="55"/>
        <v>1.1830459495903093E-8</v>
      </c>
      <c r="W217">
        <v>1</v>
      </c>
      <c r="X217">
        <f t="shared" si="56"/>
        <v>1.1830459495903093E-8</v>
      </c>
    </row>
    <row r="218" spans="1:24">
      <c r="A218" t="s">
        <v>33</v>
      </c>
      <c r="B218" s="5"/>
      <c r="C218" s="29">
        <v>47348.441299999999</v>
      </c>
      <c r="D218" s="29"/>
      <c r="E218">
        <f t="shared" si="57"/>
        <v>11039.960059028348</v>
      </c>
      <c r="F218">
        <f t="shared" si="58"/>
        <v>11040</v>
      </c>
      <c r="G218">
        <f t="shared" si="51"/>
        <v>-3.1387999995786231E-2</v>
      </c>
      <c r="H218" s="19"/>
      <c r="I218" s="19"/>
      <c r="J218" s="19">
        <f t="shared" si="60"/>
        <v>-3.1387999995786231E-2</v>
      </c>
      <c r="K218" s="19"/>
      <c r="O218">
        <f t="shared" si="47"/>
        <v>-3.1145083182524996E-2</v>
      </c>
      <c r="P218" s="2">
        <f t="shared" si="59"/>
        <v>32329.941299999999</v>
      </c>
      <c r="Q218">
        <f t="shared" si="52"/>
        <v>5.9008578164993912E-8</v>
      </c>
      <c r="R218">
        <v>1</v>
      </c>
      <c r="S218">
        <f t="shared" si="53"/>
        <v>5.9008578164993912E-8</v>
      </c>
      <c r="U218" s="11">
        <f t="shared" si="54"/>
        <v>-3.0437629122525414E-2</v>
      </c>
      <c r="V218">
        <f t="shared" si="55"/>
        <v>9.0320479674252753E-7</v>
      </c>
      <c r="W218">
        <v>1</v>
      </c>
      <c r="X218">
        <f t="shared" si="56"/>
        <v>9.0320479674252753E-7</v>
      </c>
    </row>
    <row r="219" spans="1:24">
      <c r="A219" t="s">
        <v>33</v>
      </c>
      <c r="B219" s="5" t="s">
        <v>72</v>
      </c>
      <c r="C219" s="29">
        <v>47350.4067</v>
      </c>
      <c r="D219" s="29"/>
      <c r="E219">
        <f t="shared" si="57"/>
        <v>11042.461014351546</v>
      </c>
      <c r="F219">
        <f t="shared" si="58"/>
        <v>11042.5</v>
      </c>
      <c r="G219">
        <f t="shared" si="51"/>
        <v>-3.0637249998108018E-2</v>
      </c>
      <c r="H219" s="19"/>
      <c r="I219" s="19"/>
      <c r="J219" s="19">
        <f t="shared" si="60"/>
        <v>-3.0637249998108018E-2</v>
      </c>
      <c r="K219" s="19"/>
      <c r="O219">
        <f t="shared" si="47"/>
        <v>-3.1162951194418472E-2</v>
      </c>
      <c r="P219" s="2">
        <f t="shared" si="59"/>
        <v>32331.9067</v>
      </c>
      <c r="Q219">
        <f t="shared" si="52"/>
        <v>2.7636174780224243E-7</v>
      </c>
      <c r="R219">
        <v>1</v>
      </c>
      <c r="S219">
        <f t="shared" si="53"/>
        <v>2.7636174780224243E-7</v>
      </c>
      <c r="U219" s="11">
        <f t="shared" si="54"/>
        <v>-3.0456631862075846E-2</v>
      </c>
      <c r="V219">
        <f t="shared" si="55"/>
        <v>3.262291106373622E-8</v>
      </c>
      <c r="W219">
        <v>1</v>
      </c>
      <c r="X219">
        <f t="shared" si="56"/>
        <v>3.262291106373622E-8</v>
      </c>
    </row>
    <row r="220" spans="1:24">
      <c r="A220" t="s">
        <v>33</v>
      </c>
      <c r="B220" s="5" t="s">
        <v>72</v>
      </c>
      <c r="C220" s="29">
        <v>47357.482000000004</v>
      </c>
      <c r="D220" s="29"/>
      <c r="E220">
        <f t="shared" si="57"/>
        <v>11051.464275366208</v>
      </c>
      <c r="F220">
        <f t="shared" si="58"/>
        <v>11051.5</v>
      </c>
      <c r="G220">
        <f t="shared" si="51"/>
        <v>-2.8074549991288222E-2</v>
      </c>
      <c r="H220" s="19"/>
      <c r="I220" s="19"/>
      <c r="J220" s="19">
        <f t="shared" si="60"/>
        <v>-2.8074549991288222E-2</v>
      </c>
      <c r="K220" s="19"/>
      <c r="O220">
        <f t="shared" si="47"/>
        <v>-3.1227304992980754E-2</v>
      </c>
      <c r="P220" s="2">
        <f t="shared" si="59"/>
        <v>32338.982000000004</v>
      </c>
      <c r="Q220">
        <f t="shared" si="52"/>
        <v>9.9398641006972751E-6</v>
      </c>
      <c r="R220">
        <v>1</v>
      </c>
      <c r="S220">
        <f t="shared" si="53"/>
        <v>9.9398641006972751E-6</v>
      </c>
      <c r="U220" s="11">
        <f t="shared" si="54"/>
        <v>-3.0525086503472805E-2</v>
      </c>
      <c r="V220">
        <f t="shared" si="55"/>
        <v>6.0051291975497788E-6</v>
      </c>
      <c r="W220">
        <v>1</v>
      </c>
      <c r="X220">
        <f t="shared" si="56"/>
        <v>6.0051291975497788E-6</v>
      </c>
    </row>
    <row r="221" spans="1:24">
      <c r="A221" t="s">
        <v>33</v>
      </c>
      <c r="B221" s="5"/>
      <c r="C221" s="29">
        <v>47377.517500000002</v>
      </c>
      <c r="D221" s="29"/>
      <c r="E221">
        <f t="shared" si="57"/>
        <v>11076.959284208115</v>
      </c>
      <c r="F221">
        <f t="shared" si="58"/>
        <v>11077</v>
      </c>
      <c r="G221">
        <f t="shared" si="51"/>
        <v>-3.1996899997466244E-2</v>
      </c>
      <c r="H221" s="19"/>
      <c r="I221" s="19"/>
      <c r="J221" s="19">
        <f t="shared" si="60"/>
        <v>-3.1996899997466244E-2</v>
      </c>
      <c r="K221" s="19"/>
      <c r="O221">
        <f t="shared" si="47"/>
        <v>-3.1409886879412957E-2</v>
      </c>
      <c r="P221" s="2">
        <f t="shared" si="59"/>
        <v>32359.017500000002</v>
      </c>
      <c r="Q221">
        <f t="shared" si="52"/>
        <v>3.445844007666419E-7</v>
      </c>
      <c r="R221">
        <v>1</v>
      </c>
      <c r="S221">
        <f t="shared" si="53"/>
        <v>3.445844007666419E-7</v>
      </c>
      <c r="U221" s="11">
        <f t="shared" si="54"/>
        <v>-3.0719421942395304E-2</v>
      </c>
      <c r="V221">
        <f t="shared" si="55"/>
        <v>1.6319501811878302E-6</v>
      </c>
      <c r="W221">
        <v>1</v>
      </c>
      <c r="X221">
        <f t="shared" si="56"/>
        <v>1.6319501811878302E-6</v>
      </c>
    </row>
    <row r="222" spans="1:24">
      <c r="A222" t="s">
        <v>57</v>
      </c>
      <c r="B222" s="5" t="s">
        <v>72</v>
      </c>
      <c r="C222" s="29">
        <v>47746.476600000002</v>
      </c>
      <c r="D222" s="29"/>
      <c r="E222">
        <f t="shared" si="57"/>
        <v>11546.456702131441</v>
      </c>
      <c r="F222">
        <f t="shared" si="58"/>
        <v>11546.5</v>
      </c>
      <c r="G222">
        <f t="shared" si="51"/>
        <v>-3.4026049994281493E-2</v>
      </c>
      <c r="H222" s="19"/>
      <c r="I222" s="19"/>
      <c r="J222" s="19">
        <f t="shared" si="60"/>
        <v>-3.4026049994281493E-2</v>
      </c>
      <c r="K222" s="19"/>
      <c r="O222">
        <f t="shared" si="47"/>
        <v>-3.4836559850673514E-2</v>
      </c>
      <c r="P222" s="2">
        <f t="shared" si="59"/>
        <v>32727.976600000002</v>
      </c>
      <c r="Q222">
        <f t="shared" si="52"/>
        <v>6.5692622730861409E-7</v>
      </c>
      <c r="R222">
        <v>0.1</v>
      </c>
      <c r="S222">
        <f t="shared" si="53"/>
        <v>6.5692622730861409E-8</v>
      </c>
      <c r="U222" s="11">
        <f t="shared" si="54"/>
        <v>-3.4398028676613651E-2</v>
      </c>
      <c r="V222">
        <f t="shared" si="55"/>
        <v>1.3836814010956855E-7</v>
      </c>
      <c r="W222">
        <v>0.1</v>
      </c>
      <c r="X222">
        <f t="shared" si="56"/>
        <v>1.3836814010956855E-8</v>
      </c>
    </row>
    <row r="223" spans="1:24">
      <c r="A223" t="s">
        <v>32</v>
      </c>
      <c r="B223" s="5"/>
      <c r="C223" s="29">
        <v>47748.441299999999</v>
      </c>
      <c r="D223" s="29"/>
      <c r="E223">
        <f t="shared" si="57"/>
        <v>11548.956766710395</v>
      </c>
      <c r="F223">
        <f t="shared" si="58"/>
        <v>11549</v>
      </c>
      <c r="G223">
        <f t="shared" si="51"/>
        <v>-3.3975300000747666E-2</v>
      </c>
      <c r="H223" s="19"/>
      <c r="I223" s="19"/>
      <c r="J223" s="19">
        <f t="shared" si="60"/>
        <v>-3.3975300000747666E-2</v>
      </c>
      <c r="K223" s="19"/>
      <c r="O223">
        <f t="shared" si="47"/>
        <v>-3.485513636910003E-2</v>
      </c>
      <c r="P223" s="2">
        <f t="shared" si="59"/>
        <v>32729.941299999999</v>
      </c>
      <c r="Q223">
        <f t="shared" si="52"/>
        <v>7.7411203507547748E-7</v>
      </c>
      <c r="R223">
        <v>1</v>
      </c>
      <c r="S223">
        <f t="shared" si="53"/>
        <v>7.7411203507547748E-7</v>
      </c>
      <c r="U223" s="11">
        <f t="shared" si="54"/>
        <v>-3.4418127095937612E-2</v>
      </c>
      <c r="V223">
        <f t="shared" si="55"/>
        <v>1.9609583623436549E-7</v>
      </c>
      <c r="W223">
        <v>1</v>
      </c>
      <c r="X223">
        <f t="shared" si="56"/>
        <v>1.9609583623436549E-7</v>
      </c>
    </row>
    <row r="224" spans="1:24">
      <c r="A224" t="s">
        <v>31</v>
      </c>
      <c r="B224" s="5" t="s">
        <v>72</v>
      </c>
      <c r="C224" s="29">
        <v>47761.406000000003</v>
      </c>
      <c r="D224" s="29">
        <v>1E-3</v>
      </c>
      <c r="E224">
        <f t="shared" si="57"/>
        <v>11565.454240750612</v>
      </c>
      <c r="F224">
        <f t="shared" si="58"/>
        <v>11565.5</v>
      </c>
      <c r="G224">
        <f t="shared" si="51"/>
        <v>-3.5960349996457808E-2</v>
      </c>
      <c r="H224" s="19"/>
      <c r="I224" s="19"/>
      <c r="J224" s="19">
        <f t="shared" si="60"/>
        <v>-3.5960349996457808E-2</v>
      </c>
      <c r="K224" s="19"/>
      <c r="O224">
        <f t="shared" si="47"/>
        <v>-3.4977829097249329E-2</v>
      </c>
      <c r="P224" s="2">
        <f t="shared" si="59"/>
        <v>32742.906000000003</v>
      </c>
      <c r="Q224">
        <f t="shared" si="52"/>
        <v>9.6534731738143832E-7</v>
      </c>
      <c r="R224">
        <v>1</v>
      </c>
      <c r="S224">
        <f t="shared" si="53"/>
        <v>9.6534731738143832E-7</v>
      </c>
      <c r="U224" s="11">
        <f t="shared" si="54"/>
        <v>-3.4550912298464465E-2</v>
      </c>
      <c r="V224">
        <f t="shared" si="55"/>
        <v>1.9865146245247742E-6</v>
      </c>
      <c r="W224">
        <v>1</v>
      </c>
      <c r="X224">
        <f t="shared" si="56"/>
        <v>1.9865146245247742E-6</v>
      </c>
    </row>
    <row r="225" spans="1:24">
      <c r="A225" t="s">
        <v>31</v>
      </c>
      <c r="B225" s="5" t="s">
        <v>71</v>
      </c>
      <c r="C225" s="29">
        <v>47763.376400000001</v>
      </c>
      <c r="D225" s="29">
        <v>8.0000000000000004E-4</v>
      </c>
      <c r="E225">
        <f t="shared" si="57"/>
        <v>11567.961558532652</v>
      </c>
      <c r="F225">
        <f t="shared" si="58"/>
        <v>11568</v>
      </c>
      <c r="G225">
        <f t="shared" si="51"/>
        <v>-3.020960000139894E-2</v>
      </c>
      <c r="H225" s="19"/>
      <c r="I225" s="19"/>
      <c r="J225" s="19">
        <f t="shared" si="60"/>
        <v>-3.020960000139894E-2</v>
      </c>
      <c r="K225" s="19"/>
      <c r="O225">
        <f t="shared" si="47"/>
        <v>-3.4996432193413508E-2</v>
      </c>
      <c r="P225" s="2">
        <f t="shared" si="59"/>
        <v>32744.876400000001</v>
      </c>
      <c r="Q225">
        <f t="shared" si="52"/>
        <v>2.2913762434507001E-5</v>
      </c>
      <c r="R225">
        <v>1</v>
      </c>
      <c r="S225">
        <f t="shared" si="53"/>
        <v>2.2913762434507001E-5</v>
      </c>
      <c r="U225" s="11">
        <f t="shared" si="54"/>
        <v>-3.4571051819300161E-2</v>
      </c>
      <c r="V225">
        <f t="shared" si="55"/>
        <v>1.9022261959873869E-5</v>
      </c>
      <c r="W225">
        <v>1</v>
      </c>
      <c r="X225">
        <f t="shared" si="56"/>
        <v>1.9022261959873869E-5</v>
      </c>
    </row>
    <row r="226" spans="1:24">
      <c r="A226" t="s">
        <v>31</v>
      </c>
      <c r="B226" s="5" t="s">
        <v>72</v>
      </c>
      <c r="C226" s="29">
        <v>47767.345300000001</v>
      </c>
      <c r="D226" s="29">
        <v>8.9999999999999998E-4</v>
      </c>
      <c r="E226">
        <f t="shared" si="57"/>
        <v>11573.01195111545</v>
      </c>
      <c r="F226">
        <f t="shared" si="58"/>
        <v>11573</v>
      </c>
      <c r="H226" s="19"/>
      <c r="I226" s="19"/>
      <c r="J226" s="19"/>
      <c r="K226" s="19"/>
      <c r="O226">
        <f t="shared" ref="O226:O257" si="61">+D$11+D$12*F226+D$13*F226^2</f>
        <v>-3.5033648876954107E-2</v>
      </c>
      <c r="P226" s="2">
        <f t="shared" si="59"/>
        <v>32748.845300000001</v>
      </c>
      <c r="T226" s="10">
        <v>9.39190000644885E-3</v>
      </c>
      <c r="U226" s="11"/>
      <c r="X226">
        <f t="shared" si="56"/>
        <v>0</v>
      </c>
    </row>
    <row r="227" spans="1:24">
      <c r="A227" t="s">
        <v>58</v>
      </c>
      <c r="B227" s="5"/>
      <c r="C227" s="29">
        <v>47822.311699999998</v>
      </c>
      <c r="D227" s="29"/>
      <c r="E227">
        <f t="shared" si="57"/>
        <v>11642.956242698283</v>
      </c>
      <c r="F227">
        <f t="shared" si="58"/>
        <v>11643</v>
      </c>
      <c r="G227">
        <f t="shared" ref="G227:G257" si="62">+C227-(C$7+F227*C$8)</f>
        <v>-3.4387100000458304E-2</v>
      </c>
      <c r="H227" s="19"/>
      <c r="I227" s="19"/>
      <c r="J227" s="19">
        <f t="shared" ref="J227:J233" si="63">G227</f>
        <v>-3.4387100000458304E-2</v>
      </c>
      <c r="K227" s="19"/>
      <c r="O227">
        <f t="shared" si="61"/>
        <v>-3.5556151216235607E-2</v>
      </c>
      <c r="P227" s="2">
        <f t="shared" si="59"/>
        <v>32803.811699999998</v>
      </c>
      <c r="Q227">
        <f t="shared" ref="Q227:Q257" si="64">+(O227-G227)^2</f>
        <v>1.3666807451103905E-6</v>
      </c>
      <c r="R227">
        <v>0.1</v>
      </c>
      <c r="S227">
        <f t="shared" ref="S227:S258" si="65">R227*Q227</f>
        <v>1.3666807451103906E-7</v>
      </c>
      <c r="U227" s="11">
        <f>+W$11+W$12*F227+W$13*F227^2</f>
        <v>-3.517775220791839E-2</v>
      </c>
      <c r="V227">
        <f>+(U227-G227)^2</f>
        <v>6.2513091316150786E-7</v>
      </c>
      <c r="W227">
        <v>0.1</v>
      </c>
      <c r="X227">
        <f t="shared" si="56"/>
        <v>6.2513091316150784E-8</v>
      </c>
    </row>
    <row r="228" spans="1:24">
      <c r="A228" s="116" t="s">
        <v>923</v>
      </c>
      <c r="B228" s="116" t="s">
        <v>71</v>
      </c>
      <c r="C228" s="140">
        <v>47822.315399999999</v>
      </c>
      <c r="D228" s="140" t="s">
        <v>306</v>
      </c>
      <c r="E228">
        <f t="shared" si="57"/>
        <v>11642.96095091783</v>
      </c>
      <c r="F228">
        <f t="shared" si="58"/>
        <v>11643</v>
      </c>
      <c r="G228">
        <f t="shared" si="62"/>
        <v>-3.0687099999340717E-2</v>
      </c>
      <c r="H228" s="19"/>
      <c r="I228" s="19"/>
      <c r="J228" s="19">
        <f t="shared" si="63"/>
        <v>-3.0687099999340717E-2</v>
      </c>
      <c r="O228">
        <f t="shared" si="61"/>
        <v>-3.5556151216235607E-2</v>
      </c>
      <c r="P228" s="2">
        <f t="shared" si="59"/>
        <v>32803.815399999999</v>
      </c>
      <c r="Q228">
        <f t="shared" si="64"/>
        <v>2.3707659752745611E-5</v>
      </c>
      <c r="R228">
        <v>1</v>
      </c>
      <c r="S228">
        <f t="shared" si="65"/>
        <v>2.3707659752745611E-5</v>
      </c>
    </row>
    <row r="229" spans="1:24">
      <c r="A229" t="s">
        <v>58</v>
      </c>
      <c r="B229" s="5"/>
      <c r="C229" s="29">
        <v>47822.319100000001</v>
      </c>
      <c r="D229" s="29"/>
      <c r="E229">
        <f t="shared" si="57"/>
        <v>11642.965659137379</v>
      </c>
      <c r="F229">
        <f t="shared" si="58"/>
        <v>11643</v>
      </c>
      <c r="G229">
        <f t="shared" si="62"/>
        <v>-2.698709999822313E-2</v>
      </c>
      <c r="H229" s="19"/>
      <c r="I229" s="19"/>
      <c r="J229" s="19">
        <f t="shared" si="63"/>
        <v>-2.698709999822313E-2</v>
      </c>
      <c r="K229" s="19"/>
      <c r="O229">
        <f t="shared" si="61"/>
        <v>-3.5556151216235607E-2</v>
      </c>
      <c r="P229" s="2">
        <f t="shared" si="59"/>
        <v>32803.819100000001</v>
      </c>
      <c r="Q229">
        <f t="shared" si="64"/>
        <v>7.3428638776921117E-5</v>
      </c>
      <c r="R229">
        <v>0.1</v>
      </c>
      <c r="S229">
        <f t="shared" si="65"/>
        <v>7.3428638776921121E-6</v>
      </c>
      <c r="U229" s="11">
        <f>+W$11+W$12*F229+W$13*F229^2</f>
        <v>-3.517775220791839E-2</v>
      </c>
      <c r="V229">
        <f>+(U229-G229)^2</f>
        <v>6.7086783620185858E-5</v>
      </c>
      <c r="W229">
        <v>0.1</v>
      </c>
      <c r="X229">
        <f>V229*W229</f>
        <v>6.7086783620185863E-6</v>
      </c>
    </row>
    <row r="230" spans="1:24">
      <c r="A230" s="75" t="s">
        <v>58</v>
      </c>
      <c r="B230" s="76"/>
      <c r="C230" s="77">
        <v>47840.383399999999</v>
      </c>
      <c r="D230" s="77"/>
      <c r="E230">
        <f t="shared" si="57"/>
        <v>11665.952332203828</v>
      </c>
      <c r="F230">
        <f t="shared" si="58"/>
        <v>11666</v>
      </c>
      <c r="G230">
        <f t="shared" si="62"/>
        <v>-3.7460200001078192E-2</v>
      </c>
      <c r="H230" s="19"/>
      <c r="I230" s="19"/>
      <c r="J230" s="19">
        <f t="shared" si="63"/>
        <v>-3.7460200001078192E-2</v>
      </c>
      <c r="K230" s="19"/>
      <c r="O230">
        <f t="shared" si="61"/>
        <v>-3.5728428975031215E-2</v>
      </c>
      <c r="P230" s="2">
        <f t="shared" si="59"/>
        <v>32821.883399999999</v>
      </c>
      <c r="Q230">
        <f t="shared" si="64"/>
        <v>2.9990308866557996E-6</v>
      </c>
      <c r="R230">
        <v>0.1</v>
      </c>
      <c r="S230">
        <f t="shared" si="65"/>
        <v>2.9990308866557997E-7</v>
      </c>
      <c r="U230" s="11">
        <f>+W$11+W$12*F230+W$13*F230^2</f>
        <v>-3.5364782181208317E-2</v>
      </c>
      <c r="V230">
        <f>+(U230-G230)^2</f>
        <v>4.3907758398282225E-6</v>
      </c>
      <c r="W230">
        <v>0.1</v>
      </c>
      <c r="X230">
        <f>V230*W230</f>
        <v>4.3907758398282229E-7</v>
      </c>
    </row>
    <row r="231" spans="1:24">
      <c r="A231" s="116" t="s">
        <v>923</v>
      </c>
      <c r="B231" s="116" t="s">
        <v>71</v>
      </c>
      <c r="C231" s="140">
        <v>47840.383699999998</v>
      </c>
      <c r="D231" s="140" t="s">
        <v>306</v>
      </c>
      <c r="E231">
        <f t="shared" si="57"/>
        <v>11665.952713951358</v>
      </c>
      <c r="F231">
        <f t="shared" si="58"/>
        <v>11666</v>
      </c>
      <c r="G231">
        <f t="shared" si="62"/>
        <v>-3.7160200001380872E-2</v>
      </c>
      <c r="H231" s="19"/>
      <c r="I231" s="19"/>
      <c r="J231" s="19">
        <f t="shared" si="63"/>
        <v>-3.7160200001380872E-2</v>
      </c>
      <c r="O231">
        <f t="shared" si="61"/>
        <v>-3.5728428975031215E-2</v>
      </c>
      <c r="P231" s="2">
        <f t="shared" si="59"/>
        <v>32821.883699999998</v>
      </c>
      <c r="Q231">
        <f t="shared" si="64"/>
        <v>2.04996827189435E-6</v>
      </c>
      <c r="R231">
        <v>1</v>
      </c>
      <c r="S231">
        <f t="shared" si="65"/>
        <v>2.04996827189435E-6</v>
      </c>
    </row>
    <row r="232" spans="1:24">
      <c r="A232" s="75" t="s">
        <v>58</v>
      </c>
      <c r="B232" s="76"/>
      <c r="C232" s="77">
        <v>47840.383999999998</v>
      </c>
      <c r="D232" s="77"/>
      <c r="E232">
        <f t="shared" si="57"/>
        <v>11665.953095698889</v>
      </c>
      <c r="F232">
        <f t="shared" si="58"/>
        <v>11666</v>
      </c>
      <c r="G232">
        <f t="shared" si="62"/>
        <v>-3.6860200001683552E-2</v>
      </c>
      <c r="H232" s="19"/>
      <c r="I232" s="19"/>
      <c r="J232" s="19">
        <f t="shared" si="63"/>
        <v>-3.6860200001683552E-2</v>
      </c>
      <c r="K232" s="19"/>
      <c r="O232">
        <f t="shared" si="61"/>
        <v>-3.5728428975031215E-2</v>
      </c>
      <c r="P232" s="2">
        <f t="shared" si="59"/>
        <v>32821.883999999998</v>
      </c>
      <c r="Q232">
        <f t="shared" si="64"/>
        <v>1.2809056567696843E-6</v>
      </c>
      <c r="R232">
        <v>0.1</v>
      </c>
      <c r="S232">
        <f t="shared" si="65"/>
        <v>1.2809056567696844E-7</v>
      </c>
      <c r="U232" s="11">
        <f t="shared" ref="U232:U237" si="66">+W$11+W$12*F232+W$13*F232^2</f>
        <v>-3.5364782181208317E-2</v>
      </c>
      <c r="V232">
        <f t="shared" ref="V232:V237" si="67">+(U232-G232)^2</f>
        <v>2.2362744577949028E-6</v>
      </c>
      <c r="W232">
        <v>0.1</v>
      </c>
      <c r="X232">
        <f t="shared" ref="X232:X237" si="68">V232*W232</f>
        <v>2.236274457794903E-7</v>
      </c>
    </row>
    <row r="233" spans="1:24">
      <c r="A233" s="75" t="s">
        <v>31</v>
      </c>
      <c r="B233" s="76" t="s">
        <v>72</v>
      </c>
      <c r="C233" s="77">
        <v>48106.395299999996</v>
      </c>
      <c r="D233" s="77">
        <v>1.5E-3</v>
      </c>
      <c r="E233">
        <f t="shared" si="57"/>
        <v>12004.450285464438</v>
      </c>
      <c r="F233">
        <f t="shared" si="58"/>
        <v>12004.5</v>
      </c>
      <c r="G233">
        <f t="shared" si="62"/>
        <v>-3.9068650003173389E-2</v>
      </c>
      <c r="H233" s="19"/>
      <c r="I233" s="19"/>
      <c r="J233" s="19">
        <f t="shared" si="63"/>
        <v>-3.9068650003173389E-2</v>
      </c>
      <c r="K233" s="19"/>
      <c r="O233">
        <f t="shared" si="61"/>
        <v>-3.8298142458559739E-2</v>
      </c>
      <c r="P233" s="2">
        <f t="shared" si="59"/>
        <v>33087.895299999996</v>
      </c>
      <c r="Q233">
        <f t="shared" si="64"/>
        <v>5.9368187630655502E-7</v>
      </c>
      <c r="R233">
        <v>1</v>
      </c>
      <c r="S233">
        <f t="shared" si="65"/>
        <v>5.9368187630655502E-7</v>
      </c>
      <c r="U233" s="11">
        <f t="shared" si="66"/>
        <v>-3.8170317583898876E-2</v>
      </c>
      <c r="V233">
        <f t="shared" si="67"/>
        <v>8.0700113551959876E-7</v>
      </c>
      <c r="W233">
        <v>1</v>
      </c>
      <c r="X233">
        <f t="shared" si="68"/>
        <v>8.0700113551959876E-7</v>
      </c>
    </row>
    <row r="234" spans="1:24">
      <c r="A234" s="75" t="s">
        <v>60</v>
      </c>
      <c r="B234" s="76" t="s">
        <v>72</v>
      </c>
      <c r="C234" s="77">
        <v>48106.400999999998</v>
      </c>
      <c r="D234" s="77"/>
      <c r="E234">
        <f t="shared" si="57"/>
        <v>12004.457538667526</v>
      </c>
      <c r="F234">
        <f t="shared" si="58"/>
        <v>12004.5</v>
      </c>
      <c r="G234">
        <f t="shared" si="62"/>
        <v>-3.3368650001648348E-2</v>
      </c>
      <c r="H234" s="19"/>
      <c r="I234" s="19">
        <f>G234</f>
        <v>-3.3368650001648348E-2</v>
      </c>
      <c r="J234" s="19"/>
      <c r="K234" s="19"/>
      <c r="O234">
        <f t="shared" si="61"/>
        <v>-3.8298142458559739E-2</v>
      </c>
      <c r="P234" s="2">
        <f t="shared" si="59"/>
        <v>33087.900999999998</v>
      </c>
      <c r="Q234">
        <f t="shared" si="64"/>
        <v>2.4299895882746303E-5</v>
      </c>
      <c r="R234">
        <v>0.1</v>
      </c>
      <c r="S234">
        <f t="shared" si="65"/>
        <v>2.4299895882746305E-6</v>
      </c>
      <c r="U234" s="11">
        <f t="shared" si="66"/>
        <v>-3.8170317583898876E-2</v>
      </c>
      <c r="V234">
        <f t="shared" si="67"/>
        <v>2.3056011570435634E-5</v>
      </c>
      <c r="W234">
        <v>0.1</v>
      </c>
      <c r="X234">
        <f t="shared" si="68"/>
        <v>2.3056011570435636E-6</v>
      </c>
    </row>
    <row r="235" spans="1:24">
      <c r="A235" s="75" t="s">
        <v>32</v>
      </c>
      <c r="B235" s="76"/>
      <c r="C235" s="77">
        <v>48115.431600000004</v>
      </c>
      <c r="D235" s="77"/>
      <c r="E235">
        <f t="shared" si="57"/>
        <v>12015.948902838516</v>
      </c>
      <c r="F235">
        <f t="shared" si="58"/>
        <v>12016</v>
      </c>
      <c r="G235">
        <f t="shared" si="62"/>
        <v>-4.0155199996661395E-2</v>
      </c>
      <c r="H235" s="19"/>
      <c r="I235" s="19"/>
      <c r="J235" s="19">
        <f t="shared" ref="J235:J240" si="69">G235</f>
        <v>-4.0155199996661395E-2</v>
      </c>
      <c r="K235" s="19"/>
      <c r="O235">
        <f t="shared" si="61"/>
        <v>-3.8386570450526139E-2</v>
      </c>
      <c r="P235" s="2">
        <f t="shared" si="59"/>
        <v>33096.931600000004</v>
      </c>
      <c r="Q235">
        <f t="shared" si="64"/>
        <v>3.1280504714626009E-6</v>
      </c>
      <c r="R235">
        <v>1</v>
      </c>
      <c r="S235">
        <f t="shared" si="65"/>
        <v>3.1280504714626009E-6</v>
      </c>
      <c r="U235" s="11">
        <f t="shared" si="66"/>
        <v>-3.8267372600485371E-2</v>
      </c>
      <c r="V235">
        <f t="shared" si="67"/>
        <v>3.5638922777527473E-6</v>
      </c>
      <c r="W235">
        <v>1</v>
      </c>
      <c r="X235">
        <f t="shared" si="68"/>
        <v>3.5638922777527473E-6</v>
      </c>
    </row>
    <row r="236" spans="1:24">
      <c r="A236" s="75" t="s">
        <v>31</v>
      </c>
      <c r="B236" s="76" t="s">
        <v>72</v>
      </c>
      <c r="C236" s="77">
        <v>48132.329299999998</v>
      </c>
      <c r="D236" s="77">
        <v>2.7000000000000001E-3</v>
      </c>
      <c r="E236">
        <f t="shared" si="57"/>
        <v>12037.451087007006</v>
      </c>
      <c r="F236">
        <f t="shared" si="58"/>
        <v>12037.5</v>
      </c>
      <c r="G236">
        <f t="shared" si="62"/>
        <v>-3.8438750001660082E-2</v>
      </c>
      <c r="H236" s="19"/>
      <c r="I236" s="19"/>
      <c r="J236" s="19">
        <f t="shared" si="69"/>
        <v>-3.8438750001660082E-2</v>
      </c>
      <c r="K236" s="19"/>
      <c r="O236">
        <f t="shared" si="61"/>
        <v>-3.8552090842285794E-2</v>
      </c>
      <c r="P236" s="2">
        <f t="shared" si="59"/>
        <v>33113.829299999998</v>
      </c>
      <c r="Q236">
        <f t="shared" si="64"/>
        <v>1.2846146153742905E-8</v>
      </c>
      <c r="R236">
        <v>1</v>
      </c>
      <c r="S236">
        <f t="shared" si="65"/>
        <v>1.2846146153742905E-8</v>
      </c>
      <c r="U236" s="11">
        <f t="shared" si="66"/>
        <v>-3.8449130247064416E-2</v>
      </c>
      <c r="V236">
        <f t="shared" si="67"/>
        <v>1.0774949465417797E-10</v>
      </c>
      <c r="W236">
        <v>1</v>
      </c>
      <c r="X236">
        <f t="shared" si="68"/>
        <v>1.0774949465417797E-10</v>
      </c>
    </row>
    <row r="237" spans="1:24">
      <c r="A237" s="75" t="s">
        <v>61</v>
      </c>
      <c r="B237" s="76"/>
      <c r="C237" s="77">
        <v>48133.504500000003</v>
      </c>
      <c r="D237" s="77"/>
      <c r="E237">
        <f t="shared" si="57"/>
        <v>12038.946519334182</v>
      </c>
      <c r="F237">
        <f t="shared" si="58"/>
        <v>12039</v>
      </c>
      <c r="G237">
        <f t="shared" si="62"/>
        <v>-4.2028299991216045E-2</v>
      </c>
      <c r="H237" s="19"/>
      <c r="I237" s="19"/>
      <c r="J237" s="19">
        <f t="shared" si="69"/>
        <v>-4.2028299991216045E-2</v>
      </c>
      <c r="K237" s="19"/>
      <c r="O237">
        <f t="shared" si="61"/>
        <v>-3.8563648428509859E-2</v>
      </c>
      <c r="P237" s="2">
        <f t="shared" si="59"/>
        <v>33115.004500000003</v>
      </c>
      <c r="Q237">
        <f t="shared" si="64"/>
        <v>1.2003810450962419E-5</v>
      </c>
      <c r="R237">
        <v>0.1</v>
      </c>
      <c r="S237">
        <f t="shared" si="65"/>
        <v>1.2003810450962419E-6</v>
      </c>
      <c r="U237" s="11">
        <f t="shared" si="66"/>
        <v>-3.8461825939443292E-2</v>
      </c>
      <c r="V237">
        <f t="shared" si="67"/>
        <v>1.2719737161968357E-5</v>
      </c>
      <c r="W237">
        <v>0.1</v>
      </c>
      <c r="X237">
        <f t="shared" si="68"/>
        <v>1.2719737161968359E-6</v>
      </c>
    </row>
    <row r="238" spans="1:24">
      <c r="A238" s="116" t="s">
        <v>945</v>
      </c>
      <c r="B238" s="116" t="s">
        <v>71</v>
      </c>
      <c r="C238" s="140">
        <v>48133.506200000003</v>
      </c>
      <c r="D238" s="140" t="s">
        <v>306</v>
      </c>
      <c r="E238">
        <f t="shared" si="57"/>
        <v>12038.94868257019</v>
      </c>
      <c r="F238">
        <f t="shared" si="58"/>
        <v>12039</v>
      </c>
      <c r="G238">
        <f t="shared" si="62"/>
        <v>-4.0328299990505911E-2</v>
      </c>
      <c r="H238" s="19"/>
      <c r="I238" s="19"/>
      <c r="J238" s="19">
        <f t="shared" si="69"/>
        <v>-4.0328299990505911E-2</v>
      </c>
      <c r="O238">
        <f t="shared" si="61"/>
        <v>-3.8563648428509859E-2</v>
      </c>
      <c r="P238" s="2">
        <f t="shared" si="59"/>
        <v>33115.006200000003</v>
      </c>
      <c r="Q238">
        <f t="shared" si="64"/>
        <v>3.1139951352551094E-6</v>
      </c>
      <c r="R238">
        <v>1</v>
      </c>
      <c r="S238">
        <f t="shared" si="65"/>
        <v>3.1139951352551094E-6</v>
      </c>
    </row>
    <row r="239" spans="1:24">
      <c r="A239" s="75" t="s">
        <v>61</v>
      </c>
      <c r="B239" s="76"/>
      <c r="C239" s="77">
        <v>48133.507899999997</v>
      </c>
      <c r="D239" s="77"/>
      <c r="E239">
        <f t="shared" si="57"/>
        <v>12038.95084580619</v>
      </c>
      <c r="F239">
        <f t="shared" si="58"/>
        <v>12039</v>
      </c>
      <c r="G239">
        <f t="shared" si="62"/>
        <v>-3.8628299997071736E-2</v>
      </c>
      <c r="H239" s="19"/>
      <c r="I239" s="19"/>
      <c r="J239" s="19">
        <f t="shared" si="69"/>
        <v>-3.8628299997071736E-2</v>
      </c>
      <c r="K239" s="19"/>
      <c r="O239">
        <f t="shared" si="61"/>
        <v>-3.8563648428509859E-2</v>
      </c>
      <c r="P239" s="2">
        <f t="shared" si="59"/>
        <v>33115.007899999997</v>
      </c>
      <c r="Q239">
        <f t="shared" si="64"/>
        <v>4.1798253175110874E-9</v>
      </c>
      <c r="R239">
        <v>0.1</v>
      </c>
      <c r="S239">
        <f t="shared" si="65"/>
        <v>4.1798253175110877E-10</v>
      </c>
      <c r="U239" s="11">
        <f t="shared" ref="U239:U247" si="70">+W$11+W$12*F239+W$13*F239^2</f>
        <v>-3.8461825939443292E-2</v>
      </c>
      <c r="V239">
        <f t="shared" ref="V239:V247" si="71">+(U239-G239)^2</f>
        <v>2.7713611863278319E-8</v>
      </c>
      <c r="W239">
        <v>0.1</v>
      </c>
      <c r="X239">
        <f t="shared" ref="X239:X247" si="72">V239*W239</f>
        <v>2.7713611863278321E-9</v>
      </c>
    </row>
    <row r="240" spans="1:24">
      <c r="A240" s="75" t="s">
        <v>31</v>
      </c>
      <c r="B240" s="76" t="s">
        <v>71</v>
      </c>
      <c r="C240" s="77">
        <v>48145.295100000003</v>
      </c>
      <c r="D240" s="77">
        <v>1E-3</v>
      </c>
      <c r="E240">
        <f t="shared" si="57"/>
        <v>12053.949960788172</v>
      </c>
      <c r="F240">
        <f t="shared" si="58"/>
        <v>12054</v>
      </c>
      <c r="G240">
        <f t="shared" si="62"/>
        <v>-3.9323799996054731E-2</v>
      </c>
      <c r="H240" s="19"/>
      <c r="I240" s="19"/>
      <c r="J240" s="19">
        <f t="shared" si="69"/>
        <v>-3.9323799996054731E-2</v>
      </c>
      <c r="K240" s="19"/>
      <c r="O240">
        <f t="shared" si="61"/>
        <v>-3.8679293532751333E-2</v>
      </c>
      <c r="P240" s="2">
        <f t="shared" si="59"/>
        <v>33126.795100000003</v>
      </c>
      <c r="Q240">
        <f t="shared" si="64"/>
        <v>4.1538858123985517E-7</v>
      </c>
      <c r="R240">
        <v>1</v>
      </c>
      <c r="S240">
        <f t="shared" si="65"/>
        <v>4.1538858123985517E-7</v>
      </c>
      <c r="U240" s="11">
        <f t="shared" si="70"/>
        <v>-3.858888994348629E-2</v>
      </c>
      <c r="V240">
        <f t="shared" si="71"/>
        <v>5.4009278536614874E-7</v>
      </c>
      <c r="W240">
        <v>1</v>
      </c>
      <c r="X240">
        <f t="shared" si="72"/>
        <v>5.4009278536614874E-7</v>
      </c>
    </row>
    <row r="241" spans="1:24">
      <c r="A241" s="75" t="s">
        <v>62</v>
      </c>
      <c r="B241" s="76"/>
      <c r="C241" s="77">
        <v>48482.421399999999</v>
      </c>
      <c r="D241" s="77"/>
      <c r="E241">
        <f t="shared" si="57"/>
        <v>12482.940402720742</v>
      </c>
      <c r="F241">
        <f t="shared" si="58"/>
        <v>12483</v>
      </c>
      <c r="G241">
        <f t="shared" si="62"/>
        <v>-4.6835100001771934E-2</v>
      </c>
      <c r="H241" s="19"/>
      <c r="I241" s="19"/>
      <c r="J241" s="19"/>
      <c r="K241" s="19">
        <f>G241</f>
        <v>-4.6835100001771934E-2</v>
      </c>
      <c r="O241">
        <f t="shared" si="61"/>
        <v>-4.2040032157843049E-2</v>
      </c>
      <c r="P241" s="2">
        <f t="shared" si="59"/>
        <v>33463.921399999999</v>
      </c>
      <c r="Q241">
        <f t="shared" si="64"/>
        <v>2.2992675627880807E-5</v>
      </c>
      <c r="R241">
        <v>0.1</v>
      </c>
      <c r="S241">
        <f t="shared" si="65"/>
        <v>2.2992675627880807E-6</v>
      </c>
      <c r="U241" s="11">
        <f t="shared" si="70"/>
        <v>-4.2305329422805155E-2</v>
      </c>
      <c r="V241">
        <f t="shared" si="71"/>
        <v>2.0518821498073034E-5</v>
      </c>
      <c r="W241">
        <v>0.1</v>
      </c>
      <c r="X241">
        <f t="shared" si="72"/>
        <v>2.0518821498073034E-6</v>
      </c>
    </row>
    <row r="242" spans="1:24">
      <c r="A242" s="75" t="s">
        <v>32</v>
      </c>
      <c r="B242" s="76"/>
      <c r="C242" s="77">
        <v>48482.426800000001</v>
      </c>
      <c r="D242" s="77"/>
      <c r="E242">
        <f t="shared" si="57"/>
        <v>12482.947274176297</v>
      </c>
      <c r="F242">
        <f t="shared" si="58"/>
        <v>12483</v>
      </c>
      <c r="G242">
        <f t="shared" si="62"/>
        <v>-4.1435099999944214E-2</v>
      </c>
      <c r="H242" s="19"/>
      <c r="I242" s="19"/>
      <c r="J242" s="19">
        <f>G242</f>
        <v>-4.1435099999944214E-2</v>
      </c>
      <c r="K242" s="19"/>
      <c r="O242">
        <f t="shared" si="61"/>
        <v>-4.2040032157843049E-2</v>
      </c>
      <c r="P242" s="2">
        <f t="shared" si="59"/>
        <v>33463.926800000001</v>
      </c>
      <c r="Q242">
        <f t="shared" si="64"/>
        <v>3.6594291566014147E-7</v>
      </c>
      <c r="R242">
        <v>1</v>
      </c>
      <c r="S242">
        <f t="shared" si="65"/>
        <v>3.6594291566014147E-7</v>
      </c>
      <c r="U242" s="11">
        <f t="shared" si="70"/>
        <v>-4.2305329422805155E-2</v>
      </c>
      <c r="V242">
        <f t="shared" si="71"/>
        <v>7.5729924841288617E-7</v>
      </c>
      <c r="W242">
        <v>1</v>
      </c>
      <c r="X242">
        <f t="shared" si="72"/>
        <v>7.5729924841288617E-7</v>
      </c>
    </row>
    <row r="243" spans="1:24">
      <c r="A243" s="75" t="s">
        <v>31</v>
      </c>
      <c r="B243" s="76" t="s">
        <v>71</v>
      </c>
      <c r="C243" s="77">
        <v>48482.427199999998</v>
      </c>
      <c r="D243" s="77">
        <v>2.8E-3</v>
      </c>
      <c r="E243">
        <f t="shared" si="57"/>
        <v>12482.947783173002</v>
      </c>
      <c r="F243">
        <f t="shared" si="58"/>
        <v>12483</v>
      </c>
      <c r="G243">
        <f t="shared" si="62"/>
        <v>-4.1035100002773106E-2</v>
      </c>
      <c r="H243" s="19"/>
      <c r="I243" s="19"/>
      <c r="J243" s="19">
        <f>G243</f>
        <v>-4.1035100002773106E-2</v>
      </c>
      <c r="K243" s="19"/>
      <c r="O243">
        <f t="shared" si="61"/>
        <v>-4.2040032157843049E-2</v>
      </c>
      <c r="P243" s="2">
        <f t="shared" si="59"/>
        <v>33463.927199999998</v>
      </c>
      <c r="Q243">
        <f t="shared" si="64"/>
        <v>1.0098886362935201E-6</v>
      </c>
      <c r="R243">
        <v>1</v>
      </c>
      <c r="S243">
        <f t="shared" si="65"/>
        <v>1.0098886362935201E-6</v>
      </c>
      <c r="U243" s="11">
        <f t="shared" si="70"/>
        <v>-4.2305329422805155E-2</v>
      </c>
      <c r="V243">
        <f t="shared" si="71"/>
        <v>1.6134827795149543E-6</v>
      </c>
      <c r="W243">
        <v>1</v>
      </c>
      <c r="X243">
        <f t="shared" si="72"/>
        <v>1.6134827795149543E-6</v>
      </c>
    </row>
    <row r="244" spans="1:24">
      <c r="A244" s="75" t="s">
        <v>62</v>
      </c>
      <c r="B244" s="76" t="s">
        <v>72</v>
      </c>
      <c r="C244" s="77">
        <v>48484.388500000001</v>
      </c>
      <c r="D244" s="77"/>
      <c r="E244">
        <f t="shared" si="57"/>
        <v>12485.443521279947</v>
      </c>
      <c r="F244">
        <f t="shared" si="58"/>
        <v>12485.5</v>
      </c>
      <c r="G244">
        <f t="shared" si="62"/>
        <v>-4.438434999610763E-2</v>
      </c>
      <c r="H244" s="19"/>
      <c r="I244" s="19"/>
      <c r="J244" s="19"/>
      <c r="K244" s="19">
        <f>G244</f>
        <v>-4.438434999610763E-2</v>
      </c>
      <c r="O244">
        <f t="shared" si="61"/>
        <v>-4.2059918678970826E-2</v>
      </c>
      <c r="P244" s="2">
        <f t="shared" si="59"/>
        <v>33465.888500000001</v>
      </c>
      <c r="Q244">
        <f t="shared" si="64"/>
        <v>5.4029809480863411E-6</v>
      </c>
      <c r="R244">
        <v>0.1</v>
      </c>
      <c r="S244">
        <f t="shared" si="65"/>
        <v>5.4029809480863409E-7</v>
      </c>
      <c r="U244" s="11">
        <f t="shared" si="70"/>
        <v>-4.2327453714010477E-2</v>
      </c>
      <c r="V244">
        <f t="shared" si="71"/>
        <v>4.2308223153050936E-6</v>
      </c>
      <c r="W244">
        <v>0.1</v>
      </c>
      <c r="X244">
        <f t="shared" si="72"/>
        <v>4.2308223153050938E-7</v>
      </c>
    </row>
    <row r="245" spans="1:24">
      <c r="A245" s="75" t="s">
        <v>31</v>
      </c>
      <c r="B245" s="76" t="s">
        <v>72</v>
      </c>
      <c r="C245" s="77">
        <v>48484.3966</v>
      </c>
      <c r="D245" s="77">
        <v>3.5999999999999999E-3</v>
      </c>
      <c r="E245">
        <f t="shared" si="57"/>
        <v>12485.453828463276</v>
      </c>
      <c r="F245">
        <f t="shared" si="58"/>
        <v>12485.5</v>
      </c>
      <c r="G245">
        <f t="shared" si="62"/>
        <v>-3.6284349997004028E-2</v>
      </c>
      <c r="H245" s="19"/>
      <c r="I245" s="19"/>
      <c r="J245" s="19">
        <f>G245</f>
        <v>-3.6284349997004028E-2</v>
      </c>
      <c r="K245" s="19"/>
      <c r="O245">
        <f t="shared" si="61"/>
        <v>-4.2059918678970826E-2</v>
      </c>
      <c r="P245" s="2">
        <f t="shared" si="59"/>
        <v>33465.8966</v>
      </c>
      <c r="Q245">
        <f t="shared" si="64"/>
        <v>3.3357193600115688E-5</v>
      </c>
      <c r="R245">
        <v>1</v>
      </c>
      <c r="S245">
        <f t="shared" si="65"/>
        <v>3.3357193600115688E-5</v>
      </c>
      <c r="U245" s="11">
        <f t="shared" si="70"/>
        <v>-4.2327453714010477E-2</v>
      </c>
      <c r="V245">
        <f t="shared" si="71"/>
        <v>3.6519102534497149E-5</v>
      </c>
      <c r="W245">
        <v>1</v>
      </c>
      <c r="X245">
        <f t="shared" si="72"/>
        <v>3.6519102534497149E-5</v>
      </c>
    </row>
    <row r="246" spans="1:24">
      <c r="A246" s="75" t="s">
        <v>31</v>
      </c>
      <c r="B246" s="76" t="s">
        <v>72</v>
      </c>
      <c r="C246" s="77">
        <v>48488.316899999998</v>
      </c>
      <c r="D246" s="77">
        <v>1.4E-3</v>
      </c>
      <c r="E246">
        <f t="shared" si="57"/>
        <v>12490.442377946089</v>
      </c>
      <c r="F246">
        <f t="shared" si="58"/>
        <v>12490.5</v>
      </c>
      <c r="G246">
        <f t="shared" si="62"/>
        <v>-4.5282849998329766E-2</v>
      </c>
      <c r="H246" s="19"/>
      <c r="I246" s="19"/>
      <c r="J246" s="19">
        <f>G246</f>
        <v>-4.5282849998329766E-2</v>
      </c>
      <c r="K246" s="19"/>
      <c r="O246">
        <f t="shared" si="61"/>
        <v>-4.2099702212438625E-2</v>
      </c>
      <c r="P246" s="2">
        <f t="shared" si="59"/>
        <v>33469.816899999998</v>
      </c>
      <c r="Q246">
        <f t="shared" si="64"/>
        <v>1.0132429826823674E-5</v>
      </c>
      <c r="R246">
        <v>1</v>
      </c>
      <c r="S246">
        <f t="shared" si="65"/>
        <v>1.0132429826823674E-5</v>
      </c>
      <c r="U246" s="11">
        <f t="shared" si="70"/>
        <v>-4.2371718520702054E-2</v>
      </c>
      <c r="V246">
        <f t="shared" si="71"/>
        <v>8.4746864800349084E-6</v>
      </c>
      <c r="W246">
        <v>1</v>
      </c>
      <c r="X246">
        <f t="shared" si="72"/>
        <v>8.4746864800349084E-6</v>
      </c>
    </row>
    <row r="247" spans="1:24">
      <c r="A247" s="75" t="s">
        <v>31</v>
      </c>
      <c r="B247" s="76" t="s">
        <v>71</v>
      </c>
      <c r="C247" s="77">
        <v>48489.493499999997</v>
      </c>
      <c r="D247" s="77">
        <v>1.8E-3</v>
      </c>
      <c r="E247">
        <f t="shared" si="57"/>
        <v>12491.939591761733</v>
      </c>
      <c r="F247">
        <f t="shared" si="58"/>
        <v>12492</v>
      </c>
      <c r="G247">
        <f t="shared" si="62"/>
        <v>-4.747240000142483E-2</v>
      </c>
      <c r="H247" s="19"/>
      <c r="I247" s="19"/>
      <c r="J247" s="19">
        <f>G247</f>
        <v>-4.747240000142483E-2</v>
      </c>
      <c r="K247" s="19"/>
      <c r="O247">
        <f t="shared" si="61"/>
        <v>-4.2111640000194156E-2</v>
      </c>
      <c r="P247" s="2">
        <f t="shared" ref="P247:P283" si="73">+C247-15018.5</f>
        <v>33470.993499999997</v>
      </c>
      <c r="Q247">
        <f t="shared" si="64"/>
        <v>2.8737747790794699E-5</v>
      </c>
      <c r="R247">
        <v>1</v>
      </c>
      <c r="S247">
        <f t="shared" si="65"/>
        <v>2.8737747790794699E-5</v>
      </c>
      <c r="U247" s="11">
        <f t="shared" si="70"/>
        <v>-4.2385002181022577E-2</v>
      </c>
      <c r="V247">
        <f t="shared" si="71"/>
        <v>2.5881616583033601E-5</v>
      </c>
      <c r="W247">
        <v>1</v>
      </c>
      <c r="X247">
        <f t="shared" si="72"/>
        <v>2.5881616583033601E-5</v>
      </c>
    </row>
    <row r="248" spans="1:24">
      <c r="A248" s="24" t="s">
        <v>261</v>
      </c>
      <c r="B248" s="24" t="s">
        <v>71</v>
      </c>
      <c r="C248" s="72">
        <v>48500.502999999997</v>
      </c>
      <c r="D248" s="140" t="s">
        <v>306</v>
      </c>
      <c r="E248">
        <f t="shared" si="57"/>
        <v>12505.949089894797</v>
      </c>
      <c r="F248">
        <f t="shared" si="58"/>
        <v>12506</v>
      </c>
      <c r="G248">
        <f t="shared" si="62"/>
        <v>-4.0008199997828342E-2</v>
      </c>
      <c r="H248" s="19"/>
      <c r="I248" s="19"/>
      <c r="J248" s="19">
        <f>G248</f>
        <v>-4.0008199997828342E-2</v>
      </c>
      <c r="O248">
        <f t="shared" si="61"/>
        <v>-4.2223120061727168E-2</v>
      </c>
      <c r="P248" s="2">
        <f t="shared" si="73"/>
        <v>33482.002999999997</v>
      </c>
      <c r="Q248">
        <f t="shared" si="64"/>
        <v>4.9058708894615792E-6</v>
      </c>
      <c r="R248">
        <v>1</v>
      </c>
      <c r="S248">
        <f t="shared" si="65"/>
        <v>4.9058708894615792E-6</v>
      </c>
    </row>
    <row r="249" spans="1:24">
      <c r="A249" s="75" t="s">
        <v>62</v>
      </c>
      <c r="B249" s="76"/>
      <c r="C249" s="77">
        <v>48504.429900000003</v>
      </c>
      <c r="D249" s="77"/>
      <c r="E249">
        <f t="shared" si="57"/>
        <v>12510.946037823296</v>
      </c>
      <c r="F249">
        <f t="shared" si="58"/>
        <v>12511</v>
      </c>
      <c r="G249">
        <f t="shared" si="62"/>
        <v>-4.2406699998537078E-2</v>
      </c>
      <c r="H249" s="19"/>
      <c r="I249" s="19"/>
      <c r="J249" s="19"/>
      <c r="K249" s="19">
        <f>G249</f>
        <v>-4.2406699998537078E-2</v>
      </c>
      <c r="O249">
        <f t="shared" si="61"/>
        <v>-4.2262960947155204E-2</v>
      </c>
      <c r="P249" s="2">
        <f t="shared" si="73"/>
        <v>33485.929900000003</v>
      </c>
      <c r="Q249">
        <f t="shared" si="64"/>
        <v>2.0660914892161249E-8</v>
      </c>
      <c r="R249">
        <v>0.1</v>
      </c>
      <c r="S249">
        <f t="shared" si="65"/>
        <v>2.0660914892161248E-9</v>
      </c>
      <c r="U249" s="11">
        <f t="shared" ref="U249:U257" si="74">+W$11+W$12*F249+W$13*F249^2</f>
        <v>-4.255343039461397E-2</v>
      </c>
      <c r="V249">
        <f t="shared" ref="V249:V257" si="75">+(U249-G249)^2</f>
        <v>2.1529809132881368E-8</v>
      </c>
      <c r="W249">
        <v>0.1</v>
      </c>
      <c r="X249">
        <f t="shared" ref="X249:X257" si="76">V249*W249</f>
        <v>2.1529809132881367E-9</v>
      </c>
    </row>
    <row r="250" spans="1:24">
      <c r="A250" s="75" t="s">
        <v>62</v>
      </c>
      <c r="B250" s="76" t="s">
        <v>72</v>
      </c>
      <c r="C250" s="77">
        <v>48532.326399999998</v>
      </c>
      <c r="D250" s="77"/>
      <c r="E250">
        <f t="shared" si="57"/>
        <v>12546.44410446292</v>
      </c>
      <c r="F250">
        <f t="shared" si="58"/>
        <v>12546.5</v>
      </c>
      <c r="G250">
        <f t="shared" si="62"/>
        <v>-4.3926049998844974E-2</v>
      </c>
      <c r="H250" s="19"/>
      <c r="I250" s="19"/>
      <c r="J250" s="19"/>
      <c r="K250" s="19">
        <f>G250</f>
        <v>-4.3926049998844974E-2</v>
      </c>
      <c r="O250">
        <f t="shared" si="61"/>
        <v>-4.254623346677136E-2</v>
      </c>
      <c r="P250" s="2">
        <f t="shared" si="73"/>
        <v>33513.826399999998</v>
      </c>
      <c r="Q250">
        <f t="shared" si="64"/>
        <v>1.9038936621836528E-6</v>
      </c>
      <c r="R250">
        <v>0.1</v>
      </c>
      <c r="S250">
        <f t="shared" si="65"/>
        <v>1.9038936621836528E-7</v>
      </c>
      <c r="U250" s="11">
        <f t="shared" si="74"/>
        <v>-4.2868962279480456E-2</v>
      </c>
      <c r="V250">
        <f t="shared" si="75"/>
        <v>1.1174344464312771E-6</v>
      </c>
      <c r="W250">
        <v>0.1</v>
      </c>
      <c r="X250">
        <f t="shared" si="76"/>
        <v>1.1174344464312772E-7</v>
      </c>
    </row>
    <row r="251" spans="1:24">
      <c r="A251" s="75" t="s">
        <v>63</v>
      </c>
      <c r="B251" s="76"/>
      <c r="C251" s="77">
        <v>48559.438199999997</v>
      </c>
      <c r="D251" s="77"/>
      <c r="E251">
        <f t="shared" si="57"/>
        <v>12580.943646811254</v>
      </c>
      <c r="F251">
        <f t="shared" si="58"/>
        <v>12581</v>
      </c>
      <c r="G251">
        <f t="shared" si="62"/>
        <v>-4.4285700001637451E-2</v>
      </c>
      <c r="H251" s="19"/>
      <c r="I251" s="19"/>
      <c r="J251" s="19">
        <f>G251</f>
        <v>-4.4285700001637451E-2</v>
      </c>
      <c r="K251" s="19"/>
      <c r="O251">
        <f t="shared" si="61"/>
        <v>-4.2822202112860738E-2</v>
      </c>
      <c r="P251" s="2">
        <f t="shared" si="73"/>
        <v>33540.938199999997</v>
      </c>
      <c r="Q251">
        <f t="shared" si="64"/>
        <v>2.1418260704538965E-6</v>
      </c>
      <c r="R251">
        <v>0.1</v>
      </c>
      <c r="S251">
        <f t="shared" si="65"/>
        <v>2.1418260704538965E-7</v>
      </c>
      <c r="U251" s="11">
        <f t="shared" si="74"/>
        <v>-4.3176650785931241E-2</v>
      </c>
      <c r="V251">
        <f t="shared" si="75"/>
        <v>1.229990162858561E-6</v>
      </c>
      <c r="W251">
        <v>0.1</v>
      </c>
      <c r="X251">
        <f t="shared" si="76"/>
        <v>1.229990162858561E-7</v>
      </c>
    </row>
    <row r="252" spans="1:24">
      <c r="A252" s="75" t="s">
        <v>63</v>
      </c>
      <c r="B252" s="76"/>
      <c r="C252" s="77">
        <v>48559.438699999999</v>
      </c>
      <c r="D252" s="77"/>
      <c r="E252">
        <f t="shared" si="57"/>
        <v>12580.944283057142</v>
      </c>
      <c r="F252">
        <f t="shared" si="58"/>
        <v>12581</v>
      </c>
      <c r="G252">
        <f t="shared" si="62"/>
        <v>-4.3785699999716599E-2</v>
      </c>
      <c r="H252" s="19"/>
      <c r="I252" s="19"/>
      <c r="J252" s="19">
        <f>G252</f>
        <v>-4.3785699999716599E-2</v>
      </c>
      <c r="K252" s="19"/>
      <c r="O252">
        <f t="shared" si="61"/>
        <v>-4.2822202112860738E-2</v>
      </c>
      <c r="P252" s="2">
        <f t="shared" si="73"/>
        <v>33540.938699999999</v>
      </c>
      <c r="Q252">
        <f t="shared" si="64"/>
        <v>9.2832817797570806E-7</v>
      </c>
      <c r="R252">
        <v>0.1</v>
      </c>
      <c r="S252">
        <f t="shared" si="65"/>
        <v>9.2832817797570808E-8</v>
      </c>
      <c r="U252" s="11">
        <f t="shared" si="74"/>
        <v>-4.3176650785931241E-2</v>
      </c>
      <c r="V252">
        <f t="shared" si="75"/>
        <v>3.7094094481256257E-7</v>
      </c>
      <c r="W252">
        <v>0.1</v>
      </c>
      <c r="X252">
        <f t="shared" si="76"/>
        <v>3.7094094481256259E-8</v>
      </c>
    </row>
    <row r="253" spans="1:24">
      <c r="A253" s="75" t="s">
        <v>65</v>
      </c>
      <c r="B253" s="76" t="s">
        <v>72</v>
      </c>
      <c r="C253" s="77">
        <v>48598.336000000003</v>
      </c>
      <c r="D253" s="77">
        <v>4.0000000000000001E-3</v>
      </c>
      <c r="E253">
        <f t="shared" si="57"/>
        <v>12630.440777151449</v>
      </c>
      <c r="F253">
        <f t="shared" si="58"/>
        <v>12630.5</v>
      </c>
      <c r="G253">
        <f t="shared" si="62"/>
        <v>-4.6540849994926248E-2</v>
      </c>
      <c r="H253" s="19"/>
      <c r="I253" s="19">
        <f>G253</f>
        <v>-4.6540849994926248E-2</v>
      </c>
      <c r="J253" s="19"/>
      <c r="K253" s="19"/>
      <c r="O253">
        <f t="shared" si="61"/>
        <v>-4.3219320392427832E-2</v>
      </c>
      <c r="P253" s="2">
        <f t="shared" si="73"/>
        <v>33579.836000000003</v>
      </c>
      <c r="Q253">
        <f t="shared" si="64"/>
        <v>1.1032558900273285E-5</v>
      </c>
      <c r="R253">
        <v>0.1</v>
      </c>
      <c r="S253">
        <f t="shared" si="65"/>
        <v>1.1032558900273284E-6</v>
      </c>
      <c r="U253" s="11">
        <f t="shared" si="74"/>
        <v>-4.3619915852154162E-2</v>
      </c>
      <c r="V253">
        <f t="shared" si="75"/>
        <v>8.5318562664116995E-6</v>
      </c>
      <c r="W253">
        <v>0.1</v>
      </c>
      <c r="X253">
        <f t="shared" si="76"/>
        <v>8.5318562664116995E-7</v>
      </c>
    </row>
    <row r="254" spans="1:24">
      <c r="A254" s="75" t="s">
        <v>66</v>
      </c>
      <c r="B254" s="76"/>
      <c r="C254" s="77">
        <v>48823.4853</v>
      </c>
      <c r="D254" s="77">
        <v>1.1000000000000001E-3</v>
      </c>
      <c r="E254">
        <f t="shared" si="57"/>
        <v>12916.941408243738</v>
      </c>
      <c r="F254">
        <f t="shared" si="58"/>
        <v>12917</v>
      </c>
      <c r="G254">
        <f t="shared" si="62"/>
        <v>-4.6044899994740263E-2</v>
      </c>
      <c r="H254" s="19"/>
      <c r="I254" s="19"/>
      <c r="J254" s="19">
        <f>G254</f>
        <v>-4.6044899994740263E-2</v>
      </c>
      <c r="K254" s="19"/>
      <c r="O254">
        <f t="shared" si="61"/>
        <v>-4.5544724220472829E-2</v>
      </c>
      <c r="P254" s="2">
        <f t="shared" si="73"/>
        <v>33804.9853</v>
      </c>
      <c r="Q254">
        <f t="shared" si="64"/>
        <v>2.5017580516402651E-7</v>
      </c>
      <c r="R254">
        <v>0.1</v>
      </c>
      <c r="S254">
        <f t="shared" si="65"/>
        <v>2.5017580516402654E-8</v>
      </c>
      <c r="U254" s="11">
        <f t="shared" si="74"/>
        <v>-4.6227128704524813E-2</v>
      </c>
      <c r="V254">
        <f t="shared" si="75"/>
        <v>3.3207302669741796E-8</v>
      </c>
      <c r="W254">
        <v>0.1</v>
      </c>
      <c r="X254">
        <f t="shared" si="76"/>
        <v>3.3207302669741797E-9</v>
      </c>
    </row>
    <row r="255" spans="1:24">
      <c r="A255" s="75" t="s">
        <v>31</v>
      </c>
      <c r="B255" s="76" t="s">
        <v>71</v>
      </c>
      <c r="C255" s="77">
        <v>48864.348700000002</v>
      </c>
      <c r="D255" s="77">
        <v>8.0000000000000004E-4</v>
      </c>
      <c r="E255">
        <f t="shared" si="57"/>
        <v>12968.939748405477</v>
      </c>
      <c r="F255">
        <f t="shared" si="58"/>
        <v>12969</v>
      </c>
      <c r="G255">
        <f t="shared" si="62"/>
        <v>-4.7349299995403271E-2</v>
      </c>
      <c r="H255" s="19"/>
      <c r="I255" s="19"/>
      <c r="J255" s="19">
        <f>G255</f>
        <v>-4.7349299995403271E-2</v>
      </c>
      <c r="K255" s="19"/>
      <c r="O255">
        <f t="shared" si="61"/>
        <v>-4.5971711479552188E-2</v>
      </c>
      <c r="P255" s="2">
        <f t="shared" si="73"/>
        <v>33845.848700000002</v>
      </c>
      <c r="Q255">
        <f t="shared" si="64"/>
        <v>1.8977501190047898E-6</v>
      </c>
      <c r="R255">
        <v>1</v>
      </c>
      <c r="S255">
        <f t="shared" si="65"/>
        <v>1.8977501190047898E-6</v>
      </c>
      <c r="U255" s="11">
        <f t="shared" si="74"/>
        <v>-4.6707955573439375E-2</v>
      </c>
      <c r="V255">
        <f t="shared" si="75"/>
        <v>4.1132266758420439E-7</v>
      </c>
      <c r="W255">
        <v>1</v>
      </c>
      <c r="X255">
        <f t="shared" si="76"/>
        <v>4.1132266758420439E-7</v>
      </c>
    </row>
    <row r="256" spans="1:24">
      <c r="A256" s="75" t="s">
        <v>31</v>
      </c>
      <c r="B256" s="76" t="s">
        <v>72</v>
      </c>
      <c r="C256" s="77">
        <v>48865.524700000002</v>
      </c>
      <c r="D256" s="77">
        <v>1.2999999999999999E-3</v>
      </c>
      <c r="E256">
        <f t="shared" si="57"/>
        <v>12970.436198726062</v>
      </c>
      <c r="F256">
        <f t="shared" si="58"/>
        <v>12970.5</v>
      </c>
      <c r="G256">
        <f t="shared" si="62"/>
        <v>-5.0138849997892976E-2</v>
      </c>
      <c r="H256" s="19"/>
      <c r="I256" s="19"/>
      <c r="J256" s="19">
        <f>G256</f>
        <v>-5.0138849997892976E-2</v>
      </c>
      <c r="K256" s="19"/>
      <c r="O256">
        <f t="shared" si="61"/>
        <v>-4.5984050870912126E-2</v>
      </c>
      <c r="P256" s="2">
        <f t="shared" si="73"/>
        <v>33847.024700000002</v>
      </c>
      <c r="Q256">
        <f t="shared" si="64"/>
        <v>1.7262355785560835E-5</v>
      </c>
      <c r="R256">
        <v>1</v>
      </c>
      <c r="S256">
        <f t="shared" si="65"/>
        <v>1.7262355785560835E-5</v>
      </c>
      <c r="U256" s="11">
        <f t="shared" si="74"/>
        <v>-4.6721860299234676E-2</v>
      </c>
      <c r="V256">
        <f t="shared" si="75"/>
        <v>1.167581860073694E-5</v>
      </c>
      <c r="W256">
        <v>1</v>
      </c>
      <c r="X256">
        <f t="shared" si="76"/>
        <v>1.167581860073694E-5</v>
      </c>
    </row>
    <row r="257" spans="1:24">
      <c r="A257" s="75" t="s">
        <v>31</v>
      </c>
      <c r="B257" s="76" t="s">
        <v>72</v>
      </c>
      <c r="C257" s="77">
        <v>49236.449200000003</v>
      </c>
      <c r="D257" s="77">
        <v>1.4E-3</v>
      </c>
      <c r="E257">
        <f t="shared" si="57"/>
        <v>13442.434571972586</v>
      </c>
      <c r="F257">
        <f t="shared" si="58"/>
        <v>13442.5</v>
      </c>
      <c r="G257">
        <f t="shared" si="62"/>
        <v>-5.1417249997030012E-2</v>
      </c>
      <c r="H257" s="19"/>
      <c r="I257" s="19"/>
      <c r="J257" s="19">
        <f>G257</f>
        <v>-5.1417249997030012E-2</v>
      </c>
      <c r="K257" s="19"/>
      <c r="O257">
        <f t="shared" si="61"/>
        <v>-4.9929371405643352E-2</v>
      </c>
      <c r="P257" s="2">
        <f t="shared" si="73"/>
        <v>34217.949200000003</v>
      </c>
      <c r="Q257">
        <f t="shared" si="64"/>
        <v>2.2137827027067512E-6</v>
      </c>
      <c r="R257">
        <v>1</v>
      </c>
      <c r="S257">
        <f t="shared" si="65"/>
        <v>2.2137827027067512E-6</v>
      </c>
      <c r="U257" s="11">
        <f t="shared" si="74"/>
        <v>-5.1193907269443645E-2</v>
      </c>
      <c r="V257">
        <f t="shared" si="75"/>
        <v>4.9881973965718374E-8</v>
      </c>
      <c r="W257">
        <v>1</v>
      </c>
      <c r="X257">
        <f t="shared" si="76"/>
        <v>4.9881973965718374E-8</v>
      </c>
    </row>
    <row r="258" spans="1:24">
      <c r="A258" s="98" t="s">
        <v>187</v>
      </c>
      <c r="B258" s="76" t="s">
        <v>71</v>
      </c>
      <c r="C258" s="77">
        <v>50657.644</v>
      </c>
      <c r="D258" s="77"/>
      <c r="E258">
        <f t="shared" si="57"/>
        <v>15250.893257409691</v>
      </c>
      <c r="F258">
        <f t="shared" si="58"/>
        <v>15251</v>
      </c>
      <c r="H258" s="19"/>
      <c r="I258" s="19"/>
      <c r="J258" s="19"/>
      <c r="K258" s="19"/>
      <c r="O258">
        <f t="shared" ref="O258:O283" si="77">+D$11+D$12*F258+D$13*F258^2</f>
        <v>-6.6199967617571701E-2</v>
      </c>
      <c r="P258" s="2">
        <f t="shared" si="73"/>
        <v>35639.144</v>
      </c>
      <c r="Q258">
        <f>+(O258-T258)^2</f>
        <v>3.1274975935764135E-4</v>
      </c>
      <c r="S258">
        <f t="shared" si="65"/>
        <v>0</v>
      </c>
      <c r="T258" s="24">
        <f>+C258-(C$7+F258*C$8)</f>
        <v>-8.3884699997724965E-2</v>
      </c>
    </row>
    <row r="259" spans="1:24">
      <c r="A259" s="78" t="s">
        <v>40</v>
      </c>
      <c r="B259" s="76"/>
      <c r="C259" s="77">
        <v>50968.856500000002</v>
      </c>
      <c r="D259" s="77">
        <v>2E-3</v>
      </c>
      <c r="E259">
        <f t="shared" si="57"/>
        <v>15646.908602133439</v>
      </c>
      <c r="F259">
        <f t="shared" si="58"/>
        <v>15647</v>
      </c>
      <c r="G259">
        <f t="shared" ref="G259:G283" si="78">+C259-(C$7+F259*C$8)</f>
        <v>-7.1825899998657405E-2</v>
      </c>
      <c r="H259" s="19"/>
      <c r="I259" s="19"/>
      <c r="J259" s="19">
        <f>G259</f>
        <v>-7.1825899998657405E-2</v>
      </c>
      <c r="K259" s="19"/>
      <c r="O259">
        <f t="shared" si="77"/>
        <v>-7.0006905273833242E-2</v>
      </c>
      <c r="P259" s="2">
        <f t="shared" si="73"/>
        <v>35950.356500000002</v>
      </c>
      <c r="Q259">
        <f t="shared" ref="Q259:Q283" si="79">+(O259-G259)^2</f>
        <v>3.3087418089381337E-6</v>
      </c>
      <c r="R259">
        <v>1</v>
      </c>
      <c r="S259">
        <f t="shared" ref="S259:S283" si="80">R259*Q259</f>
        <v>3.3087418089381337E-6</v>
      </c>
    </row>
    <row r="260" spans="1:24">
      <c r="A260" s="75" t="s">
        <v>30</v>
      </c>
      <c r="B260" s="76"/>
      <c r="C260" s="77">
        <v>51000.2912</v>
      </c>
      <c r="D260" s="77" t="s">
        <v>16</v>
      </c>
      <c r="E260">
        <f t="shared" si="57"/>
        <v>15686.908999150868</v>
      </c>
      <c r="F260">
        <f t="shared" si="58"/>
        <v>15687</v>
      </c>
      <c r="G260">
        <f t="shared" si="78"/>
        <v>-7.1513900002173614E-2</v>
      </c>
      <c r="H260" s="19"/>
      <c r="I260" s="19"/>
      <c r="J260" s="19">
        <f>G260</f>
        <v>-7.1513900002173614E-2</v>
      </c>
      <c r="K260" s="19"/>
      <c r="O260">
        <f t="shared" si="77"/>
        <v>-7.0396323544135511E-2</v>
      </c>
      <c r="P260" s="2">
        <f t="shared" si="73"/>
        <v>35981.7912</v>
      </c>
      <c r="Q260">
        <f t="shared" si="79"/>
        <v>1.2489771395609908E-6</v>
      </c>
      <c r="R260">
        <v>1</v>
      </c>
      <c r="S260">
        <f t="shared" si="80"/>
        <v>1.2489771395609908E-6</v>
      </c>
    </row>
    <row r="261" spans="1:24">
      <c r="A261" s="78" t="s">
        <v>40</v>
      </c>
      <c r="B261" s="76"/>
      <c r="C261" s="77">
        <v>51001.862699999998</v>
      </c>
      <c r="D261" s="77">
        <v>5.0000000000000001E-4</v>
      </c>
      <c r="E261">
        <f t="shared" si="57"/>
        <v>15688.908719966172</v>
      </c>
      <c r="F261">
        <f t="shared" si="58"/>
        <v>15689</v>
      </c>
      <c r="G261">
        <f t="shared" si="78"/>
        <v>-7.1733299999323208E-2</v>
      </c>
      <c r="H261" s="19"/>
      <c r="I261" s="19"/>
      <c r="J261" s="19">
        <f>G261</f>
        <v>-7.1733299999323208E-2</v>
      </c>
      <c r="K261" s="19"/>
      <c r="O261">
        <f t="shared" si="77"/>
        <v>-7.0415817957966031E-2</v>
      </c>
      <c r="P261" s="2">
        <f t="shared" si="73"/>
        <v>35983.362699999998</v>
      </c>
      <c r="Q261">
        <f t="shared" si="79"/>
        <v>1.7357589292986727E-6</v>
      </c>
      <c r="R261">
        <v>1</v>
      </c>
      <c r="S261">
        <f t="shared" si="80"/>
        <v>1.7357589292986727E-6</v>
      </c>
    </row>
    <row r="262" spans="1:24">
      <c r="A262" s="24" t="s">
        <v>272</v>
      </c>
      <c r="B262" s="24" t="s">
        <v>71</v>
      </c>
      <c r="C262" s="72">
        <v>51326.415000000001</v>
      </c>
      <c r="D262" s="72" t="s">
        <v>307</v>
      </c>
      <c r="E262">
        <f t="shared" si="57"/>
        <v>16101.898850392763</v>
      </c>
      <c r="F262">
        <f t="shared" si="58"/>
        <v>16102</v>
      </c>
      <c r="G262">
        <f t="shared" si="78"/>
        <v>-7.9489399999147281E-2</v>
      </c>
      <c r="H262" s="19"/>
      <c r="I262" s="19"/>
      <c r="J262" s="19"/>
      <c r="K262" s="19">
        <f>G262</f>
        <v>-7.9489399999147281E-2</v>
      </c>
      <c r="O262">
        <f t="shared" si="77"/>
        <v>-7.4489364849203238E-2</v>
      </c>
      <c r="P262" s="2">
        <f t="shared" si="73"/>
        <v>36307.915000000001</v>
      </c>
      <c r="Q262">
        <f t="shared" si="79"/>
        <v>2.5000351500675952E-5</v>
      </c>
      <c r="R262">
        <v>1</v>
      </c>
      <c r="S262">
        <f t="shared" si="80"/>
        <v>2.5000351500675952E-5</v>
      </c>
    </row>
    <row r="263" spans="1:24">
      <c r="A263" s="75" t="s">
        <v>70</v>
      </c>
      <c r="B263" s="79" t="s">
        <v>71</v>
      </c>
      <c r="C263" s="80">
        <v>52130.344599999997</v>
      </c>
      <c r="D263" s="80">
        <v>8.0000000000000004E-4</v>
      </c>
      <c r="E263">
        <f t="shared" si="57"/>
        <v>17124.892649413119</v>
      </c>
      <c r="F263">
        <f t="shared" si="58"/>
        <v>17125</v>
      </c>
      <c r="G263">
        <f t="shared" si="78"/>
        <v>-8.436249999795109E-2</v>
      </c>
      <c r="H263" s="19"/>
      <c r="I263" s="19"/>
      <c r="J263" s="19">
        <f>G263</f>
        <v>-8.436249999795109E-2</v>
      </c>
      <c r="K263" s="19"/>
      <c r="O263">
        <f t="shared" si="77"/>
        <v>-8.4990514222938934E-2</v>
      </c>
      <c r="P263" s="2">
        <f t="shared" si="73"/>
        <v>37111.844599999997</v>
      </c>
      <c r="Q263">
        <f t="shared" si="79"/>
        <v>3.9440186678708231E-7</v>
      </c>
      <c r="R263">
        <v>1</v>
      </c>
      <c r="S263">
        <f t="shared" si="80"/>
        <v>3.9440186678708231E-7</v>
      </c>
    </row>
    <row r="264" spans="1:24">
      <c r="A264" s="75" t="s">
        <v>70</v>
      </c>
      <c r="B264" s="79" t="s">
        <v>71</v>
      </c>
      <c r="C264" s="80">
        <v>52144.486700000001</v>
      </c>
      <c r="D264" s="80">
        <v>5.0000000000000001E-4</v>
      </c>
      <c r="E264">
        <f t="shared" si="57"/>
        <v>17142.888355262399</v>
      </c>
      <c r="F264">
        <f t="shared" si="58"/>
        <v>17143</v>
      </c>
      <c r="G264">
        <f t="shared" si="78"/>
        <v>-8.7737099995138124E-2</v>
      </c>
      <c r="H264" s="19"/>
      <c r="I264" s="19"/>
      <c r="J264" s="19">
        <f>G264</f>
        <v>-8.7737099995138124E-2</v>
      </c>
      <c r="K264" s="19"/>
      <c r="O264">
        <f t="shared" si="77"/>
        <v>-8.5180527428591904E-2</v>
      </c>
      <c r="P264" s="2">
        <f t="shared" si="73"/>
        <v>37125.986700000001</v>
      </c>
      <c r="Q264">
        <f t="shared" si="79"/>
        <v>6.5360632880167245E-6</v>
      </c>
      <c r="R264">
        <v>1</v>
      </c>
      <c r="S264">
        <f t="shared" si="80"/>
        <v>6.5360632880167245E-6</v>
      </c>
    </row>
    <row r="265" spans="1:24">
      <c r="A265" s="75" t="s">
        <v>70</v>
      </c>
      <c r="B265" s="79" t="s">
        <v>72</v>
      </c>
      <c r="C265" s="80">
        <v>52172.3871</v>
      </c>
      <c r="D265" s="80">
        <v>2.9999999999999997E-4</v>
      </c>
      <c r="E265">
        <f t="shared" si="57"/>
        <v>17178.391384619928</v>
      </c>
      <c r="F265">
        <f t="shared" si="58"/>
        <v>17178.5</v>
      </c>
      <c r="G265">
        <f t="shared" si="78"/>
        <v>-8.5356449999380857E-2</v>
      </c>
      <c r="H265" s="19"/>
      <c r="I265" s="19"/>
      <c r="J265" s="19">
        <f>G265</f>
        <v>-8.5356449999380857E-2</v>
      </c>
      <c r="K265" s="19"/>
      <c r="O265">
        <f t="shared" si="77"/>
        <v>-8.5555807040225446E-2</v>
      </c>
      <c r="P265" s="2">
        <f t="shared" si="73"/>
        <v>37153.8871</v>
      </c>
      <c r="Q265">
        <f t="shared" si="79"/>
        <v>3.9743229734311057E-8</v>
      </c>
      <c r="R265">
        <v>1</v>
      </c>
      <c r="S265">
        <f t="shared" si="80"/>
        <v>3.9743229734311057E-8</v>
      </c>
    </row>
    <row r="266" spans="1:24">
      <c r="A266" s="78" t="s">
        <v>69</v>
      </c>
      <c r="B266" s="76"/>
      <c r="C266" s="77">
        <v>52569.631699999998</v>
      </c>
      <c r="D266" s="77">
        <v>2.0000000000000001E-4</v>
      </c>
      <c r="E266">
        <f t="shared" si="57"/>
        <v>17683.881868481105</v>
      </c>
      <c r="F266">
        <f t="shared" si="58"/>
        <v>17684</v>
      </c>
      <c r="G266">
        <f t="shared" si="78"/>
        <v>-9.2834800001583062E-2</v>
      </c>
      <c r="H266" s="19"/>
      <c r="I266" s="19"/>
      <c r="J266" s="19"/>
      <c r="K266" s="19">
        <f>G266</f>
        <v>-9.2834800001583062E-2</v>
      </c>
      <c r="O266">
        <f t="shared" si="77"/>
        <v>-9.0976086338406897E-2</v>
      </c>
      <c r="P266" s="2">
        <f t="shared" si="73"/>
        <v>37551.131699999998</v>
      </c>
      <c r="Q266">
        <f t="shared" si="79"/>
        <v>3.4548164816777571E-6</v>
      </c>
      <c r="R266">
        <v>1</v>
      </c>
      <c r="S266">
        <f t="shared" si="80"/>
        <v>3.4548164816777571E-6</v>
      </c>
    </row>
    <row r="267" spans="1:24">
      <c r="A267" s="24" t="s">
        <v>279</v>
      </c>
      <c r="B267" s="24" t="s">
        <v>72</v>
      </c>
      <c r="C267" s="72">
        <v>52874.150900000001</v>
      </c>
      <c r="D267" s="72" t="s">
        <v>307</v>
      </c>
      <c r="E267">
        <f t="shared" si="57"/>
        <v>18071.380044046033</v>
      </c>
      <c r="F267">
        <f t="shared" si="58"/>
        <v>18071.5</v>
      </c>
      <c r="G267">
        <f t="shared" si="78"/>
        <v>-9.4268549997650553E-2</v>
      </c>
      <c r="H267" s="19"/>
      <c r="I267" s="19"/>
      <c r="J267" s="19"/>
      <c r="K267" s="19">
        <f>G267</f>
        <v>-9.4268549997650553E-2</v>
      </c>
      <c r="O267">
        <f t="shared" si="77"/>
        <v>-9.5227907079299554E-2</v>
      </c>
      <c r="P267" s="2">
        <f t="shared" si="73"/>
        <v>37855.650900000001</v>
      </c>
      <c r="Q267">
        <f t="shared" si="79"/>
        <v>9.2036601011008798E-7</v>
      </c>
      <c r="R267">
        <v>1</v>
      </c>
      <c r="S267">
        <f t="shared" si="80"/>
        <v>9.2036601011008798E-7</v>
      </c>
    </row>
    <row r="268" spans="1:24">
      <c r="A268" s="98" t="s">
        <v>187</v>
      </c>
      <c r="B268" s="76" t="s">
        <v>71</v>
      </c>
      <c r="C268" s="77">
        <v>54085.534699999997</v>
      </c>
      <c r="D268" s="77">
        <v>4.0000000000000002E-4</v>
      </c>
      <c r="E268">
        <f t="shared" si="57"/>
        <v>19612.855958894441</v>
      </c>
      <c r="F268">
        <f t="shared" si="58"/>
        <v>19613</v>
      </c>
      <c r="G268">
        <f t="shared" si="78"/>
        <v>-0.11319609999918612</v>
      </c>
      <c r="H268" s="19"/>
      <c r="I268" s="19">
        <f>G268</f>
        <v>-0.11319609999918612</v>
      </c>
      <c r="J268" s="19"/>
      <c r="K268" s="19"/>
      <c r="O268">
        <f t="shared" si="77"/>
        <v>-0.11297382245399082</v>
      </c>
      <c r="P268" s="2">
        <f t="shared" si="73"/>
        <v>39067.034699999997</v>
      </c>
      <c r="Q268">
        <f t="shared" si="79"/>
        <v>4.9407307098047977E-8</v>
      </c>
      <c r="R268">
        <v>1</v>
      </c>
      <c r="S268">
        <f t="shared" si="80"/>
        <v>4.9407307098047977E-8</v>
      </c>
    </row>
    <row r="269" spans="1:24">
      <c r="A269" s="103" t="s">
        <v>191</v>
      </c>
      <c r="B269" s="104" t="s">
        <v>71</v>
      </c>
      <c r="C269" s="105">
        <v>54085.534699999997</v>
      </c>
      <c r="D269" s="105">
        <v>4.0000000000000002E-4</v>
      </c>
      <c r="E269">
        <f t="shared" si="57"/>
        <v>19612.855958894441</v>
      </c>
      <c r="F269">
        <f t="shared" si="58"/>
        <v>19613</v>
      </c>
      <c r="G269">
        <f t="shared" si="78"/>
        <v>-0.11319609999918612</v>
      </c>
      <c r="H269" s="19"/>
      <c r="I269" s="19">
        <f>G269</f>
        <v>-0.11319609999918612</v>
      </c>
      <c r="J269" s="19"/>
      <c r="K269" s="19"/>
      <c r="O269">
        <f t="shared" si="77"/>
        <v>-0.11297382245399082</v>
      </c>
      <c r="P269" s="2">
        <f t="shared" si="73"/>
        <v>39067.034699999997</v>
      </c>
      <c r="Q269">
        <f t="shared" si="79"/>
        <v>4.9407307098047977E-8</v>
      </c>
      <c r="R269">
        <v>1</v>
      </c>
      <c r="S269">
        <f t="shared" si="80"/>
        <v>4.9407307098047977E-8</v>
      </c>
    </row>
    <row r="270" spans="1:24">
      <c r="A270" s="77" t="s">
        <v>79</v>
      </c>
      <c r="B270" s="76" t="s">
        <v>71</v>
      </c>
      <c r="C270" s="77">
        <v>54317.36159</v>
      </c>
      <c r="D270" s="77">
        <v>2E-3</v>
      </c>
      <c r="E270">
        <f t="shared" si="57"/>
        <v>19907.853768299865</v>
      </c>
      <c r="F270">
        <f t="shared" si="58"/>
        <v>19908</v>
      </c>
      <c r="G270">
        <f t="shared" si="78"/>
        <v>-0.11491759999626083</v>
      </c>
      <c r="H270" s="19"/>
      <c r="I270" s="19"/>
      <c r="J270" s="19"/>
      <c r="K270" s="19">
        <f>G270</f>
        <v>-0.11491759999626083</v>
      </c>
      <c r="O270">
        <f t="shared" si="77"/>
        <v>-0.11652146242683641</v>
      </c>
      <c r="P270" s="2">
        <f t="shared" si="73"/>
        <v>39298.86159</v>
      </c>
      <c r="Q270">
        <f t="shared" si="79"/>
        <v>2.5723746962117839E-6</v>
      </c>
      <c r="R270">
        <v>0.5</v>
      </c>
      <c r="S270">
        <f t="shared" si="80"/>
        <v>1.2861873481058919E-6</v>
      </c>
    </row>
    <row r="271" spans="1:24">
      <c r="A271" s="77" t="s">
        <v>80</v>
      </c>
      <c r="B271" s="76" t="s">
        <v>71</v>
      </c>
      <c r="C271" s="77">
        <v>54617.553310000003</v>
      </c>
      <c r="D271" s="77">
        <v>8.9999999999999998E-4</v>
      </c>
      <c r="E271">
        <f t="shared" si="57"/>
        <v>20289.845261183396</v>
      </c>
      <c r="F271">
        <f t="shared" si="58"/>
        <v>20290</v>
      </c>
      <c r="G271">
        <f t="shared" si="78"/>
        <v>-0.12160299999231938</v>
      </c>
      <c r="H271" s="19"/>
      <c r="I271" s="19"/>
      <c r="J271" s="19"/>
      <c r="K271" s="19">
        <f>G271</f>
        <v>-0.12160299999231938</v>
      </c>
      <c r="O271">
        <f t="shared" si="77"/>
        <v>-0.12118770686051845</v>
      </c>
      <c r="P271" s="2">
        <f t="shared" si="73"/>
        <v>39599.053310000003</v>
      </c>
      <c r="Q271">
        <f t="shared" si="79"/>
        <v>1.7246838532102329E-7</v>
      </c>
      <c r="R271">
        <v>0.5</v>
      </c>
      <c r="S271">
        <f t="shared" si="80"/>
        <v>8.6234192660511645E-8</v>
      </c>
    </row>
    <row r="272" spans="1:24">
      <c r="A272" s="77" t="s">
        <v>78</v>
      </c>
      <c r="B272" s="76" t="s">
        <v>72</v>
      </c>
      <c r="C272" s="77">
        <v>54697.316500000001</v>
      </c>
      <c r="D272" s="77">
        <v>2.0000000000000001E-4</v>
      </c>
      <c r="E272">
        <f t="shared" si="57"/>
        <v>20391.343263943934</v>
      </c>
      <c r="F272">
        <f t="shared" si="58"/>
        <v>20391.5</v>
      </c>
      <c r="G272">
        <f t="shared" si="78"/>
        <v>-0.12317254999652505</v>
      </c>
      <c r="H272" s="19"/>
      <c r="I272" s="19"/>
      <c r="J272" s="19">
        <f>G272</f>
        <v>-0.12317254999652505</v>
      </c>
      <c r="K272" s="19"/>
      <c r="O272">
        <f t="shared" si="77"/>
        <v>-0.12244128933601492</v>
      </c>
      <c r="P272" s="2">
        <f t="shared" si="73"/>
        <v>39678.816500000001</v>
      </c>
      <c r="Q272">
        <f t="shared" si="79"/>
        <v>5.3474215360971185E-7</v>
      </c>
      <c r="R272">
        <v>1</v>
      </c>
      <c r="S272">
        <f t="shared" si="80"/>
        <v>5.3474215360971185E-7</v>
      </c>
    </row>
    <row r="273" spans="1:19">
      <c r="A273" s="77" t="s">
        <v>78</v>
      </c>
      <c r="B273" s="76" t="s">
        <v>71</v>
      </c>
      <c r="C273" s="77">
        <v>54698.494299999998</v>
      </c>
      <c r="D273" s="77">
        <v>2.0000000000000001E-4</v>
      </c>
      <c r="E273">
        <f t="shared" si="57"/>
        <v>20392.842004749702</v>
      </c>
      <c r="F273">
        <f t="shared" si="58"/>
        <v>20393</v>
      </c>
      <c r="G273">
        <f t="shared" si="78"/>
        <v>-0.12416210000083083</v>
      </c>
      <c r="H273" s="19"/>
      <c r="I273" s="19"/>
      <c r="J273" s="19">
        <f>G273</f>
        <v>-0.12416210000083083</v>
      </c>
      <c r="K273" s="19"/>
      <c r="O273">
        <f t="shared" si="77"/>
        <v>-0.12245985840920091</v>
      </c>
      <c r="P273" s="2">
        <f t="shared" si="73"/>
        <v>39679.994299999998</v>
      </c>
      <c r="Q273">
        <f t="shared" si="79"/>
        <v>2.8976264362747595E-6</v>
      </c>
      <c r="R273">
        <v>1</v>
      </c>
      <c r="S273">
        <f t="shared" si="80"/>
        <v>2.8976264362747595E-6</v>
      </c>
    </row>
    <row r="274" spans="1:19">
      <c r="A274" s="77" t="s">
        <v>78</v>
      </c>
      <c r="B274" s="76" t="s">
        <v>71</v>
      </c>
      <c r="C274" s="77">
        <v>54720.500999999997</v>
      </c>
      <c r="D274" s="77">
        <v>4.0000000000000002E-4</v>
      </c>
      <c r="E274">
        <f t="shared" si="57"/>
        <v>20420.845349367068</v>
      </c>
      <c r="F274">
        <f t="shared" si="58"/>
        <v>20421</v>
      </c>
      <c r="G274">
        <f t="shared" si="78"/>
        <v>-0.12153370000305586</v>
      </c>
      <c r="H274" s="19"/>
      <c r="I274" s="19"/>
      <c r="J274" s="19">
        <f>G274</f>
        <v>-0.12153370000305586</v>
      </c>
      <c r="K274" s="19"/>
      <c r="O274">
        <f t="shared" si="77"/>
        <v>-0.12280671219510755</v>
      </c>
      <c r="P274" s="2">
        <f t="shared" si="73"/>
        <v>39702.000999999997</v>
      </c>
      <c r="Q274">
        <f t="shared" si="79"/>
        <v>1.6205600411122689E-6</v>
      </c>
      <c r="R274">
        <v>1</v>
      </c>
      <c r="S274">
        <f t="shared" si="80"/>
        <v>1.6205600411122689E-6</v>
      </c>
    </row>
    <row r="275" spans="1:19">
      <c r="A275" s="24" t="s">
        <v>286</v>
      </c>
      <c r="B275" s="24" t="s">
        <v>71</v>
      </c>
      <c r="C275" s="72">
        <v>55083.563499999997</v>
      </c>
      <c r="D275" s="72" t="s">
        <v>306</v>
      </c>
      <c r="E275">
        <f t="shared" si="57"/>
        <v>20882.839392324098</v>
      </c>
      <c r="F275">
        <f t="shared" si="58"/>
        <v>20883</v>
      </c>
      <c r="G275">
        <f t="shared" si="78"/>
        <v>-0.12621510000462877</v>
      </c>
      <c r="H275" s="19"/>
      <c r="I275" s="19"/>
      <c r="J275" s="19">
        <f>G275</f>
        <v>-0.12621510000462877</v>
      </c>
      <c r="O275">
        <f t="shared" si="77"/>
        <v>-0.12859313301259659</v>
      </c>
      <c r="P275" s="2">
        <f t="shared" si="73"/>
        <v>40065.063499999997</v>
      </c>
      <c r="Q275">
        <f t="shared" si="79"/>
        <v>5.6550409869844898E-6</v>
      </c>
      <c r="R275">
        <v>1</v>
      </c>
      <c r="S275">
        <f t="shared" si="80"/>
        <v>5.6550409869844898E-6</v>
      </c>
    </row>
    <row r="276" spans="1:19">
      <c r="A276" s="99" t="s">
        <v>157</v>
      </c>
      <c r="B276" s="100" t="s">
        <v>72</v>
      </c>
      <c r="C276" s="99">
        <v>55089.457199999997</v>
      </c>
      <c r="D276" s="99">
        <v>8.0000000000000004E-4</v>
      </c>
      <c r="E276">
        <f t="shared" si="57"/>
        <v>20890.339077064262</v>
      </c>
      <c r="F276">
        <f t="shared" si="58"/>
        <v>20890.5</v>
      </c>
      <c r="G276">
        <f t="shared" si="78"/>
        <v>-0.12646284999937052</v>
      </c>
      <c r="H276" s="19"/>
      <c r="I276" s="19"/>
      <c r="J276" s="19"/>
      <c r="K276" s="19">
        <f t="shared" ref="K276:K283" si="81">G276</f>
        <v>-0.12646284999937052</v>
      </c>
      <c r="O276">
        <f t="shared" si="77"/>
        <v>-0.12868805354030693</v>
      </c>
      <c r="P276" s="2">
        <f t="shared" si="73"/>
        <v>40070.957199999997</v>
      </c>
      <c r="Q276">
        <f t="shared" si="79"/>
        <v>4.9515307985959623E-6</v>
      </c>
      <c r="R276">
        <v>1</v>
      </c>
      <c r="S276">
        <f t="shared" si="80"/>
        <v>4.9515307985959623E-6</v>
      </c>
    </row>
    <row r="277" spans="1:19">
      <c r="A277" s="102" t="s">
        <v>188</v>
      </c>
      <c r="B277" s="79" t="s">
        <v>71</v>
      </c>
      <c r="C277" s="80">
        <v>55447.411399999997</v>
      </c>
      <c r="D277" s="80">
        <v>1E-4</v>
      </c>
      <c r="E277">
        <f t="shared" ref="E277:E283" si="82">+(C277-C$7)/C$8</f>
        <v>21345.832850316663</v>
      </c>
      <c r="F277">
        <f t="shared" ref="F277:F283" si="83">ROUND(2*E277,0)/2</f>
        <v>21346</v>
      </c>
      <c r="G277">
        <f t="shared" si="78"/>
        <v>-0.13135619999957271</v>
      </c>
      <c r="H277" s="19"/>
      <c r="I277" s="19"/>
      <c r="J277" s="19"/>
      <c r="K277" s="19">
        <f t="shared" si="81"/>
        <v>-0.13135619999957271</v>
      </c>
      <c r="O277">
        <f t="shared" si="77"/>
        <v>-0.13451189518835246</v>
      </c>
      <c r="P277" s="2">
        <f t="shared" si="73"/>
        <v>40428.911399999997</v>
      </c>
      <c r="Q277">
        <f t="shared" si="79"/>
        <v>9.9584121244876976E-6</v>
      </c>
      <c r="R277">
        <v>1</v>
      </c>
      <c r="S277">
        <f t="shared" si="80"/>
        <v>9.9584121244876976E-6</v>
      </c>
    </row>
    <row r="278" spans="1:19">
      <c r="A278" s="24" t="s">
        <v>293</v>
      </c>
      <c r="B278" s="24" t="s">
        <v>71</v>
      </c>
      <c r="C278" s="72">
        <v>55774.327499999999</v>
      </c>
      <c r="D278" s="72" t="s">
        <v>307</v>
      </c>
      <c r="E278">
        <f t="shared" si="82"/>
        <v>21761.830896787302</v>
      </c>
      <c r="F278">
        <f t="shared" si="83"/>
        <v>21762</v>
      </c>
      <c r="G278">
        <f t="shared" si="78"/>
        <v>-0.132891400004155</v>
      </c>
      <c r="H278" s="19"/>
      <c r="I278" s="19"/>
      <c r="J278" s="19"/>
      <c r="K278" s="19">
        <f t="shared" si="81"/>
        <v>-0.132891400004155</v>
      </c>
      <c r="O278">
        <f t="shared" si="77"/>
        <v>-0.13993213292416609</v>
      </c>
      <c r="P278" s="2">
        <f t="shared" si="73"/>
        <v>40755.827499999999</v>
      </c>
      <c r="Q278">
        <f t="shared" si="79"/>
        <v>4.9571920050927877E-5</v>
      </c>
      <c r="R278">
        <v>1</v>
      </c>
      <c r="S278">
        <f t="shared" si="80"/>
        <v>4.9571920050927877E-5</v>
      </c>
    </row>
    <row r="279" spans="1:19">
      <c r="A279" s="24" t="s">
        <v>293</v>
      </c>
      <c r="B279" s="24" t="s">
        <v>71</v>
      </c>
      <c r="C279" s="72">
        <v>55777.468399999998</v>
      </c>
      <c r="D279" s="72" t="s">
        <v>307</v>
      </c>
      <c r="E279">
        <f t="shared" si="82"/>
        <v>21765.827666185196</v>
      </c>
      <c r="F279">
        <f t="shared" si="83"/>
        <v>21766</v>
      </c>
      <c r="G279">
        <f t="shared" si="78"/>
        <v>-0.13543019999633543</v>
      </c>
      <c r="H279" s="19"/>
      <c r="I279" s="19"/>
      <c r="J279" s="19"/>
      <c r="K279" s="19">
        <f t="shared" si="81"/>
        <v>-0.13543019999633543</v>
      </c>
      <c r="O279">
        <f t="shared" si="77"/>
        <v>-0.13998472060101097</v>
      </c>
      <c r="P279" s="2">
        <f t="shared" si="73"/>
        <v>40758.968399999998</v>
      </c>
      <c r="Q279">
        <f t="shared" si="79"/>
        <v>2.0743657938414031E-5</v>
      </c>
      <c r="R279">
        <v>1</v>
      </c>
      <c r="S279">
        <f t="shared" si="80"/>
        <v>2.0743657938414031E-5</v>
      </c>
    </row>
    <row r="280" spans="1:19">
      <c r="A280" s="24" t="s">
        <v>293</v>
      </c>
      <c r="B280" s="24" t="s">
        <v>72</v>
      </c>
      <c r="C280" s="72">
        <v>55779.432699999998</v>
      </c>
      <c r="D280" s="72" t="s">
        <v>307</v>
      </c>
      <c r="E280">
        <f t="shared" si="82"/>
        <v>21768.327221767446</v>
      </c>
      <c r="F280">
        <f t="shared" si="83"/>
        <v>21768.5</v>
      </c>
      <c r="G280">
        <f t="shared" si="78"/>
        <v>-0.13577944999997271</v>
      </c>
      <c r="H280" s="19"/>
      <c r="I280" s="19"/>
      <c r="J280" s="19"/>
      <c r="K280" s="19">
        <f t="shared" si="81"/>
        <v>-0.13577944999997271</v>
      </c>
      <c r="O280">
        <f t="shared" si="77"/>
        <v>-0.14001759244523099</v>
      </c>
      <c r="P280" s="2">
        <f t="shared" si="73"/>
        <v>40760.932699999998</v>
      </c>
      <c r="Q280">
        <f t="shared" si="79"/>
        <v>1.7961851386299792E-5</v>
      </c>
      <c r="R280">
        <v>1</v>
      </c>
      <c r="S280">
        <f t="shared" si="80"/>
        <v>1.7961851386299792E-5</v>
      </c>
    </row>
    <row r="281" spans="1:19">
      <c r="A281" s="24" t="s">
        <v>293</v>
      </c>
      <c r="B281" s="24" t="s">
        <v>72</v>
      </c>
      <c r="C281" s="72">
        <v>55793.578800000003</v>
      </c>
      <c r="D281" s="72" t="s">
        <v>307</v>
      </c>
      <c r="E281">
        <f t="shared" si="82"/>
        <v>21786.328017583804</v>
      </c>
      <c r="F281">
        <f t="shared" si="83"/>
        <v>21786.5</v>
      </c>
      <c r="G281">
        <f t="shared" si="78"/>
        <v>-0.13515404999634484</v>
      </c>
      <c r="H281" s="19"/>
      <c r="I281" s="19"/>
      <c r="J281" s="19"/>
      <c r="K281" s="19">
        <f t="shared" si="81"/>
        <v>-0.13515404999634484</v>
      </c>
      <c r="O281">
        <f t="shared" si="77"/>
        <v>-0.14025437295714346</v>
      </c>
      <c r="P281" s="2">
        <f t="shared" si="73"/>
        <v>40775.078800000003</v>
      </c>
      <c r="Q281">
        <f t="shared" si="79"/>
        <v>2.6013294304449659E-5</v>
      </c>
      <c r="R281">
        <v>1</v>
      </c>
      <c r="S281">
        <f t="shared" si="80"/>
        <v>2.6013294304449659E-5</v>
      </c>
    </row>
    <row r="282" spans="1:19">
      <c r="A282" s="103" t="s">
        <v>192</v>
      </c>
      <c r="B282" s="104" t="s">
        <v>71</v>
      </c>
      <c r="C282" s="105">
        <v>55799.472840000002</v>
      </c>
      <c r="D282" s="105">
        <v>5.9999999999999995E-4</v>
      </c>
      <c r="E282">
        <f t="shared" si="82"/>
        <v>21793.828134971169</v>
      </c>
      <c r="F282">
        <f t="shared" si="83"/>
        <v>21794</v>
      </c>
      <c r="G282">
        <f t="shared" si="78"/>
        <v>-0.13506179999967571</v>
      </c>
      <c r="H282" s="19"/>
      <c r="I282" s="19"/>
      <c r="J282" s="19"/>
      <c r="K282" s="19">
        <f t="shared" si="81"/>
        <v>-0.13506179999967571</v>
      </c>
      <c r="O282">
        <f t="shared" si="77"/>
        <v>-0.14035308500895607</v>
      </c>
      <c r="P282" s="2">
        <f t="shared" si="73"/>
        <v>40780.972840000002</v>
      </c>
      <c r="Q282">
        <f t="shared" si="79"/>
        <v>2.7997697049435069E-5</v>
      </c>
      <c r="R282">
        <v>1</v>
      </c>
      <c r="S282">
        <f t="shared" si="80"/>
        <v>2.7997697049435069E-5</v>
      </c>
    </row>
    <row r="283" spans="1:19">
      <c r="A283" s="103" t="s">
        <v>192</v>
      </c>
      <c r="B283" s="104" t="s">
        <v>71</v>
      </c>
      <c r="C283" s="105">
        <v>55873.341160000004</v>
      </c>
      <c r="D283" s="105">
        <v>2.0000000000000001E-4</v>
      </c>
      <c r="E283">
        <f t="shared" si="82"/>
        <v>21887.824964176183</v>
      </c>
      <c r="F283">
        <f t="shared" si="83"/>
        <v>21888</v>
      </c>
      <c r="G283">
        <f t="shared" si="78"/>
        <v>-0.13755359999049688</v>
      </c>
      <c r="H283" s="19"/>
      <c r="I283" s="19"/>
      <c r="J283" s="19"/>
      <c r="K283" s="19">
        <f t="shared" si="81"/>
        <v>-0.13755359999049688</v>
      </c>
      <c r="O283">
        <f t="shared" si="77"/>
        <v>-0.14159294530249936</v>
      </c>
      <c r="P283" s="2">
        <f t="shared" si="73"/>
        <v>40854.841160000004</v>
      </c>
      <c r="Q283">
        <f t="shared" si="79"/>
        <v>1.6316310549596405E-5</v>
      </c>
      <c r="R283">
        <v>1</v>
      </c>
      <c r="S283">
        <f t="shared" si="80"/>
        <v>1.6316310549596405E-5</v>
      </c>
    </row>
    <row r="284" spans="1:19">
      <c r="A284" s="24" t="s">
        <v>304</v>
      </c>
      <c r="B284" s="24" t="s">
        <v>71</v>
      </c>
      <c r="C284" s="72">
        <v>55873.341200000003</v>
      </c>
      <c r="D284" s="72" t="s">
        <v>271</v>
      </c>
      <c r="E284">
        <f t="shared" ref="E284:E292" si="84">+(C284-C$7)/C$8</f>
        <v>21887.82501507585</v>
      </c>
      <c r="F284">
        <f t="shared" ref="F284:F292" si="85">ROUND(2*E284,0)/2</f>
        <v>21888</v>
      </c>
      <c r="G284">
        <f t="shared" ref="G284:G292" si="86">+C284-(C$7+F284*C$8)</f>
        <v>-0.13751359999150736</v>
      </c>
      <c r="H284" s="19"/>
      <c r="I284" s="19"/>
      <c r="J284" s="19"/>
      <c r="K284" s="19">
        <f t="shared" ref="K284:K292" si="87">G284</f>
        <v>-0.13751359999150736</v>
      </c>
      <c r="O284">
        <f t="shared" ref="O284:O292" si="88">+D$11+D$12*F284+D$13*F284^2</f>
        <v>-0.14159294530249936</v>
      </c>
      <c r="P284" s="2">
        <f t="shared" ref="P284:P292" si="89">+C284-15018.5</f>
        <v>40854.841200000003</v>
      </c>
      <c r="Q284">
        <f t="shared" ref="Q284:Q292" si="90">+(O284-G284)^2</f>
        <v>1.6641058166312369E-5</v>
      </c>
      <c r="R284">
        <v>1</v>
      </c>
      <c r="S284">
        <f t="shared" ref="S284:S292" si="91">R284*Q284</f>
        <v>1.6641058166312369E-5</v>
      </c>
    </row>
    <row r="285" spans="1:19">
      <c r="A285" s="77" t="s">
        <v>1114</v>
      </c>
      <c r="B285" s="76" t="s">
        <v>71</v>
      </c>
      <c r="C285" s="142">
        <v>56574.32099</v>
      </c>
      <c r="D285" s="77">
        <v>1E-4</v>
      </c>
      <c r="E285">
        <f t="shared" si="84"/>
        <v>22779.816028229976</v>
      </c>
      <c r="F285">
        <f t="shared" si="85"/>
        <v>22780</v>
      </c>
      <c r="G285">
        <f t="shared" si="86"/>
        <v>-0.14457599999877857</v>
      </c>
      <c r="H285" s="19"/>
      <c r="I285" s="19"/>
      <c r="J285" s="19"/>
      <c r="K285" s="19">
        <f t="shared" si="87"/>
        <v>-0.14457599999877857</v>
      </c>
      <c r="O285">
        <f t="shared" si="88"/>
        <v>-0.15360448534288004</v>
      </c>
      <c r="P285" s="2">
        <f t="shared" si="89"/>
        <v>41555.82099</v>
      </c>
      <c r="Q285">
        <f t="shared" si="90"/>
        <v>8.1513547608655081E-5</v>
      </c>
      <c r="R285">
        <v>1</v>
      </c>
      <c r="S285">
        <f t="shared" si="91"/>
        <v>8.1513547608655081E-5</v>
      </c>
    </row>
    <row r="286" spans="1:19">
      <c r="A286" s="77" t="s">
        <v>1114</v>
      </c>
      <c r="B286" s="76" t="s">
        <v>71</v>
      </c>
      <c r="C286" s="142">
        <v>56574.321380000001</v>
      </c>
      <c r="D286" s="77">
        <v>2.0000000000000001E-4</v>
      </c>
      <c r="E286">
        <f t="shared" si="84"/>
        <v>22779.81652450177</v>
      </c>
      <c r="F286">
        <f t="shared" si="85"/>
        <v>22780</v>
      </c>
      <c r="G286">
        <f t="shared" si="86"/>
        <v>-0.14418599999771686</v>
      </c>
      <c r="H286" s="19"/>
      <c r="I286" s="19"/>
      <c r="J286" s="19"/>
      <c r="K286" s="19">
        <f t="shared" si="87"/>
        <v>-0.14418599999771686</v>
      </c>
      <c r="O286">
        <f t="shared" si="88"/>
        <v>-0.15360448534288004</v>
      </c>
      <c r="P286" s="2">
        <f t="shared" si="89"/>
        <v>41555.821380000001</v>
      </c>
      <c r="Q286">
        <f t="shared" si="90"/>
        <v>8.8707866197053581E-5</v>
      </c>
      <c r="R286">
        <v>1</v>
      </c>
      <c r="S286">
        <f t="shared" si="91"/>
        <v>8.8707866197053581E-5</v>
      </c>
    </row>
    <row r="287" spans="1:19">
      <c r="A287" s="77" t="s">
        <v>1114</v>
      </c>
      <c r="B287" s="76" t="s">
        <v>71</v>
      </c>
      <c r="C287" s="142">
        <v>56574.32157</v>
      </c>
      <c r="D287" s="77">
        <v>1E-4</v>
      </c>
      <c r="E287">
        <f t="shared" si="84"/>
        <v>22779.816766275202</v>
      </c>
      <c r="F287">
        <f t="shared" si="85"/>
        <v>22780</v>
      </c>
      <c r="G287">
        <f t="shared" si="86"/>
        <v>-0.14399599999887869</v>
      </c>
      <c r="H287" s="19"/>
      <c r="I287" s="19"/>
      <c r="J287" s="19"/>
      <c r="K287" s="19">
        <f t="shared" si="87"/>
        <v>-0.14399599999887869</v>
      </c>
      <c r="O287">
        <f t="shared" si="88"/>
        <v>-0.15360448534288004</v>
      </c>
      <c r="P287" s="2">
        <f t="shared" si="89"/>
        <v>41555.82157</v>
      </c>
      <c r="Q287">
        <f t="shared" si="90"/>
        <v>9.2322990605888836E-5</v>
      </c>
      <c r="R287">
        <v>1</v>
      </c>
      <c r="S287">
        <f t="shared" si="91"/>
        <v>9.2322990605888836E-5</v>
      </c>
    </row>
    <row r="288" spans="1:19">
      <c r="A288" s="144" t="s">
        <v>1113</v>
      </c>
      <c r="B288" s="145" t="str">
        <f>IF(K288="s","II","I")</f>
        <v>I</v>
      </c>
      <c r="C288" s="144">
        <v>56830.507700000002</v>
      </c>
      <c r="D288" s="144">
        <v>3.8999999999999998E-3</v>
      </c>
      <c r="E288">
        <f t="shared" si="84"/>
        <v>23105.811508084716</v>
      </c>
      <c r="F288">
        <f t="shared" si="85"/>
        <v>23106</v>
      </c>
      <c r="G288">
        <f t="shared" si="86"/>
        <v>-0.14812820000224747</v>
      </c>
      <c r="H288" s="19"/>
      <c r="I288" s="19"/>
      <c r="J288" s="19"/>
      <c r="K288" s="19">
        <f t="shared" si="87"/>
        <v>-0.14812820000224747</v>
      </c>
      <c r="O288">
        <f t="shared" si="88"/>
        <v>-0.15810543910642777</v>
      </c>
      <c r="P288" s="2">
        <f t="shared" si="89"/>
        <v>41812.007700000002</v>
      </c>
      <c r="Q288">
        <f t="shared" si="90"/>
        <v>9.9545300141984559E-5</v>
      </c>
      <c r="R288">
        <v>1</v>
      </c>
      <c r="S288">
        <f t="shared" si="91"/>
        <v>9.9545300141984559E-5</v>
      </c>
    </row>
    <row r="289" spans="1:19">
      <c r="A289" s="146" t="s">
        <v>1115</v>
      </c>
      <c r="B289" s="147"/>
      <c r="C289" s="146">
        <v>57214.397700000001</v>
      </c>
      <c r="D289" s="146">
        <v>6.4000000000000003E-3</v>
      </c>
      <c r="E289">
        <f t="shared" si="84"/>
        <v>23594.308373364867</v>
      </c>
      <c r="F289">
        <f t="shared" si="85"/>
        <v>23594.5</v>
      </c>
      <c r="G289">
        <f t="shared" si="86"/>
        <v>-0.15059165000275243</v>
      </c>
      <c r="H289" s="19"/>
      <c r="I289" s="19"/>
      <c r="J289" s="19"/>
      <c r="K289" s="19">
        <f t="shared" si="87"/>
        <v>-0.15059165000275243</v>
      </c>
      <c r="O289">
        <f t="shared" si="88"/>
        <v>-0.16496128051832731</v>
      </c>
      <c r="P289" s="2">
        <f t="shared" si="89"/>
        <v>42195.897700000001</v>
      </c>
      <c r="Q289">
        <f t="shared" si="90"/>
        <v>2.0648628115414088E-4</v>
      </c>
      <c r="R289">
        <v>1</v>
      </c>
      <c r="S289">
        <f t="shared" si="91"/>
        <v>2.0648628115414088E-4</v>
      </c>
    </row>
    <row r="290" spans="1:19">
      <c r="A290" s="151" t="s">
        <v>1116</v>
      </c>
      <c r="B290" s="152" t="s">
        <v>71</v>
      </c>
      <c r="C290" s="153">
        <v>57638.3537</v>
      </c>
      <c r="D290" s="153">
        <v>5.0000000000000001E-4</v>
      </c>
      <c r="E290">
        <f t="shared" si="84"/>
        <v>24133.788893869987</v>
      </c>
      <c r="F290">
        <f t="shared" si="85"/>
        <v>24134</v>
      </c>
      <c r="G290">
        <f t="shared" si="86"/>
        <v>-0.16589979999844218</v>
      </c>
      <c r="H290" s="19"/>
      <c r="I290" s="19"/>
      <c r="J290" s="19"/>
      <c r="K290" s="19">
        <f t="shared" si="87"/>
        <v>-0.16589979999844218</v>
      </c>
      <c r="O290">
        <f t="shared" si="88"/>
        <v>-0.17268803990774534</v>
      </c>
      <c r="P290" s="2">
        <f t="shared" si="89"/>
        <v>42619.8537</v>
      </c>
      <c r="Q290">
        <f t="shared" si="90"/>
        <v>4.60802010662562E-5</v>
      </c>
      <c r="R290">
        <v>1</v>
      </c>
      <c r="S290">
        <f t="shared" si="91"/>
        <v>4.60802010662562E-5</v>
      </c>
    </row>
    <row r="291" spans="1:19">
      <c r="A291" s="148" t="s">
        <v>1</v>
      </c>
      <c r="B291" s="149" t="s">
        <v>71</v>
      </c>
      <c r="C291" s="150">
        <v>57644.649949999999</v>
      </c>
      <c r="D291" s="150">
        <v>2.0000000000000001E-4</v>
      </c>
      <c r="E291">
        <f t="shared" si="84"/>
        <v>24141.800820171844</v>
      </c>
      <c r="F291">
        <f t="shared" si="85"/>
        <v>24142</v>
      </c>
      <c r="G291">
        <f t="shared" si="86"/>
        <v>-0.1565273999949568</v>
      </c>
      <c r="H291" s="19"/>
      <c r="I291" s="19"/>
      <c r="J291" s="19"/>
      <c r="K291" s="19">
        <f t="shared" si="87"/>
        <v>-0.1565273999949568</v>
      </c>
      <c r="O291">
        <f t="shared" si="88"/>
        <v>-0.17280384188025089</v>
      </c>
      <c r="P291" s="2">
        <f t="shared" si="89"/>
        <v>42626.149949999999</v>
      </c>
      <c r="Q291">
        <f t="shared" si="90"/>
        <v>2.6492256044535588E-4</v>
      </c>
      <c r="R291">
        <v>1</v>
      </c>
      <c r="S291">
        <f t="shared" si="91"/>
        <v>2.6492256044535588E-4</v>
      </c>
    </row>
    <row r="292" spans="1:19">
      <c r="A292" s="157" t="s">
        <v>0</v>
      </c>
      <c r="B292" s="158" t="s">
        <v>71</v>
      </c>
      <c r="C292" s="158">
        <v>57924.415399999998</v>
      </c>
      <c r="D292" s="158">
        <v>1.2999999999999999E-3</v>
      </c>
      <c r="E292">
        <f t="shared" si="84"/>
        <v>24497.800052604809</v>
      </c>
      <c r="F292">
        <f t="shared" si="85"/>
        <v>24498</v>
      </c>
      <c r="G292">
        <f t="shared" si="86"/>
        <v>-0.15713059999688994</v>
      </c>
      <c r="H292" s="19"/>
      <c r="I292" s="19"/>
      <c r="J292" s="19"/>
      <c r="K292" s="19">
        <f t="shared" si="87"/>
        <v>-0.15713059999688994</v>
      </c>
      <c r="O292">
        <f t="shared" si="88"/>
        <v>-0.17799328280998575</v>
      </c>
      <c r="P292" s="2">
        <f t="shared" si="89"/>
        <v>42905.915399999998</v>
      </c>
      <c r="Q292">
        <f t="shared" si="90"/>
        <v>4.3525153415984315E-4</v>
      </c>
      <c r="R292">
        <v>1</v>
      </c>
      <c r="S292">
        <f t="shared" si="91"/>
        <v>4.3525153415984315E-4</v>
      </c>
    </row>
    <row r="293" spans="1:19">
      <c r="A293" s="167" t="s">
        <v>1125</v>
      </c>
      <c r="B293" s="168" t="s">
        <v>71</v>
      </c>
      <c r="C293" s="169">
        <v>59109.478999999817</v>
      </c>
      <c r="D293" s="167">
        <v>7.0000000000000001E-3</v>
      </c>
      <c r="E293">
        <f t="shared" ref="E293:E294" si="92">+(C293-C$7)/C$8</f>
        <v>26005.783729589159</v>
      </c>
      <c r="F293">
        <f t="shared" ref="F293:F294" si="93">ROUND(2*E293,0)/2</f>
        <v>26006</v>
      </c>
      <c r="G293">
        <f t="shared" ref="G293:G294" si="94">+C293-(C$7+F293*C$8)</f>
        <v>-0.16995820018200902</v>
      </c>
      <c r="H293" s="19"/>
      <c r="I293" s="19"/>
      <c r="J293" s="19"/>
      <c r="K293" s="19">
        <f t="shared" ref="K293:K294" si="95">G293</f>
        <v>-0.16995820018200902</v>
      </c>
      <c r="O293">
        <f t="shared" ref="O293:O294" si="96">+D$11+D$12*F293+D$13*F293^2</f>
        <v>-0.20076191800491466</v>
      </c>
      <c r="P293" s="2">
        <f t="shared" ref="P293:P294" si="97">+C293-15018.5</f>
        <v>44090.978999999817</v>
      </c>
      <c r="Q293">
        <f t="shared" ref="Q293:Q294" si="98">+(O293-G293)^2</f>
        <v>9.4886903171319465E-4</v>
      </c>
      <c r="R293">
        <v>1</v>
      </c>
      <c r="S293">
        <f t="shared" ref="S293:S294" si="99">R293*Q293</f>
        <v>9.4886903171319465E-4</v>
      </c>
    </row>
    <row r="294" spans="1:19">
      <c r="A294" s="167" t="s">
        <v>1126</v>
      </c>
      <c r="B294" s="168" t="s">
        <v>71</v>
      </c>
      <c r="C294" s="169">
        <v>59417.527499999997</v>
      </c>
      <c r="D294" s="167">
        <v>2E-3</v>
      </c>
      <c r="E294">
        <f t="shared" si="92"/>
        <v>26397.772910355368</v>
      </c>
      <c r="F294">
        <f t="shared" si="93"/>
        <v>26398</v>
      </c>
      <c r="G294">
        <f t="shared" si="94"/>
        <v>-0.17846060000010766</v>
      </c>
      <c r="H294" s="19"/>
      <c r="I294" s="19"/>
      <c r="J294" s="19"/>
      <c r="K294" s="19">
        <f t="shared" si="95"/>
        <v>-0.17846060000010766</v>
      </c>
      <c r="O294">
        <f t="shared" si="96"/>
        <v>-0.20688892473374043</v>
      </c>
      <c r="P294" s="2">
        <f t="shared" si="97"/>
        <v>44399.027499999997</v>
      </c>
      <c r="Q294">
        <f t="shared" si="98"/>
        <v>8.0816964716087672E-4</v>
      </c>
      <c r="R294">
        <v>1</v>
      </c>
      <c r="S294">
        <f t="shared" si="99"/>
        <v>8.0816964716087672E-4</v>
      </c>
    </row>
    <row r="295" spans="1:19">
      <c r="C295" s="29"/>
      <c r="D295" s="29"/>
    </row>
    <row r="296" spans="1:19">
      <c r="C296" s="29"/>
      <c r="D296" s="29"/>
    </row>
    <row r="297" spans="1:19">
      <c r="C297" s="29"/>
      <c r="D297" s="29"/>
    </row>
    <row r="298" spans="1:19">
      <c r="C298" s="29"/>
      <c r="D298" s="29"/>
    </row>
    <row r="299" spans="1:19">
      <c r="C299" s="29"/>
      <c r="D299" s="29"/>
    </row>
    <row r="300" spans="1:19">
      <c r="C300" s="29"/>
      <c r="D300" s="29"/>
    </row>
    <row r="301" spans="1:19">
      <c r="C301" s="29"/>
      <c r="D301" s="29"/>
    </row>
    <row r="302" spans="1:19">
      <c r="C302" s="29"/>
      <c r="D302" s="29"/>
    </row>
    <row r="303" spans="1:19">
      <c r="C303" s="29"/>
      <c r="D303" s="29"/>
    </row>
    <row r="304" spans="1:19">
      <c r="C304" s="29"/>
      <c r="D304" s="29"/>
    </row>
    <row r="305" spans="3:4">
      <c r="C305" s="29"/>
      <c r="D305" s="29"/>
    </row>
    <row r="306" spans="3:4">
      <c r="C306" s="29"/>
      <c r="D306" s="29"/>
    </row>
    <row r="307" spans="3:4">
      <c r="C307" s="29"/>
      <c r="D307" s="29"/>
    </row>
    <row r="308" spans="3:4">
      <c r="C308" s="29"/>
      <c r="D308" s="29"/>
    </row>
    <row r="309" spans="3:4">
      <c r="C309" s="29"/>
      <c r="D309" s="29"/>
    </row>
    <row r="310" spans="3:4">
      <c r="C310" s="29"/>
      <c r="D310" s="29"/>
    </row>
    <row r="311" spans="3:4">
      <c r="C311" s="29"/>
      <c r="D311" s="29"/>
    </row>
    <row r="312" spans="3:4">
      <c r="C312" s="29"/>
      <c r="D312" s="29"/>
    </row>
    <row r="313" spans="3:4">
      <c r="C313" s="29"/>
      <c r="D313" s="29"/>
    </row>
    <row r="314" spans="3:4">
      <c r="C314" s="29"/>
      <c r="D314" s="29"/>
    </row>
    <row r="315" spans="3:4">
      <c r="C315" s="29"/>
      <c r="D315" s="29"/>
    </row>
    <row r="316" spans="3:4">
      <c r="C316" s="29"/>
      <c r="D316" s="29"/>
    </row>
    <row r="317" spans="3:4">
      <c r="C317" s="29"/>
      <c r="D317" s="29"/>
    </row>
    <row r="318" spans="3:4">
      <c r="C318" s="29"/>
      <c r="D318" s="29"/>
    </row>
    <row r="319" spans="3:4">
      <c r="C319" s="29"/>
      <c r="D319" s="29"/>
    </row>
    <row r="320" spans="3:4">
      <c r="C320" s="29"/>
      <c r="D320" s="29"/>
    </row>
    <row r="321" spans="3:4">
      <c r="C321" s="29"/>
      <c r="D321" s="29"/>
    </row>
    <row r="322" spans="3:4">
      <c r="C322" s="29"/>
      <c r="D322" s="29"/>
    </row>
    <row r="323" spans="3:4">
      <c r="C323" s="29"/>
      <c r="D323" s="29"/>
    </row>
    <row r="324" spans="3:4">
      <c r="C324" s="29"/>
      <c r="D324" s="29"/>
    </row>
    <row r="325" spans="3:4">
      <c r="C325" s="29"/>
      <c r="D325" s="29"/>
    </row>
    <row r="326" spans="3:4">
      <c r="C326" s="29"/>
      <c r="D326" s="29"/>
    </row>
    <row r="327" spans="3:4">
      <c r="C327" s="29"/>
      <c r="D327" s="29"/>
    </row>
    <row r="328" spans="3:4">
      <c r="C328" s="29"/>
      <c r="D328" s="29"/>
    </row>
    <row r="329" spans="3:4">
      <c r="C329" s="29"/>
      <c r="D329" s="29"/>
    </row>
    <row r="330" spans="3:4">
      <c r="C330" s="29"/>
      <c r="D330" s="29"/>
    </row>
    <row r="331" spans="3:4">
      <c r="C331" s="29"/>
      <c r="D331" s="29"/>
    </row>
    <row r="332" spans="3:4">
      <c r="C332" s="29"/>
      <c r="D332" s="29"/>
    </row>
    <row r="333" spans="3:4">
      <c r="C333" s="29"/>
      <c r="D333" s="29"/>
    </row>
    <row r="334" spans="3:4">
      <c r="C334" s="29"/>
      <c r="D334" s="29"/>
    </row>
    <row r="335" spans="3:4">
      <c r="C335" s="29"/>
      <c r="D335" s="29"/>
    </row>
    <row r="336" spans="3:4">
      <c r="C336" s="29"/>
      <c r="D336" s="29"/>
    </row>
    <row r="337" spans="3:4">
      <c r="C337" s="29"/>
      <c r="D337" s="29"/>
    </row>
    <row r="338" spans="3:4">
      <c r="C338" s="29"/>
      <c r="D338" s="29"/>
    </row>
    <row r="339" spans="3:4">
      <c r="C339" s="29"/>
      <c r="D339" s="29"/>
    </row>
    <row r="340" spans="3:4">
      <c r="C340" s="29"/>
      <c r="D340" s="29"/>
    </row>
    <row r="341" spans="3:4">
      <c r="C341" s="29"/>
      <c r="D341" s="29"/>
    </row>
    <row r="342" spans="3:4">
      <c r="C342" s="29"/>
      <c r="D342" s="29"/>
    </row>
    <row r="343" spans="3:4">
      <c r="C343" s="29"/>
      <c r="D343" s="29"/>
    </row>
    <row r="344" spans="3:4">
      <c r="C344" s="29"/>
      <c r="D344" s="29"/>
    </row>
    <row r="345" spans="3:4">
      <c r="C345" s="29"/>
      <c r="D345" s="29"/>
    </row>
    <row r="346" spans="3:4">
      <c r="C346" s="29"/>
      <c r="D346" s="29"/>
    </row>
    <row r="347" spans="3:4">
      <c r="C347" s="29"/>
      <c r="D347" s="29"/>
    </row>
    <row r="348" spans="3:4">
      <c r="C348" s="29"/>
      <c r="D348" s="29"/>
    </row>
    <row r="349" spans="3:4">
      <c r="C349" s="29"/>
      <c r="D349" s="29"/>
    </row>
    <row r="350" spans="3:4">
      <c r="C350" s="29"/>
      <c r="D350" s="29"/>
    </row>
    <row r="351" spans="3:4">
      <c r="C351" s="29"/>
      <c r="D351" s="29"/>
    </row>
    <row r="352" spans="3:4">
      <c r="C352" s="29"/>
      <c r="D352" s="29"/>
    </row>
    <row r="353" spans="3:4">
      <c r="C353" s="29"/>
      <c r="D353" s="29"/>
    </row>
    <row r="354" spans="3:4">
      <c r="C354" s="29"/>
      <c r="D354" s="29"/>
    </row>
    <row r="355" spans="3:4">
      <c r="C355" s="29"/>
      <c r="D355" s="29"/>
    </row>
    <row r="356" spans="3:4">
      <c r="C356" s="29"/>
      <c r="D356" s="29"/>
    </row>
    <row r="357" spans="3:4">
      <c r="C357" s="29"/>
      <c r="D357" s="29"/>
    </row>
    <row r="358" spans="3:4">
      <c r="C358" s="29"/>
      <c r="D358" s="29"/>
    </row>
    <row r="359" spans="3:4">
      <c r="C359" s="29"/>
      <c r="D359" s="29"/>
    </row>
    <row r="360" spans="3:4">
      <c r="C360" s="29"/>
      <c r="D360" s="29"/>
    </row>
    <row r="361" spans="3:4">
      <c r="C361" s="29"/>
      <c r="D361" s="29"/>
    </row>
    <row r="362" spans="3:4">
      <c r="C362" s="29"/>
      <c r="D362" s="29"/>
    </row>
    <row r="363" spans="3:4">
      <c r="C363" s="29"/>
      <c r="D363" s="29"/>
    </row>
    <row r="364" spans="3:4">
      <c r="C364" s="29"/>
      <c r="D364" s="29"/>
    </row>
    <row r="365" spans="3:4">
      <c r="C365" s="29"/>
      <c r="D365" s="29"/>
    </row>
    <row r="366" spans="3:4">
      <c r="C366" s="29"/>
      <c r="D366" s="29"/>
    </row>
    <row r="367" spans="3:4">
      <c r="C367" s="29"/>
      <c r="D367" s="29"/>
    </row>
    <row r="368" spans="3:4">
      <c r="C368" s="29"/>
      <c r="D368" s="29"/>
    </row>
    <row r="369" spans="3:4">
      <c r="C369" s="29"/>
      <c r="D369" s="29"/>
    </row>
    <row r="370" spans="3:4">
      <c r="C370" s="29"/>
      <c r="D370" s="29"/>
    </row>
    <row r="371" spans="3:4">
      <c r="C371" s="29"/>
      <c r="D371" s="29"/>
    </row>
    <row r="372" spans="3:4">
      <c r="C372" s="29"/>
      <c r="D372" s="29"/>
    </row>
    <row r="373" spans="3:4">
      <c r="C373" s="29"/>
      <c r="D373" s="29"/>
    </row>
    <row r="374" spans="3:4">
      <c r="C374" s="29"/>
      <c r="D374" s="29"/>
    </row>
    <row r="375" spans="3:4">
      <c r="C375" s="29"/>
      <c r="D375" s="29"/>
    </row>
    <row r="376" spans="3:4">
      <c r="C376" s="29"/>
      <c r="D376" s="29"/>
    </row>
    <row r="377" spans="3:4">
      <c r="C377" s="29"/>
      <c r="D377" s="29"/>
    </row>
    <row r="378" spans="3:4">
      <c r="C378" s="29"/>
      <c r="D378" s="29"/>
    </row>
    <row r="379" spans="3:4">
      <c r="C379" s="29"/>
      <c r="D379" s="29"/>
    </row>
    <row r="380" spans="3:4">
      <c r="C380" s="29"/>
      <c r="D380" s="29"/>
    </row>
    <row r="381" spans="3:4">
      <c r="C381" s="29"/>
      <c r="D381" s="29"/>
    </row>
    <row r="382" spans="3:4">
      <c r="C382" s="29"/>
      <c r="D382" s="29"/>
    </row>
    <row r="383" spans="3:4">
      <c r="C383" s="29"/>
      <c r="D383" s="29"/>
    </row>
    <row r="384" spans="3:4">
      <c r="C384" s="29"/>
      <c r="D384" s="29"/>
    </row>
    <row r="385" spans="3:4">
      <c r="C385" s="29"/>
      <c r="D385" s="29"/>
    </row>
    <row r="386" spans="3:4">
      <c r="C386" s="29"/>
      <c r="D386" s="29"/>
    </row>
    <row r="387" spans="3:4">
      <c r="C387" s="29"/>
      <c r="D387" s="29"/>
    </row>
    <row r="388" spans="3:4">
      <c r="C388" s="29"/>
      <c r="D388" s="29"/>
    </row>
    <row r="389" spans="3:4">
      <c r="C389" s="29"/>
      <c r="D389" s="29"/>
    </row>
    <row r="390" spans="3:4">
      <c r="C390" s="29"/>
      <c r="D390" s="29"/>
    </row>
    <row r="391" spans="3:4">
      <c r="C391" s="29"/>
      <c r="D391" s="29"/>
    </row>
    <row r="392" spans="3:4">
      <c r="C392" s="29"/>
      <c r="D392" s="29"/>
    </row>
    <row r="393" spans="3:4">
      <c r="C393" s="29"/>
      <c r="D393" s="29"/>
    </row>
    <row r="394" spans="3:4">
      <c r="C394" s="29"/>
      <c r="D394" s="29"/>
    </row>
    <row r="395" spans="3:4">
      <c r="C395" s="29"/>
      <c r="D395" s="29"/>
    </row>
    <row r="396" spans="3:4">
      <c r="C396" s="29"/>
      <c r="D396" s="29"/>
    </row>
    <row r="397" spans="3:4">
      <c r="C397" s="29"/>
      <c r="D397" s="29"/>
    </row>
    <row r="398" spans="3:4">
      <c r="C398" s="29"/>
      <c r="D398" s="29"/>
    </row>
    <row r="399" spans="3:4">
      <c r="C399" s="29"/>
      <c r="D399" s="29"/>
    </row>
    <row r="400" spans="3:4">
      <c r="C400" s="29"/>
      <c r="D400" s="29"/>
    </row>
    <row r="401" spans="3:4">
      <c r="C401" s="29"/>
      <c r="D401" s="29"/>
    </row>
    <row r="402" spans="3:4">
      <c r="C402" s="29"/>
      <c r="D402" s="29"/>
    </row>
    <row r="403" spans="3:4">
      <c r="C403" s="29"/>
      <c r="D403" s="29"/>
    </row>
    <row r="404" spans="3:4">
      <c r="C404" s="29"/>
      <c r="D404" s="29"/>
    </row>
    <row r="405" spans="3:4">
      <c r="C405" s="29"/>
      <c r="D405" s="29"/>
    </row>
    <row r="406" spans="3:4">
      <c r="C406" s="29"/>
      <c r="D406" s="29"/>
    </row>
    <row r="407" spans="3:4">
      <c r="C407" s="29"/>
      <c r="D407" s="29"/>
    </row>
    <row r="408" spans="3:4">
      <c r="C408" s="29"/>
      <c r="D408" s="29"/>
    </row>
    <row r="409" spans="3:4">
      <c r="C409" s="29"/>
      <c r="D409" s="29"/>
    </row>
    <row r="410" spans="3:4">
      <c r="C410" s="29"/>
      <c r="D410" s="29"/>
    </row>
    <row r="411" spans="3:4">
      <c r="C411" s="29"/>
      <c r="D411" s="29"/>
    </row>
    <row r="412" spans="3:4">
      <c r="C412" s="29"/>
      <c r="D412" s="29"/>
    </row>
    <row r="413" spans="3:4">
      <c r="C413" s="29"/>
      <c r="D413" s="29"/>
    </row>
    <row r="414" spans="3:4">
      <c r="C414" s="29"/>
      <c r="D414" s="29"/>
    </row>
    <row r="415" spans="3:4">
      <c r="C415" s="29"/>
      <c r="D415" s="29"/>
    </row>
    <row r="416" spans="3:4">
      <c r="C416" s="29"/>
      <c r="D416" s="29"/>
    </row>
    <row r="417" spans="3:4">
      <c r="C417" s="29"/>
      <c r="D417" s="29"/>
    </row>
    <row r="418" spans="3:4">
      <c r="C418" s="29"/>
      <c r="D418" s="29"/>
    </row>
    <row r="419" spans="3:4">
      <c r="C419" s="29"/>
      <c r="D419" s="29"/>
    </row>
    <row r="420" spans="3:4">
      <c r="C420" s="29"/>
      <c r="D420" s="29"/>
    </row>
    <row r="421" spans="3:4">
      <c r="C421" s="29"/>
      <c r="D421" s="29"/>
    </row>
    <row r="422" spans="3:4">
      <c r="C422" s="29"/>
      <c r="D422" s="29"/>
    </row>
    <row r="423" spans="3:4">
      <c r="C423" s="29"/>
      <c r="D423" s="29"/>
    </row>
    <row r="424" spans="3:4">
      <c r="C424" s="29"/>
      <c r="D424" s="29"/>
    </row>
    <row r="425" spans="3:4">
      <c r="C425" s="29"/>
      <c r="D425" s="29"/>
    </row>
    <row r="426" spans="3:4">
      <c r="C426" s="29"/>
      <c r="D426" s="29"/>
    </row>
    <row r="427" spans="3:4">
      <c r="C427" s="29"/>
      <c r="D427" s="29"/>
    </row>
    <row r="428" spans="3:4">
      <c r="C428" s="29"/>
      <c r="D428" s="29"/>
    </row>
    <row r="429" spans="3:4">
      <c r="C429" s="29"/>
      <c r="D429" s="29"/>
    </row>
    <row r="430" spans="3:4">
      <c r="C430" s="29"/>
      <c r="D430" s="29"/>
    </row>
    <row r="431" spans="3:4">
      <c r="C431" s="29"/>
      <c r="D431" s="29"/>
    </row>
    <row r="432" spans="3:4">
      <c r="C432" s="29"/>
      <c r="D432" s="29"/>
    </row>
    <row r="433" spans="3:4">
      <c r="C433" s="29"/>
      <c r="D433" s="29"/>
    </row>
    <row r="434" spans="3:4">
      <c r="C434" s="29"/>
      <c r="D434" s="29"/>
    </row>
    <row r="435" spans="3:4">
      <c r="C435" s="29"/>
      <c r="D435" s="29"/>
    </row>
    <row r="436" spans="3:4">
      <c r="C436" s="29"/>
      <c r="D436" s="29"/>
    </row>
    <row r="437" spans="3:4">
      <c r="C437" s="29"/>
      <c r="D437" s="29"/>
    </row>
    <row r="438" spans="3:4">
      <c r="C438" s="29"/>
      <c r="D438" s="29"/>
    </row>
    <row r="439" spans="3:4">
      <c r="C439" s="29"/>
      <c r="D439" s="29"/>
    </row>
    <row r="440" spans="3:4">
      <c r="C440" s="29"/>
      <c r="D440" s="29"/>
    </row>
    <row r="441" spans="3:4">
      <c r="C441" s="29"/>
      <c r="D441" s="29"/>
    </row>
    <row r="442" spans="3:4">
      <c r="C442" s="29"/>
      <c r="D442" s="29"/>
    </row>
    <row r="443" spans="3:4">
      <c r="C443" s="29"/>
      <c r="D443" s="29"/>
    </row>
    <row r="444" spans="3:4">
      <c r="C444" s="29"/>
      <c r="D444" s="29"/>
    </row>
    <row r="445" spans="3:4">
      <c r="C445" s="29"/>
      <c r="D445" s="29"/>
    </row>
    <row r="446" spans="3:4">
      <c r="C446" s="29"/>
      <c r="D446" s="29"/>
    </row>
    <row r="447" spans="3:4">
      <c r="C447" s="29"/>
      <c r="D447" s="29"/>
    </row>
    <row r="448" spans="3:4">
      <c r="C448" s="29"/>
      <c r="D448" s="29"/>
    </row>
    <row r="449" spans="3:4">
      <c r="C449" s="29"/>
      <c r="D449" s="29"/>
    </row>
    <row r="450" spans="3:4">
      <c r="C450" s="29"/>
      <c r="D450" s="29"/>
    </row>
    <row r="451" spans="3:4">
      <c r="C451" s="29"/>
      <c r="D451" s="29"/>
    </row>
    <row r="452" spans="3:4">
      <c r="C452" s="29"/>
      <c r="D452" s="29"/>
    </row>
    <row r="453" spans="3:4">
      <c r="C453" s="29"/>
      <c r="D453" s="29"/>
    </row>
    <row r="454" spans="3:4">
      <c r="C454" s="29"/>
      <c r="D454" s="29"/>
    </row>
    <row r="455" spans="3:4">
      <c r="C455" s="29"/>
      <c r="D455" s="29"/>
    </row>
    <row r="456" spans="3:4">
      <c r="C456" s="29"/>
      <c r="D456" s="29"/>
    </row>
    <row r="457" spans="3:4">
      <c r="C457" s="29"/>
      <c r="D457" s="29"/>
    </row>
    <row r="458" spans="3:4">
      <c r="C458" s="29"/>
      <c r="D458" s="29"/>
    </row>
    <row r="459" spans="3:4">
      <c r="C459" s="29"/>
      <c r="D459" s="29"/>
    </row>
    <row r="460" spans="3:4">
      <c r="C460" s="29"/>
      <c r="D460" s="29"/>
    </row>
    <row r="461" spans="3:4">
      <c r="C461" s="29"/>
      <c r="D461" s="29"/>
    </row>
    <row r="462" spans="3:4">
      <c r="C462" s="29"/>
      <c r="D462" s="29"/>
    </row>
    <row r="463" spans="3:4">
      <c r="C463" s="29"/>
      <c r="D463" s="29"/>
    </row>
    <row r="464" spans="3:4">
      <c r="C464" s="29"/>
      <c r="D464" s="29"/>
    </row>
    <row r="465" spans="3:4">
      <c r="C465" s="29"/>
      <c r="D465" s="29"/>
    </row>
    <row r="466" spans="3:4">
      <c r="C466" s="29"/>
      <c r="D466" s="29"/>
    </row>
    <row r="467" spans="3:4">
      <c r="C467" s="29"/>
      <c r="D467" s="29"/>
    </row>
    <row r="468" spans="3:4">
      <c r="C468" s="29"/>
      <c r="D468" s="29"/>
    </row>
    <row r="469" spans="3:4">
      <c r="C469" s="29"/>
      <c r="D469" s="29"/>
    </row>
    <row r="470" spans="3:4">
      <c r="C470" s="29"/>
      <c r="D470" s="29"/>
    </row>
    <row r="471" spans="3:4">
      <c r="C471" s="29"/>
      <c r="D471" s="29"/>
    </row>
    <row r="472" spans="3:4">
      <c r="C472" s="29"/>
      <c r="D472" s="29"/>
    </row>
    <row r="473" spans="3:4">
      <c r="C473" s="29"/>
      <c r="D473" s="29"/>
    </row>
    <row r="474" spans="3:4">
      <c r="C474" s="29"/>
      <c r="D474" s="29"/>
    </row>
    <row r="475" spans="3:4">
      <c r="C475" s="29"/>
      <c r="D475" s="29"/>
    </row>
    <row r="476" spans="3:4">
      <c r="C476" s="29"/>
      <c r="D476" s="29"/>
    </row>
    <row r="477" spans="3:4">
      <c r="C477" s="29"/>
      <c r="D477" s="29"/>
    </row>
    <row r="478" spans="3:4">
      <c r="C478" s="29"/>
      <c r="D478" s="29"/>
    </row>
    <row r="479" spans="3:4">
      <c r="C479" s="29"/>
      <c r="D479" s="29"/>
    </row>
    <row r="480" spans="3:4">
      <c r="C480" s="29"/>
      <c r="D480" s="29"/>
    </row>
    <row r="481" spans="3:4">
      <c r="C481" s="29"/>
      <c r="D481" s="29"/>
    </row>
    <row r="482" spans="3:4">
      <c r="C482" s="29"/>
      <c r="D482" s="29"/>
    </row>
    <row r="483" spans="3:4">
      <c r="C483" s="29"/>
      <c r="D483" s="29"/>
    </row>
    <row r="484" spans="3:4">
      <c r="C484" s="29"/>
      <c r="D484" s="29"/>
    </row>
    <row r="485" spans="3:4">
      <c r="C485" s="29"/>
      <c r="D485" s="29"/>
    </row>
    <row r="486" spans="3:4">
      <c r="C486" s="29"/>
      <c r="D486" s="29"/>
    </row>
    <row r="487" spans="3:4">
      <c r="C487" s="29"/>
      <c r="D487" s="29"/>
    </row>
    <row r="488" spans="3:4">
      <c r="C488" s="29"/>
      <c r="D488" s="29"/>
    </row>
    <row r="489" spans="3:4">
      <c r="C489" s="29"/>
      <c r="D489" s="29"/>
    </row>
    <row r="490" spans="3:4">
      <c r="C490" s="29"/>
      <c r="D490" s="29"/>
    </row>
    <row r="491" spans="3:4">
      <c r="C491" s="29"/>
      <c r="D491" s="29"/>
    </row>
    <row r="492" spans="3:4">
      <c r="C492" s="29"/>
      <c r="D492" s="29"/>
    </row>
    <row r="493" spans="3:4">
      <c r="C493" s="29"/>
      <c r="D493" s="29"/>
    </row>
    <row r="494" spans="3:4">
      <c r="C494" s="29"/>
      <c r="D494" s="29"/>
    </row>
    <row r="495" spans="3:4">
      <c r="C495" s="29"/>
      <c r="D495" s="29"/>
    </row>
    <row r="496" spans="3:4">
      <c r="C496" s="29"/>
      <c r="D496" s="29"/>
    </row>
    <row r="497" spans="3:4">
      <c r="C497" s="29"/>
      <c r="D497" s="29"/>
    </row>
    <row r="498" spans="3:4">
      <c r="C498" s="29"/>
      <c r="D498" s="29"/>
    </row>
    <row r="499" spans="3:4">
      <c r="C499" s="29"/>
      <c r="D499" s="29"/>
    </row>
    <row r="500" spans="3:4">
      <c r="C500" s="29"/>
      <c r="D500" s="29"/>
    </row>
    <row r="501" spans="3:4">
      <c r="C501" s="29"/>
      <c r="D501" s="29"/>
    </row>
    <row r="502" spans="3:4">
      <c r="C502" s="29"/>
      <c r="D502" s="29"/>
    </row>
    <row r="503" spans="3:4">
      <c r="C503" s="29"/>
      <c r="D503" s="29"/>
    </row>
    <row r="504" spans="3:4">
      <c r="C504" s="29"/>
      <c r="D504" s="29"/>
    </row>
    <row r="505" spans="3:4">
      <c r="C505" s="29"/>
      <c r="D505" s="29"/>
    </row>
    <row r="506" spans="3:4">
      <c r="C506" s="29"/>
      <c r="D506" s="29"/>
    </row>
    <row r="507" spans="3:4">
      <c r="C507" s="29"/>
      <c r="D507" s="29"/>
    </row>
    <row r="508" spans="3:4">
      <c r="C508" s="29"/>
      <c r="D508" s="29"/>
    </row>
    <row r="509" spans="3:4">
      <c r="C509" s="29"/>
      <c r="D509" s="29"/>
    </row>
    <row r="510" spans="3:4">
      <c r="C510" s="29"/>
      <c r="D510" s="29"/>
    </row>
    <row r="511" spans="3:4">
      <c r="C511" s="29"/>
      <c r="D511" s="29"/>
    </row>
    <row r="512" spans="3:4">
      <c r="C512" s="29"/>
      <c r="D512" s="29"/>
    </row>
    <row r="513" spans="3:4">
      <c r="C513" s="29"/>
      <c r="D513" s="29"/>
    </row>
    <row r="514" spans="3:4">
      <c r="C514" s="29"/>
      <c r="D514" s="29"/>
    </row>
    <row r="515" spans="3:4">
      <c r="C515" s="29"/>
      <c r="D515" s="29"/>
    </row>
    <row r="516" spans="3:4">
      <c r="C516" s="29"/>
      <c r="D516" s="29"/>
    </row>
    <row r="517" spans="3:4">
      <c r="C517" s="29"/>
      <c r="D517" s="29"/>
    </row>
    <row r="518" spans="3:4">
      <c r="C518" s="29"/>
      <c r="D518" s="29"/>
    </row>
    <row r="519" spans="3:4">
      <c r="C519" s="29"/>
      <c r="D519" s="29"/>
    </row>
    <row r="520" spans="3:4">
      <c r="C520" s="29"/>
      <c r="D520" s="29"/>
    </row>
    <row r="521" spans="3:4">
      <c r="C521" s="29"/>
      <c r="D521" s="29"/>
    </row>
    <row r="522" spans="3:4">
      <c r="C522" s="29"/>
      <c r="D522" s="29"/>
    </row>
    <row r="523" spans="3:4">
      <c r="C523" s="29"/>
      <c r="D523" s="29"/>
    </row>
    <row r="524" spans="3:4">
      <c r="C524" s="29"/>
      <c r="D524" s="29"/>
    </row>
    <row r="525" spans="3:4">
      <c r="C525" s="29"/>
      <c r="D525" s="29"/>
    </row>
    <row r="526" spans="3:4">
      <c r="C526" s="29"/>
      <c r="D526" s="29"/>
    </row>
    <row r="527" spans="3:4">
      <c r="C527" s="29"/>
      <c r="D527" s="29"/>
    </row>
    <row r="528" spans="3:4">
      <c r="C528" s="29"/>
      <c r="D528" s="29"/>
    </row>
    <row r="529" spans="3:4">
      <c r="C529" s="29"/>
      <c r="D529" s="29"/>
    </row>
    <row r="530" spans="3:4">
      <c r="C530" s="29"/>
      <c r="D530" s="29"/>
    </row>
    <row r="531" spans="3:4">
      <c r="C531" s="29"/>
      <c r="D531" s="29"/>
    </row>
    <row r="532" spans="3:4">
      <c r="C532" s="29"/>
      <c r="D532" s="29"/>
    </row>
    <row r="533" spans="3:4">
      <c r="C533" s="29"/>
      <c r="D533" s="29"/>
    </row>
    <row r="534" spans="3:4">
      <c r="C534" s="29"/>
      <c r="D534" s="29"/>
    </row>
    <row r="535" spans="3:4">
      <c r="C535" s="29"/>
      <c r="D535" s="29"/>
    </row>
    <row r="536" spans="3:4">
      <c r="C536" s="29"/>
      <c r="D536" s="29"/>
    </row>
    <row r="537" spans="3:4">
      <c r="C537" s="29"/>
      <c r="D537" s="29"/>
    </row>
    <row r="538" spans="3:4">
      <c r="C538" s="29"/>
      <c r="D538" s="29"/>
    </row>
    <row r="539" spans="3:4">
      <c r="C539" s="29"/>
      <c r="D539" s="29"/>
    </row>
    <row r="540" spans="3:4">
      <c r="C540" s="29"/>
      <c r="D540" s="29"/>
    </row>
    <row r="541" spans="3:4">
      <c r="C541" s="29"/>
      <c r="D541" s="29"/>
    </row>
    <row r="542" spans="3:4">
      <c r="C542" s="29"/>
      <c r="D542" s="29"/>
    </row>
    <row r="543" spans="3:4">
      <c r="C543" s="29"/>
      <c r="D543" s="29"/>
    </row>
    <row r="544" spans="3:4">
      <c r="C544" s="29"/>
      <c r="D544" s="29"/>
    </row>
    <row r="545" spans="3:4">
      <c r="C545" s="29"/>
      <c r="D545" s="29"/>
    </row>
    <row r="546" spans="3:4">
      <c r="C546" s="29"/>
      <c r="D546" s="29"/>
    </row>
    <row r="547" spans="3:4">
      <c r="C547" s="29"/>
      <c r="D547" s="29"/>
    </row>
    <row r="548" spans="3:4">
      <c r="C548" s="29"/>
      <c r="D548" s="29"/>
    </row>
    <row r="549" spans="3:4">
      <c r="C549" s="29"/>
      <c r="D549" s="29"/>
    </row>
    <row r="550" spans="3:4">
      <c r="C550" s="29"/>
      <c r="D550" s="29"/>
    </row>
    <row r="551" spans="3:4">
      <c r="C551" s="29"/>
      <c r="D551" s="29"/>
    </row>
    <row r="552" spans="3:4">
      <c r="C552" s="29"/>
      <c r="D552" s="29"/>
    </row>
    <row r="553" spans="3:4">
      <c r="C553" s="29"/>
      <c r="D553" s="29"/>
    </row>
    <row r="554" spans="3:4">
      <c r="C554" s="29"/>
      <c r="D554" s="29"/>
    </row>
    <row r="555" spans="3:4">
      <c r="C555" s="29"/>
      <c r="D555" s="29"/>
    </row>
    <row r="556" spans="3:4">
      <c r="C556" s="29"/>
      <c r="D556" s="29"/>
    </row>
    <row r="557" spans="3:4">
      <c r="C557" s="29"/>
      <c r="D557" s="29"/>
    </row>
    <row r="558" spans="3:4">
      <c r="C558" s="29"/>
      <c r="D558" s="29"/>
    </row>
    <row r="559" spans="3:4">
      <c r="C559" s="29"/>
      <c r="D559" s="29"/>
    </row>
    <row r="560" spans="3:4">
      <c r="C560" s="29"/>
      <c r="D560" s="29"/>
    </row>
    <row r="561" spans="3:4">
      <c r="C561" s="29"/>
      <c r="D561" s="29"/>
    </row>
    <row r="562" spans="3:4">
      <c r="C562" s="29"/>
      <c r="D562" s="29"/>
    </row>
    <row r="563" spans="3:4">
      <c r="C563" s="29"/>
      <c r="D563" s="29"/>
    </row>
    <row r="564" spans="3:4">
      <c r="C564" s="29"/>
      <c r="D564" s="29"/>
    </row>
    <row r="565" spans="3:4">
      <c r="C565" s="29"/>
      <c r="D565" s="29"/>
    </row>
    <row r="566" spans="3:4">
      <c r="C566" s="29"/>
      <c r="D566" s="29"/>
    </row>
    <row r="567" spans="3:4">
      <c r="C567" s="29"/>
      <c r="D567" s="29"/>
    </row>
    <row r="568" spans="3:4">
      <c r="C568" s="29"/>
      <c r="D568" s="29"/>
    </row>
    <row r="569" spans="3:4">
      <c r="C569" s="29"/>
      <c r="D569" s="29"/>
    </row>
    <row r="570" spans="3:4">
      <c r="C570" s="29"/>
      <c r="D570" s="29"/>
    </row>
    <row r="571" spans="3:4">
      <c r="C571" s="29"/>
      <c r="D571" s="29"/>
    </row>
    <row r="572" spans="3:4">
      <c r="C572" s="29"/>
      <c r="D572" s="29"/>
    </row>
    <row r="573" spans="3:4">
      <c r="C573" s="29"/>
      <c r="D573" s="29"/>
    </row>
    <row r="574" spans="3:4">
      <c r="C574" s="29"/>
      <c r="D574" s="29"/>
    </row>
    <row r="575" spans="3:4">
      <c r="C575" s="29"/>
      <c r="D575" s="29"/>
    </row>
    <row r="576" spans="3:4">
      <c r="C576" s="29"/>
      <c r="D576" s="29"/>
    </row>
    <row r="577" spans="3:4">
      <c r="C577" s="29"/>
      <c r="D577" s="29"/>
    </row>
    <row r="578" spans="3:4">
      <c r="C578" s="29"/>
      <c r="D578" s="29"/>
    </row>
    <row r="579" spans="3:4">
      <c r="C579" s="29"/>
      <c r="D579" s="29"/>
    </row>
    <row r="580" spans="3:4">
      <c r="C580" s="29"/>
      <c r="D580" s="29"/>
    </row>
    <row r="581" spans="3:4">
      <c r="C581" s="29"/>
      <c r="D581" s="29"/>
    </row>
    <row r="582" spans="3:4">
      <c r="C582" s="29"/>
      <c r="D582" s="29"/>
    </row>
    <row r="583" spans="3:4">
      <c r="C583" s="29"/>
      <c r="D583" s="29"/>
    </row>
    <row r="584" spans="3:4">
      <c r="C584" s="29"/>
      <c r="D584" s="29"/>
    </row>
    <row r="585" spans="3:4">
      <c r="C585" s="29"/>
      <c r="D585" s="29"/>
    </row>
    <row r="586" spans="3:4">
      <c r="C586" s="29"/>
      <c r="D586" s="29"/>
    </row>
    <row r="587" spans="3:4">
      <c r="C587" s="29"/>
      <c r="D587" s="29"/>
    </row>
    <row r="588" spans="3:4">
      <c r="C588" s="29"/>
      <c r="D588" s="29"/>
    </row>
    <row r="589" spans="3:4">
      <c r="C589" s="29"/>
      <c r="D589" s="29"/>
    </row>
    <row r="590" spans="3:4">
      <c r="C590" s="29"/>
      <c r="D590" s="29"/>
    </row>
    <row r="591" spans="3:4">
      <c r="C591" s="29"/>
      <c r="D591" s="29"/>
    </row>
    <row r="592" spans="3:4">
      <c r="C592" s="29"/>
      <c r="D592" s="29"/>
    </row>
    <row r="593" spans="3:4">
      <c r="C593" s="29"/>
      <c r="D593" s="29"/>
    </row>
    <row r="594" spans="3:4">
      <c r="C594" s="29"/>
      <c r="D594" s="29"/>
    </row>
    <row r="595" spans="3:4">
      <c r="C595" s="29"/>
      <c r="D595" s="29"/>
    </row>
    <row r="596" spans="3:4">
      <c r="C596" s="29"/>
      <c r="D596" s="29"/>
    </row>
    <row r="597" spans="3:4">
      <c r="C597" s="29"/>
      <c r="D597" s="29"/>
    </row>
    <row r="598" spans="3:4">
      <c r="C598" s="29"/>
      <c r="D598" s="29"/>
    </row>
    <row r="599" spans="3:4">
      <c r="C599" s="29"/>
      <c r="D599" s="29"/>
    </row>
    <row r="600" spans="3:4">
      <c r="C600" s="29"/>
      <c r="D600" s="29"/>
    </row>
    <row r="601" spans="3:4">
      <c r="C601" s="29"/>
      <c r="D601" s="29"/>
    </row>
    <row r="602" spans="3:4">
      <c r="C602" s="29"/>
      <c r="D602" s="29"/>
    </row>
    <row r="603" spans="3:4">
      <c r="C603" s="29"/>
      <c r="D603" s="29"/>
    </row>
    <row r="604" spans="3:4">
      <c r="C604" s="29"/>
      <c r="D604" s="29"/>
    </row>
    <row r="605" spans="3:4">
      <c r="C605" s="29"/>
      <c r="D605" s="29"/>
    </row>
    <row r="606" spans="3:4">
      <c r="C606" s="29"/>
      <c r="D606" s="29"/>
    </row>
    <row r="607" spans="3:4">
      <c r="C607" s="29"/>
      <c r="D607" s="29"/>
    </row>
    <row r="608" spans="3:4">
      <c r="C608" s="29"/>
      <c r="D608" s="29"/>
    </row>
    <row r="609" spans="3:4">
      <c r="C609" s="29"/>
      <c r="D609" s="29"/>
    </row>
    <row r="610" spans="3:4">
      <c r="C610" s="29"/>
      <c r="D610" s="29"/>
    </row>
    <row r="611" spans="3:4">
      <c r="C611" s="29"/>
      <c r="D611" s="29"/>
    </row>
    <row r="612" spans="3:4">
      <c r="C612" s="29"/>
      <c r="D612" s="29"/>
    </row>
    <row r="613" spans="3:4">
      <c r="C613" s="29"/>
      <c r="D613" s="29"/>
    </row>
    <row r="614" spans="3:4">
      <c r="C614" s="29"/>
      <c r="D614" s="29"/>
    </row>
    <row r="615" spans="3:4">
      <c r="C615" s="29"/>
      <c r="D615" s="29"/>
    </row>
    <row r="616" spans="3:4">
      <c r="C616" s="29"/>
      <c r="D616" s="29"/>
    </row>
    <row r="617" spans="3:4">
      <c r="C617" s="29"/>
      <c r="D617" s="29"/>
    </row>
    <row r="618" spans="3:4">
      <c r="C618" s="29"/>
      <c r="D618" s="29"/>
    </row>
    <row r="619" spans="3:4">
      <c r="C619" s="29"/>
      <c r="D619" s="29"/>
    </row>
    <row r="620" spans="3:4">
      <c r="C620" s="29"/>
      <c r="D620" s="29"/>
    </row>
    <row r="621" spans="3:4">
      <c r="C621" s="29"/>
      <c r="D621" s="29"/>
    </row>
    <row r="622" spans="3:4">
      <c r="C622" s="29"/>
      <c r="D622" s="29"/>
    </row>
    <row r="623" spans="3:4">
      <c r="C623" s="29"/>
      <c r="D623" s="29"/>
    </row>
    <row r="624" spans="3:4">
      <c r="C624" s="29"/>
      <c r="D624" s="29"/>
    </row>
    <row r="625" spans="3:4">
      <c r="C625" s="29"/>
      <c r="D625" s="29"/>
    </row>
    <row r="626" spans="3:4">
      <c r="C626" s="29"/>
      <c r="D626" s="29"/>
    </row>
    <row r="627" spans="3:4">
      <c r="C627" s="29"/>
      <c r="D627" s="29"/>
    </row>
    <row r="628" spans="3:4">
      <c r="C628" s="29"/>
      <c r="D628" s="29"/>
    </row>
    <row r="629" spans="3:4">
      <c r="C629" s="29"/>
      <c r="D629" s="29"/>
    </row>
    <row r="630" spans="3:4">
      <c r="C630" s="29"/>
      <c r="D630" s="29"/>
    </row>
    <row r="631" spans="3:4">
      <c r="C631" s="29"/>
      <c r="D631" s="29"/>
    </row>
    <row r="632" spans="3:4">
      <c r="C632" s="29"/>
      <c r="D632" s="29"/>
    </row>
    <row r="633" spans="3:4">
      <c r="C633" s="29"/>
      <c r="D633" s="29"/>
    </row>
    <row r="634" spans="3:4">
      <c r="C634" s="29"/>
      <c r="D634" s="29"/>
    </row>
    <row r="635" spans="3:4">
      <c r="C635" s="29"/>
      <c r="D635" s="29"/>
    </row>
    <row r="636" spans="3:4">
      <c r="C636" s="29"/>
      <c r="D636" s="29"/>
    </row>
    <row r="637" spans="3:4">
      <c r="C637" s="29"/>
      <c r="D637" s="29"/>
    </row>
    <row r="638" spans="3:4">
      <c r="C638" s="29"/>
      <c r="D638" s="29"/>
    </row>
    <row r="639" spans="3:4">
      <c r="C639" s="29"/>
      <c r="D639" s="29"/>
    </row>
    <row r="640" spans="3:4">
      <c r="C640" s="29"/>
      <c r="D640" s="29"/>
    </row>
    <row r="641" spans="3:4">
      <c r="C641" s="29"/>
      <c r="D641" s="29"/>
    </row>
    <row r="642" spans="3:4">
      <c r="C642" s="29"/>
      <c r="D642" s="29"/>
    </row>
    <row r="643" spans="3:4">
      <c r="C643" s="29"/>
      <c r="D643" s="29"/>
    </row>
    <row r="644" spans="3:4">
      <c r="C644" s="29"/>
      <c r="D644" s="29"/>
    </row>
    <row r="645" spans="3:4">
      <c r="C645" s="29"/>
      <c r="D645" s="29"/>
    </row>
    <row r="646" spans="3:4">
      <c r="C646" s="29"/>
      <c r="D646" s="29"/>
    </row>
    <row r="647" spans="3:4">
      <c r="C647" s="29"/>
      <c r="D647" s="29"/>
    </row>
    <row r="648" spans="3:4">
      <c r="C648" s="29"/>
      <c r="D648" s="29"/>
    </row>
    <row r="649" spans="3:4">
      <c r="C649" s="29"/>
      <c r="D649" s="29"/>
    </row>
    <row r="650" spans="3:4">
      <c r="C650" s="29"/>
      <c r="D650" s="29"/>
    </row>
    <row r="651" spans="3:4">
      <c r="C651" s="29"/>
      <c r="D651" s="29"/>
    </row>
    <row r="652" spans="3:4">
      <c r="C652" s="29"/>
      <c r="D652" s="29"/>
    </row>
    <row r="653" spans="3:4">
      <c r="C653" s="29"/>
      <c r="D653" s="29"/>
    </row>
    <row r="654" spans="3:4">
      <c r="C654" s="29"/>
      <c r="D654" s="29"/>
    </row>
    <row r="655" spans="3:4">
      <c r="C655" s="29"/>
      <c r="D655" s="29"/>
    </row>
    <row r="656" spans="3:4">
      <c r="C656" s="29"/>
      <c r="D656" s="29"/>
    </row>
    <row r="657" spans="3:4">
      <c r="C657" s="29"/>
      <c r="D657" s="29"/>
    </row>
    <row r="658" spans="3:4">
      <c r="C658" s="29"/>
      <c r="D658" s="29"/>
    </row>
    <row r="659" spans="3:4">
      <c r="C659" s="29"/>
      <c r="D659" s="29"/>
    </row>
    <row r="660" spans="3:4">
      <c r="C660" s="29"/>
      <c r="D660" s="29"/>
    </row>
    <row r="661" spans="3:4">
      <c r="C661" s="29"/>
      <c r="D661" s="29"/>
    </row>
    <row r="662" spans="3:4">
      <c r="C662" s="29"/>
      <c r="D662" s="29"/>
    </row>
    <row r="663" spans="3:4">
      <c r="C663" s="29"/>
      <c r="D663" s="29"/>
    </row>
    <row r="664" spans="3:4">
      <c r="C664" s="29"/>
      <c r="D664" s="29"/>
    </row>
    <row r="665" spans="3:4">
      <c r="C665" s="29"/>
      <c r="D665" s="29"/>
    </row>
    <row r="666" spans="3:4">
      <c r="C666" s="29"/>
      <c r="D666" s="29"/>
    </row>
    <row r="667" spans="3:4">
      <c r="C667" s="29"/>
      <c r="D667" s="29"/>
    </row>
    <row r="668" spans="3:4">
      <c r="C668" s="29"/>
      <c r="D668" s="29"/>
    </row>
    <row r="669" spans="3:4">
      <c r="C669" s="29"/>
      <c r="D669" s="29"/>
    </row>
    <row r="670" spans="3:4">
      <c r="C670" s="29"/>
      <c r="D670" s="29"/>
    </row>
    <row r="671" spans="3:4">
      <c r="C671" s="29"/>
      <c r="D671" s="29"/>
    </row>
    <row r="672" spans="3:4">
      <c r="C672" s="29"/>
      <c r="D672" s="29"/>
    </row>
    <row r="673" spans="3:4">
      <c r="C673" s="29"/>
      <c r="D673" s="29"/>
    </row>
    <row r="674" spans="3:4">
      <c r="C674" s="29"/>
      <c r="D674" s="29"/>
    </row>
    <row r="675" spans="3:4">
      <c r="C675" s="29"/>
      <c r="D675" s="29"/>
    </row>
    <row r="676" spans="3:4">
      <c r="C676" s="29"/>
      <c r="D676" s="29"/>
    </row>
    <row r="677" spans="3:4">
      <c r="C677" s="29"/>
      <c r="D677" s="29"/>
    </row>
    <row r="678" spans="3:4">
      <c r="C678" s="29"/>
      <c r="D678" s="29"/>
    </row>
    <row r="679" spans="3:4">
      <c r="C679" s="29"/>
      <c r="D679" s="29"/>
    </row>
    <row r="680" spans="3:4">
      <c r="C680" s="29"/>
      <c r="D680" s="29"/>
    </row>
    <row r="681" spans="3:4">
      <c r="C681" s="29"/>
      <c r="D681" s="29"/>
    </row>
    <row r="682" spans="3:4">
      <c r="C682" s="29"/>
      <c r="D682" s="29"/>
    </row>
    <row r="683" spans="3:4">
      <c r="C683" s="29"/>
      <c r="D683" s="29"/>
    </row>
    <row r="684" spans="3:4">
      <c r="C684" s="29"/>
      <c r="D684" s="29"/>
    </row>
    <row r="685" spans="3:4">
      <c r="C685" s="29"/>
      <c r="D685" s="29"/>
    </row>
    <row r="686" spans="3:4">
      <c r="C686" s="29"/>
      <c r="D686" s="29"/>
    </row>
    <row r="687" spans="3:4">
      <c r="C687" s="29"/>
      <c r="D687" s="29"/>
    </row>
    <row r="688" spans="3:4">
      <c r="C688" s="29"/>
      <c r="D688" s="29"/>
    </row>
    <row r="689" spans="3:4">
      <c r="C689" s="29"/>
      <c r="D689" s="29"/>
    </row>
    <row r="690" spans="3:4">
      <c r="C690" s="29"/>
      <c r="D690" s="29"/>
    </row>
    <row r="691" spans="3:4">
      <c r="C691" s="29"/>
      <c r="D691" s="29"/>
    </row>
    <row r="692" spans="3:4">
      <c r="C692" s="29"/>
      <c r="D692" s="29"/>
    </row>
    <row r="693" spans="3:4">
      <c r="C693" s="29"/>
      <c r="D693" s="29"/>
    </row>
    <row r="694" spans="3:4">
      <c r="C694" s="29"/>
      <c r="D694" s="29"/>
    </row>
    <row r="695" spans="3:4">
      <c r="C695" s="29"/>
      <c r="D695" s="29"/>
    </row>
    <row r="696" spans="3:4">
      <c r="C696" s="29"/>
      <c r="D696" s="29"/>
    </row>
    <row r="697" spans="3:4">
      <c r="C697" s="29"/>
      <c r="D697" s="29"/>
    </row>
    <row r="698" spans="3:4">
      <c r="C698" s="29"/>
      <c r="D698" s="29"/>
    </row>
    <row r="699" spans="3:4">
      <c r="C699" s="29"/>
      <c r="D699" s="29"/>
    </row>
    <row r="700" spans="3:4">
      <c r="C700" s="29"/>
      <c r="D700" s="29"/>
    </row>
    <row r="701" spans="3:4">
      <c r="C701" s="29"/>
      <c r="D701" s="29"/>
    </row>
    <row r="702" spans="3:4">
      <c r="C702" s="29"/>
      <c r="D702" s="29"/>
    </row>
    <row r="703" spans="3:4">
      <c r="C703" s="29"/>
      <c r="D703" s="29"/>
    </row>
    <row r="704" spans="3:4">
      <c r="C704" s="29"/>
      <c r="D704" s="29"/>
    </row>
    <row r="705" spans="3:4">
      <c r="C705" s="29"/>
      <c r="D705" s="29"/>
    </row>
    <row r="706" spans="3:4">
      <c r="C706" s="29"/>
      <c r="D706" s="29"/>
    </row>
    <row r="707" spans="3:4">
      <c r="C707" s="29"/>
      <c r="D707" s="29"/>
    </row>
    <row r="708" spans="3:4">
      <c r="C708" s="29"/>
      <c r="D708" s="29"/>
    </row>
    <row r="709" spans="3:4">
      <c r="C709" s="29"/>
      <c r="D709" s="29"/>
    </row>
    <row r="710" spans="3:4">
      <c r="C710" s="29"/>
      <c r="D710" s="29"/>
    </row>
    <row r="711" spans="3:4">
      <c r="C711" s="29"/>
      <c r="D711" s="29"/>
    </row>
    <row r="712" spans="3:4">
      <c r="C712" s="29"/>
      <c r="D712" s="29"/>
    </row>
    <row r="713" spans="3:4">
      <c r="C713" s="29"/>
      <c r="D713" s="29"/>
    </row>
    <row r="714" spans="3:4">
      <c r="C714" s="29"/>
      <c r="D714" s="29"/>
    </row>
    <row r="715" spans="3:4">
      <c r="C715" s="29"/>
      <c r="D715" s="29"/>
    </row>
    <row r="716" spans="3:4">
      <c r="C716" s="29"/>
      <c r="D716" s="29"/>
    </row>
    <row r="717" spans="3:4">
      <c r="C717" s="29"/>
      <c r="D717" s="29"/>
    </row>
    <row r="718" spans="3:4">
      <c r="C718" s="29"/>
      <c r="D718" s="29"/>
    </row>
    <row r="719" spans="3:4">
      <c r="C719" s="29"/>
      <c r="D719" s="29"/>
    </row>
    <row r="720" spans="3:4">
      <c r="C720" s="29"/>
      <c r="D720" s="29"/>
    </row>
    <row r="721" spans="3:4">
      <c r="C721" s="29"/>
      <c r="D721" s="29"/>
    </row>
    <row r="722" spans="3:4">
      <c r="C722" s="29"/>
      <c r="D722" s="29"/>
    </row>
    <row r="723" spans="3:4">
      <c r="C723" s="29"/>
      <c r="D723" s="29"/>
    </row>
    <row r="724" spans="3:4">
      <c r="C724" s="29"/>
      <c r="D724" s="29"/>
    </row>
    <row r="725" spans="3:4">
      <c r="C725" s="29"/>
      <c r="D725" s="29"/>
    </row>
    <row r="726" spans="3:4">
      <c r="C726" s="29"/>
      <c r="D726" s="29"/>
    </row>
    <row r="727" spans="3:4">
      <c r="C727" s="29"/>
      <c r="D727" s="29"/>
    </row>
    <row r="728" spans="3:4">
      <c r="C728" s="29"/>
      <c r="D728" s="29"/>
    </row>
    <row r="729" spans="3:4">
      <c r="C729" s="29"/>
      <c r="D729" s="29"/>
    </row>
    <row r="730" spans="3:4">
      <c r="C730" s="29"/>
      <c r="D730" s="29"/>
    </row>
    <row r="731" spans="3:4">
      <c r="C731" s="29"/>
      <c r="D731" s="29"/>
    </row>
    <row r="732" spans="3:4">
      <c r="C732" s="29"/>
      <c r="D732" s="29"/>
    </row>
    <row r="733" spans="3:4">
      <c r="C733" s="29"/>
      <c r="D733" s="29"/>
    </row>
    <row r="734" spans="3:4">
      <c r="C734" s="29"/>
      <c r="D734" s="29"/>
    </row>
    <row r="735" spans="3:4">
      <c r="C735" s="29"/>
      <c r="D735" s="29"/>
    </row>
    <row r="736" spans="3:4">
      <c r="C736" s="29"/>
      <c r="D736" s="29"/>
    </row>
    <row r="737" spans="3:4">
      <c r="C737" s="29"/>
      <c r="D737" s="29"/>
    </row>
    <row r="738" spans="3:4">
      <c r="C738" s="29"/>
      <c r="D738" s="29"/>
    </row>
    <row r="739" spans="3:4">
      <c r="C739" s="29"/>
      <c r="D739" s="29"/>
    </row>
    <row r="740" spans="3:4">
      <c r="C740" s="29"/>
      <c r="D740" s="29"/>
    </row>
    <row r="741" spans="3:4">
      <c r="C741" s="29"/>
      <c r="D741" s="29"/>
    </row>
    <row r="742" spans="3:4">
      <c r="C742" s="29"/>
      <c r="D742" s="29"/>
    </row>
    <row r="743" spans="3:4">
      <c r="C743" s="29"/>
      <c r="D743" s="29"/>
    </row>
    <row r="744" spans="3:4">
      <c r="C744" s="29"/>
      <c r="D744" s="29"/>
    </row>
    <row r="745" spans="3:4">
      <c r="C745" s="29"/>
      <c r="D745" s="29"/>
    </row>
    <row r="746" spans="3:4">
      <c r="C746" s="29"/>
      <c r="D746" s="29"/>
    </row>
    <row r="747" spans="3:4">
      <c r="C747" s="29"/>
      <c r="D747" s="29"/>
    </row>
    <row r="748" spans="3:4">
      <c r="C748" s="29"/>
      <c r="D748" s="29"/>
    </row>
    <row r="749" spans="3:4">
      <c r="C749" s="29"/>
      <c r="D749" s="29"/>
    </row>
    <row r="750" spans="3:4">
      <c r="C750" s="29"/>
      <c r="D750" s="29"/>
    </row>
    <row r="751" spans="3:4">
      <c r="C751" s="29"/>
      <c r="D751" s="29"/>
    </row>
    <row r="752" spans="3:4">
      <c r="C752" s="29"/>
      <c r="D752" s="29"/>
    </row>
    <row r="753" spans="3:4">
      <c r="C753" s="29"/>
      <c r="D753" s="29"/>
    </row>
    <row r="754" spans="3:4">
      <c r="C754" s="29"/>
      <c r="D754" s="29"/>
    </row>
    <row r="755" spans="3:4">
      <c r="C755" s="29"/>
      <c r="D755" s="29"/>
    </row>
    <row r="756" spans="3:4">
      <c r="C756" s="29"/>
      <c r="D756" s="29"/>
    </row>
    <row r="757" spans="3:4">
      <c r="C757" s="29"/>
      <c r="D757" s="29"/>
    </row>
    <row r="758" spans="3:4">
      <c r="C758" s="29"/>
      <c r="D758" s="29"/>
    </row>
    <row r="759" spans="3:4">
      <c r="C759" s="29"/>
      <c r="D759" s="29"/>
    </row>
    <row r="760" spans="3:4">
      <c r="C760" s="29"/>
      <c r="D760" s="29"/>
    </row>
    <row r="761" spans="3:4">
      <c r="C761" s="29"/>
      <c r="D761" s="29"/>
    </row>
    <row r="762" spans="3:4">
      <c r="C762" s="29"/>
      <c r="D762" s="29"/>
    </row>
    <row r="763" spans="3:4">
      <c r="C763" s="29"/>
      <c r="D763" s="29"/>
    </row>
    <row r="764" spans="3:4">
      <c r="C764" s="29"/>
      <c r="D764" s="29"/>
    </row>
    <row r="765" spans="3:4">
      <c r="C765" s="29"/>
      <c r="D765" s="29"/>
    </row>
    <row r="766" spans="3:4">
      <c r="C766" s="29"/>
      <c r="D766" s="29"/>
    </row>
    <row r="767" spans="3:4">
      <c r="C767" s="29"/>
      <c r="D767" s="29"/>
    </row>
    <row r="768" spans="3:4">
      <c r="C768" s="29"/>
      <c r="D768" s="29"/>
    </row>
    <row r="769" spans="3:4">
      <c r="C769" s="29"/>
      <c r="D769" s="29"/>
    </row>
    <row r="770" spans="3:4">
      <c r="C770" s="29"/>
      <c r="D770" s="29"/>
    </row>
    <row r="771" spans="3:4">
      <c r="C771" s="29"/>
      <c r="D771" s="29"/>
    </row>
    <row r="772" spans="3:4">
      <c r="C772" s="29"/>
      <c r="D772" s="29"/>
    </row>
    <row r="773" spans="3:4">
      <c r="C773" s="29"/>
      <c r="D773" s="29"/>
    </row>
    <row r="774" spans="3:4">
      <c r="C774" s="29"/>
      <c r="D774" s="29"/>
    </row>
    <row r="775" spans="3:4">
      <c r="C775" s="29"/>
      <c r="D775" s="29"/>
    </row>
    <row r="776" spans="3:4">
      <c r="C776" s="29"/>
      <c r="D776" s="29"/>
    </row>
    <row r="777" spans="3:4">
      <c r="C777" s="29"/>
      <c r="D777" s="29"/>
    </row>
    <row r="778" spans="3:4">
      <c r="C778" s="29"/>
      <c r="D778" s="29"/>
    </row>
    <row r="779" spans="3:4">
      <c r="C779" s="29"/>
      <c r="D779" s="29"/>
    </row>
    <row r="780" spans="3:4">
      <c r="C780" s="29"/>
      <c r="D780" s="29"/>
    </row>
    <row r="781" spans="3:4">
      <c r="C781" s="29"/>
      <c r="D781" s="29"/>
    </row>
    <row r="782" spans="3:4">
      <c r="C782" s="29"/>
      <c r="D782" s="29"/>
    </row>
    <row r="783" spans="3:4">
      <c r="C783" s="29"/>
      <c r="D783" s="29"/>
    </row>
    <row r="784" spans="3:4">
      <c r="C784" s="29"/>
      <c r="D784" s="29"/>
    </row>
    <row r="785" spans="3:4">
      <c r="C785" s="29"/>
      <c r="D785" s="29"/>
    </row>
    <row r="786" spans="3:4">
      <c r="C786" s="29"/>
      <c r="D786" s="29"/>
    </row>
    <row r="787" spans="3:4">
      <c r="C787" s="29"/>
      <c r="D787" s="29"/>
    </row>
    <row r="788" spans="3:4">
      <c r="C788" s="29"/>
      <c r="D788" s="29"/>
    </row>
    <row r="789" spans="3:4">
      <c r="C789" s="29"/>
      <c r="D789" s="29"/>
    </row>
    <row r="790" spans="3:4">
      <c r="C790" s="29"/>
      <c r="D790" s="29"/>
    </row>
    <row r="791" spans="3:4">
      <c r="C791" s="29"/>
      <c r="D791" s="29"/>
    </row>
    <row r="792" spans="3:4">
      <c r="C792" s="29"/>
      <c r="D792" s="29"/>
    </row>
    <row r="793" spans="3:4">
      <c r="C793" s="29"/>
      <c r="D793" s="29"/>
    </row>
    <row r="794" spans="3:4">
      <c r="C794" s="29"/>
      <c r="D794" s="29"/>
    </row>
    <row r="795" spans="3:4">
      <c r="C795" s="29"/>
      <c r="D795" s="29"/>
    </row>
    <row r="796" spans="3:4">
      <c r="C796" s="29"/>
      <c r="D796" s="29"/>
    </row>
    <row r="797" spans="3:4">
      <c r="C797" s="29"/>
      <c r="D797" s="29"/>
    </row>
    <row r="798" spans="3:4">
      <c r="C798" s="29"/>
      <c r="D798" s="29"/>
    </row>
    <row r="799" spans="3:4">
      <c r="C799" s="29"/>
      <c r="D799" s="29"/>
    </row>
    <row r="800" spans="3:4">
      <c r="C800" s="29"/>
      <c r="D800" s="29"/>
    </row>
    <row r="801" spans="3:4">
      <c r="C801" s="29"/>
      <c r="D801" s="29"/>
    </row>
    <row r="802" spans="3:4">
      <c r="C802" s="29"/>
      <c r="D802" s="29"/>
    </row>
    <row r="803" spans="3:4">
      <c r="C803" s="29"/>
      <c r="D803" s="29"/>
    </row>
    <row r="804" spans="3:4">
      <c r="C804" s="29"/>
      <c r="D804" s="29"/>
    </row>
    <row r="805" spans="3:4">
      <c r="C805" s="29"/>
      <c r="D805" s="29"/>
    </row>
    <row r="806" spans="3:4">
      <c r="C806" s="29"/>
      <c r="D806" s="29"/>
    </row>
    <row r="807" spans="3:4">
      <c r="C807" s="29"/>
      <c r="D807" s="29"/>
    </row>
    <row r="808" spans="3:4">
      <c r="C808" s="29"/>
      <c r="D808" s="29"/>
    </row>
    <row r="809" spans="3:4">
      <c r="C809" s="29"/>
      <c r="D809" s="29"/>
    </row>
    <row r="810" spans="3:4">
      <c r="C810" s="29"/>
      <c r="D810" s="29"/>
    </row>
    <row r="811" spans="3:4">
      <c r="C811" s="29"/>
      <c r="D811" s="29"/>
    </row>
    <row r="812" spans="3:4">
      <c r="C812" s="29"/>
      <c r="D812" s="29"/>
    </row>
    <row r="813" spans="3:4">
      <c r="C813" s="29"/>
      <c r="D813" s="29"/>
    </row>
    <row r="814" spans="3:4">
      <c r="C814" s="29"/>
      <c r="D814" s="29"/>
    </row>
    <row r="815" spans="3:4">
      <c r="C815" s="29"/>
      <c r="D815" s="29"/>
    </row>
    <row r="816" spans="3:4">
      <c r="C816" s="29"/>
      <c r="D816" s="29"/>
    </row>
    <row r="817" spans="3:4">
      <c r="C817" s="29"/>
      <c r="D817" s="29"/>
    </row>
    <row r="818" spans="3:4">
      <c r="C818" s="29"/>
      <c r="D818" s="29"/>
    </row>
    <row r="819" spans="3:4">
      <c r="C819" s="29"/>
      <c r="D819" s="29"/>
    </row>
    <row r="820" spans="3:4">
      <c r="C820" s="29"/>
      <c r="D820" s="29"/>
    </row>
    <row r="821" spans="3:4">
      <c r="C821" s="29"/>
      <c r="D821" s="29"/>
    </row>
    <row r="822" spans="3:4">
      <c r="C822" s="29"/>
      <c r="D822" s="29"/>
    </row>
    <row r="823" spans="3:4">
      <c r="C823" s="29"/>
      <c r="D823" s="29"/>
    </row>
    <row r="824" spans="3:4">
      <c r="C824" s="29"/>
      <c r="D824" s="29"/>
    </row>
    <row r="825" spans="3:4">
      <c r="C825" s="29"/>
      <c r="D825" s="29"/>
    </row>
    <row r="826" spans="3:4">
      <c r="C826" s="29"/>
      <c r="D826" s="29"/>
    </row>
    <row r="827" spans="3:4">
      <c r="C827" s="29"/>
      <c r="D827" s="29"/>
    </row>
    <row r="828" spans="3:4">
      <c r="C828" s="29"/>
      <c r="D828" s="29"/>
    </row>
    <row r="829" spans="3:4">
      <c r="C829" s="29"/>
      <c r="D829" s="29"/>
    </row>
    <row r="830" spans="3:4">
      <c r="C830" s="29"/>
      <c r="D830" s="29"/>
    </row>
    <row r="831" spans="3:4">
      <c r="C831" s="29"/>
      <c r="D831" s="29"/>
    </row>
    <row r="832" spans="3:4">
      <c r="C832" s="29"/>
      <c r="D832" s="29"/>
    </row>
    <row r="833" spans="3:4">
      <c r="C833" s="29"/>
      <c r="D833" s="29"/>
    </row>
    <row r="834" spans="3:4">
      <c r="C834" s="29"/>
      <c r="D834" s="29"/>
    </row>
    <row r="835" spans="3:4">
      <c r="C835" s="29"/>
      <c r="D835" s="29"/>
    </row>
    <row r="836" spans="3:4">
      <c r="C836" s="29"/>
      <c r="D836" s="29"/>
    </row>
    <row r="837" spans="3:4">
      <c r="C837" s="29"/>
      <c r="D837" s="29"/>
    </row>
    <row r="838" spans="3:4">
      <c r="C838" s="29"/>
      <c r="D838" s="29"/>
    </row>
    <row r="839" spans="3:4">
      <c r="C839" s="29"/>
      <c r="D839" s="29"/>
    </row>
    <row r="840" spans="3:4">
      <c r="C840" s="29"/>
      <c r="D840" s="29"/>
    </row>
    <row r="841" spans="3:4">
      <c r="C841" s="29"/>
      <c r="D841" s="29"/>
    </row>
    <row r="842" spans="3:4">
      <c r="C842" s="29"/>
      <c r="D842" s="29"/>
    </row>
    <row r="843" spans="3:4">
      <c r="C843" s="29"/>
      <c r="D843" s="29"/>
    </row>
    <row r="844" spans="3:4">
      <c r="C844" s="29"/>
      <c r="D844" s="29"/>
    </row>
    <row r="845" spans="3:4">
      <c r="C845" s="29"/>
      <c r="D845" s="29"/>
    </row>
    <row r="846" spans="3:4">
      <c r="C846" s="29"/>
      <c r="D846" s="29"/>
    </row>
    <row r="847" spans="3:4">
      <c r="C847" s="29"/>
      <c r="D847" s="29"/>
    </row>
    <row r="848" spans="3:4">
      <c r="C848" s="29"/>
      <c r="D848" s="29"/>
    </row>
    <row r="849" spans="3:4">
      <c r="C849" s="29"/>
      <c r="D849" s="29"/>
    </row>
    <row r="850" spans="3:4">
      <c r="C850" s="29"/>
      <c r="D850" s="29"/>
    </row>
    <row r="851" spans="3:4">
      <c r="C851" s="29"/>
      <c r="D851" s="29"/>
    </row>
    <row r="852" spans="3:4">
      <c r="C852" s="29"/>
      <c r="D852" s="29"/>
    </row>
    <row r="853" spans="3:4">
      <c r="C853" s="29"/>
      <c r="D853" s="29"/>
    </row>
    <row r="854" spans="3:4">
      <c r="C854" s="29"/>
      <c r="D854" s="29"/>
    </row>
    <row r="855" spans="3:4">
      <c r="C855" s="29"/>
      <c r="D855" s="29"/>
    </row>
    <row r="856" spans="3:4">
      <c r="C856" s="29"/>
      <c r="D856" s="29"/>
    </row>
    <row r="857" spans="3:4">
      <c r="C857" s="29"/>
      <c r="D857" s="29"/>
    </row>
    <row r="858" spans="3:4">
      <c r="C858" s="29"/>
      <c r="D858" s="29"/>
    </row>
    <row r="859" spans="3:4">
      <c r="C859" s="29"/>
      <c r="D859" s="29"/>
    </row>
    <row r="860" spans="3:4">
      <c r="C860" s="29"/>
      <c r="D860" s="29"/>
    </row>
    <row r="861" spans="3:4">
      <c r="C861" s="29"/>
      <c r="D861" s="29"/>
    </row>
    <row r="862" spans="3:4">
      <c r="C862" s="29"/>
      <c r="D862" s="29"/>
    </row>
    <row r="863" spans="3:4">
      <c r="C863" s="29"/>
      <c r="D863" s="29"/>
    </row>
    <row r="864" spans="3:4">
      <c r="C864" s="29"/>
      <c r="D864" s="29"/>
    </row>
    <row r="865" spans="3:4">
      <c r="C865" s="29"/>
      <c r="D865" s="29"/>
    </row>
    <row r="866" spans="3:4">
      <c r="C866" s="29"/>
      <c r="D866" s="29"/>
    </row>
    <row r="867" spans="3:4">
      <c r="C867" s="29"/>
      <c r="D867" s="29"/>
    </row>
    <row r="868" spans="3:4">
      <c r="C868" s="29"/>
      <c r="D868" s="29"/>
    </row>
    <row r="869" spans="3:4">
      <c r="C869" s="29"/>
      <c r="D869" s="29"/>
    </row>
    <row r="870" spans="3:4">
      <c r="C870" s="29"/>
      <c r="D870" s="29"/>
    </row>
    <row r="871" spans="3:4">
      <c r="C871" s="29"/>
      <c r="D871" s="29"/>
    </row>
    <row r="872" spans="3:4">
      <c r="C872" s="29"/>
      <c r="D872" s="29"/>
    </row>
    <row r="873" spans="3:4">
      <c r="C873" s="29"/>
      <c r="D873" s="29"/>
    </row>
    <row r="874" spans="3:4">
      <c r="C874" s="29"/>
      <c r="D874" s="29"/>
    </row>
    <row r="875" spans="3:4">
      <c r="C875" s="29"/>
      <c r="D875" s="29"/>
    </row>
    <row r="876" spans="3:4">
      <c r="C876" s="29"/>
      <c r="D876" s="29"/>
    </row>
    <row r="877" spans="3:4">
      <c r="C877" s="29"/>
      <c r="D877" s="29"/>
    </row>
    <row r="878" spans="3:4">
      <c r="C878" s="29"/>
      <c r="D878" s="29"/>
    </row>
    <row r="879" spans="3:4">
      <c r="C879" s="29"/>
      <c r="D879" s="29"/>
    </row>
    <row r="880" spans="3:4">
      <c r="C880" s="29"/>
      <c r="D880" s="29"/>
    </row>
    <row r="881" spans="3:4">
      <c r="C881" s="29"/>
      <c r="D881" s="29"/>
    </row>
    <row r="882" spans="3:4">
      <c r="C882" s="29"/>
      <c r="D882" s="29"/>
    </row>
    <row r="883" spans="3:4">
      <c r="C883" s="29"/>
      <c r="D883" s="29"/>
    </row>
    <row r="884" spans="3:4">
      <c r="C884" s="29"/>
      <c r="D884" s="29"/>
    </row>
    <row r="885" spans="3:4">
      <c r="C885" s="29"/>
      <c r="D885" s="29"/>
    </row>
    <row r="886" spans="3:4">
      <c r="C886" s="29"/>
      <c r="D886" s="29"/>
    </row>
    <row r="887" spans="3:4">
      <c r="C887" s="29"/>
      <c r="D887" s="29"/>
    </row>
    <row r="888" spans="3:4">
      <c r="C888" s="29"/>
      <c r="D888" s="29"/>
    </row>
    <row r="889" spans="3:4">
      <c r="C889" s="29"/>
      <c r="D889" s="29"/>
    </row>
    <row r="890" spans="3:4">
      <c r="C890" s="29"/>
      <c r="D890" s="29"/>
    </row>
    <row r="891" spans="3:4">
      <c r="C891" s="29"/>
      <c r="D891" s="29"/>
    </row>
    <row r="892" spans="3:4">
      <c r="C892" s="29"/>
      <c r="D892" s="29"/>
    </row>
    <row r="893" spans="3:4">
      <c r="C893" s="29"/>
      <c r="D893" s="29"/>
    </row>
    <row r="894" spans="3:4">
      <c r="C894" s="29"/>
      <c r="D894" s="29"/>
    </row>
    <row r="895" spans="3:4">
      <c r="C895" s="29"/>
      <c r="D895" s="29"/>
    </row>
    <row r="896" spans="3:4">
      <c r="C896" s="29"/>
      <c r="D896" s="29"/>
    </row>
    <row r="897" spans="3:4">
      <c r="C897" s="29"/>
      <c r="D897" s="29"/>
    </row>
    <row r="898" spans="3:4">
      <c r="C898" s="29"/>
      <c r="D898" s="29"/>
    </row>
    <row r="899" spans="3:4">
      <c r="C899" s="29"/>
      <c r="D899" s="29"/>
    </row>
    <row r="900" spans="3:4">
      <c r="C900" s="29"/>
      <c r="D900" s="29"/>
    </row>
    <row r="901" spans="3:4">
      <c r="C901" s="29"/>
      <c r="D901" s="29"/>
    </row>
    <row r="902" spans="3:4">
      <c r="C902" s="29"/>
      <c r="D902" s="29"/>
    </row>
    <row r="903" spans="3:4">
      <c r="C903" s="29"/>
      <c r="D903" s="29"/>
    </row>
    <row r="904" spans="3:4">
      <c r="C904" s="29"/>
      <c r="D904" s="29"/>
    </row>
    <row r="905" spans="3:4">
      <c r="C905" s="29"/>
      <c r="D905" s="29"/>
    </row>
    <row r="906" spans="3:4">
      <c r="C906" s="29"/>
      <c r="D906" s="29"/>
    </row>
    <row r="907" spans="3:4">
      <c r="C907" s="29"/>
      <c r="D907" s="29"/>
    </row>
    <row r="908" spans="3:4">
      <c r="C908" s="29"/>
      <c r="D908" s="29"/>
    </row>
    <row r="909" spans="3:4">
      <c r="C909" s="29"/>
      <c r="D909" s="29"/>
    </row>
    <row r="910" spans="3:4">
      <c r="C910" s="29"/>
      <c r="D910" s="29"/>
    </row>
    <row r="911" spans="3:4">
      <c r="C911" s="29"/>
      <c r="D911" s="29"/>
    </row>
    <row r="912" spans="3:4">
      <c r="C912" s="29"/>
      <c r="D912" s="29"/>
    </row>
    <row r="913" spans="3:4">
      <c r="C913" s="29"/>
      <c r="D913" s="29"/>
    </row>
    <row r="914" spans="3:4">
      <c r="C914" s="29"/>
      <c r="D914" s="29"/>
    </row>
    <row r="915" spans="3:4">
      <c r="C915" s="29"/>
      <c r="D915" s="29"/>
    </row>
    <row r="916" spans="3:4">
      <c r="C916" s="29"/>
      <c r="D916" s="29"/>
    </row>
    <row r="917" spans="3:4">
      <c r="C917" s="29"/>
      <c r="D917" s="29"/>
    </row>
    <row r="918" spans="3:4">
      <c r="C918" s="29"/>
      <c r="D918" s="29"/>
    </row>
    <row r="919" spans="3:4">
      <c r="C919" s="29"/>
      <c r="D919" s="29"/>
    </row>
    <row r="920" spans="3:4">
      <c r="C920" s="29"/>
      <c r="D920" s="29"/>
    </row>
    <row r="921" spans="3:4">
      <c r="C921" s="29"/>
      <c r="D921" s="29"/>
    </row>
    <row r="922" spans="3:4">
      <c r="C922" s="29"/>
      <c r="D922" s="29"/>
    </row>
    <row r="923" spans="3:4">
      <c r="C923" s="29"/>
      <c r="D923" s="29"/>
    </row>
    <row r="924" spans="3:4">
      <c r="C924" s="29"/>
      <c r="D924" s="29"/>
    </row>
    <row r="925" spans="3:4">
      <c r="C925" s="29"/>
      <c r="D925" s="29"/>
    </row>
    <row r="926" spans="3:4">
      <c r="C926" s="29"/>
      <c r="D926" s="29"/>
    </row>
    <row r="927" spans="3:4">
      <c r="C927" s="29"/>
      <c r="D927" s="29"/>
    </row>
    <row r="928" spans="3:4">
      <c r="C928" s="29"/>
      <c r="D928" s="29"/>
    </row>
    <row r="929" spans="3:4">
      <c r="C929" s="29"/>
      <c r="D929" s="29"/>
    </row>
    <row r="930" spans="3:4">
      <c r="C930" s="29"/>
      <c r="D930" s="29"/>
    </row>
    <row r="931" spans="3:4">
      <c r="C931" s="29"/>
      <c r="D931" s="29"/>
    </row>
    <row r="932" spans="3:4">
      <c r="C932" s="29"/>
      <c r="D932" s="29"/>
    </row>
    <row r="933" spans="3:4">
      <c r="C933" s="29"/>
      <c r="D933" s="29"/>
    </row>
    <row r="934" spans="3:4">
      <c r="C934" s="29"/>
      <c r="D934" s="29"/>
    </row>
    <row r="935" spans="3:4">
      <c r="C935" s="29"/>
      <c r="D935" s="29"/>
    </row>
    <row r="936" spans="3:4">
      <c r="C936" s="29"/>
      <c r="D936" s="29"/>
    </row>
    <row r="937" spans="3:4">
      <c r="C937" s="29"/>
      <c r="D937" s="29"/>
    </row>
    <row r="938" spans="3:4">
      <c r="C938" s="29"/>
      <c r="D938" s="29"/>
    </row>
    <row r="939" spans="3:4">
      <c r="C939" s="29"/>
      <c r="D939" s="29"/>
    </row>
    <row r="940" spans="3:4">
      <c r="C940" s="29"/>
      <c r="D940" s="29"/>
    </row>
    <row r="941" spans="3:4">
      <c r="C941" s="29"/>
      <c r="D941" s="29"/>
    </row>
    <row r="942" spans="3:4">
      <c r="C942" s="29"/>
      <c r="D942" s="29"/>
    </row>
    <row r="943" spans="3:4">
      <c r="C943" s="29"/>
      <c r="D943" s="29"/>
    </row>
    <row r="944" spans="3:4">
      <c r="C944" s="29"/>
      <c r="D944" s="29"/>
    </row>
    <row r="945" spans="3:4">
      <c r="C945" s="29"/>
      <c r="D945" s="29"/>
    </row>
    <row r="946" spans="3:4">
      <c r="C946" s="29"/>
      <c r="D946" s="29"/>
    </row>
    <row r="947" spans="3:4">
      <c r="C947" s="29"/>
      <c r="D947" s="29"/>
    </row>
    <row r="948" spans="3:4">
      <c r="C948" s="29"/>
      <c r="D948" s="29"/>
    </row>
    <row r="949" spans="3:4">
      <c r="C949" s="29"/>
      <c r="D949" s="29"/>
    </row>
    <row r="950" spans="3:4">
      <c r="C950" s="29"/>
      <c r="D950" s="29"/>
    </row>
    <row r="951" spans="3:4">
      <c r="C951" s="29"/>
      <c r="D951" s="29"/>
    </row>
    <row r="952" spans="3:4">
      <c r="C952" s="29"/>
      <c r="D952" s="29"/>
    </row>
    <row r="953" spans="3:4">
      <c r="C953" s="29"/>
      <c r="D953" s="29"/>
    </row>
    <row r="954" spans="3:4">
      <c r="C954" s="29"/>
      <c r="D954" s="29"/>
    </row>
    <row r="955" spans="3:4">
      <c r="C955" s="29"/>
      <c r="D955" s="29"/>
    </row>
    <row r="956" spans="3:4">
      <c r="C956" s="29"/>
      <c r="D956" s="29"/>
    </row>
    <row r="957" spans="3:4">
      <c r="C957" s="29"/>
      <c r="D957" s="29"/>
    </row>
    <row r="958" spans="3:4">
      <c r="C958" s="29"/>
      <c r="D958" s="29"/>
    </row>
    <row r="959" spans="3:4">
      <c r="C959" s="29"/>
      <c r="D959" s="29"/>
    </row>
    <row r="960" spans="3:4">
      <c r="C960" s="29"/>
      <c r="D960" s="29"/>
    </row>
    <row r="961" spans="3:4">
      <c r="C961" s="29"/>
      <c r="D961" s="29"/>
    </row>
    <row r="962" spans="3:4">
      <c r="C962" s="29"/>
      <c r="D962" s="29"/>
    </row>
    <row r="963" spans="3:4">
      <c r="C963" s="29"/>
      <c r="D963" s="29"/>
    </row>
    <row r="964" spans="3:4">
      <c r="C964" s="29"/>
      <c r="D964" s="29"/>
    </row>
    <row r="965" spans="3:4">
      <c r="C965" s="29"/>
      <c r="D965" s="29"/>
    </row>
    <row r="966" spans="3:4">
      <c r="C966" s="29"/>
      <c r="D966" s="29"/>
    </row>
    <row r="967" spans="3:4">
      <c r="C967" s="29"/>
      <c r="D967" s="29"/>
    </row>
    <row r="968" spans="3:4">
      <c r="C968" s="29"/>
      <c r="D968" s="29"/>
    </row>
    <row r="969" spans="3:4">
      <c r="C969" s="29"/>
      <c r="D969" s="29"/>
    </row>
    <row r="970" spans="3:4">
      <c r="C970" s="29"/>
      <c r="D970" s="29"/>
    </row>
    <row r="971" spans="3:4">
      <c r="C971" s="29"/>
      <c r="D971" s="29"/>
    </row>
    <row r="972" spans="3:4">
      <c r="C972" s="29"/>
      <c r="D972" s="29"/>
    </row>
    <row r="973" spans="3:4">
      <c r="C973" s="29"/>
      <c r="D973" s="29"/>
    </row>
    <row r="974" spans="3:4">
      <c r="C974" s="29"/>
      <c r="D974" s="29"/>
    </row>
    <row r="975" spans="3:4">
      <c r="C975" s="29"/>
      <c r="D975" s="29"/>
    </row>
    <row r="976" spans="3:4">
      <c r="C976" s="29"/>
      <c r="D976" s="29"/>
    </row>
    <row r="977" spans="3:4">
      <c r="C977" s="29"/>
      <c r="D977" s="29"/>
    </row>
    <row r="978" spans="3:4">
      <c r="C978" s="29"/>
      <c r="D978" s="29"/>
    </row>
    <row r="979" spans="3:4">
      <c r="C979" s="29"/>
      <c r="D979" s="29"/>
    </row>
    <row r="980" spans="3:4">
      <c r="C980" s="29"/>
      <c r="D980" s="29"/>
    </row>
    <row r="981" spans="3:4">
      <c r="C981" s="29"/>
      <c r="D981" s="29"/>
    </row>
    <row r="982" spans="3:4">
      <c r="C982" s="29"/>
      <c r="D982" s="29"/>
    </row>
    <row r="983" spans="3:4">
      <c r="C983" s="29"/>
      <c r="D983" s="29"/>
    </row>
    <row r="984" spans="3:4">
      <c r="C984" s="29"/>
      <c r="D984" s="29"/>
    </row>
    <row r="985" spans="3:4">
      <c r="C985" s="29"/>
      <c r="D985" s="29"/>
    </row>
    <row r="986" spans="3:4">
      <c r="C986" s="29"/>
      <c r="D986" s="29"/>
    </row>
    <row r="987" spans="3:4">
      <c r="C987" s="29"/>
      <c r="D987" s="29"/>
    </row>
    <row r="988" spans="3:4">
      <c r="C988" s="29"/>
      <c r="D988" s="29"/>
    </row>
    <row r="989" spans="3:4">
      <c r="C989" s="29"/>
      <c r="D989" s="29"/>
    </row>
    <row r="990" spans="3:4">
      <c r="C990" s="29"/>
      <c r="D990" s="29"/>
    </row>
    <row r="991" spans="3:4">
      <c r="C991" s="29"/>
      <c r="D991" s="29"/>
    </row>
    <row r="992" spans="3:4">
      <c r="C992" s="29"/>
      <c r="D992" s="29"/>
    </row>
    <row r="993" spans="3:4">
      <c r="C993" s="29"/>
      <c r="D993" s="29"/>
    </row>
    <row r="994" spans="3:4">
      <c r="C994" s="29"/>
      <c r="D994" s="29"/>
    </row>
    <row r="995" spans="3:4">
      <c r="C995" s="29"/>
      <c r="D995" s="29"/>
    </row>
    <row r="996" spans="3:4">
      <c r="C996" s="29"/>
      <c r="D996" s="29"/>
    </row>
    <row r="997" spans="3:4">
      <c r="C997" s="29"/>
      <c r="D997" s="29"/>
    </row>
    <row r="998" spans="3:4">
      <c r="C998" s="29"/>
      <c r="D998" s="29"/>
    </row>
    <row r="999" spans="3:4">
      <c r="C999" s="29"/>
      <c r="D999" s="29"/>
    </row>
    <row r="1000" spans="3:4">
      <c r="C1000" s="29"/>
      <c r="D1000" s="29"/>
    </row>
    <row r="1001" spans="3:4">
      <c r="C1001" s="29"/>
      <c r="D1001" s="29"/>
    </row>
    <row r="1002" spans="3:4">
      <c r="C1002" s="29"/>
      <c r="D1002" s="29"/>
    </row>
    <row r="1003" spans="3:4">
      <c r="C1003" s="29"/>
      <c r="D1003" s="29"/>
    </row>
    <row r="1004" spans="3:4">
      <c r="C1004" s="29"/>
      <c r="D1004" s="29"/>
    </row>
    <row r="1005" spans="3:4">
      <c r="C1005" s="29"/>
      <c r="D1005" s="29"/>
    </row>
    <row r="1006" spans="3:4">
      <c r="C1006" s="29"/>
      <c r="D1006" s="29"/>
    </row>
    <row r="1007" spans="3:4">
      <c r="C1007" s="29"/>
      <c r="D1007" s="29"/>
    </row>
    <row r="1008" spans="3:4">
      <c r="C1008" s="29"/>
      <c r="D1008" s="29"/>
    </row>
    <row r="1009" spans="3:4">
      <c r="C1009" s="29"/>
      <c r="D1009" s="29"/>
    </row>
    <row r="1010" spans="3:4">
      <c r="C1010" s="29"/>
      <c r="D1010" s="29"/>
    </row>
    <row r="1011" spans="3:4">
      <c r="C1011" s="29"/>
      <c r="D1011" s="29"/>
    </row>
    <row r="1012" spans="3:4">
      <c r="C1012" s="29"/>
      <c r="D1012" s="29"/>
    </row>
    <row r="1013" spans="3:4">
      <c r="C1013" s="29"/>
      <c r="D1013" s="29"/>
    </row>
    <row r="1014" spans="3:4">
      <c r="C1014" s="29"/>
      <c r="D1014" s="29"/>
    </row>
    <row r="1015" spans="3:4">
      <c r="C1015" s="29"/>
      <c r="D1015" s="29"/>
    </row>
    <row r="1016" spans="3:4">
      <c r="C1016" s="29"/>
      <c r="D1016" s="29"/>
    </row>
    <row r="1017" spans="3:4">
      <c r="C1017" s="29"/>
      <c r="D1017" s="29"/>
    </row>
    <row r="1018" spans="3:4">
      <c r="C1018" s="29"/>
      <c r="D1018" s="29"/>
    </row>
    <row r="1019" spans="3:4">
      <c r="C1019" s="29"/>
      <c r="D1019" s="29"/>
    </row>
    <row r="1020" spans="3:4">
      <c r="C1020" s="29"/>
      <c r="D1020" s="29"/>
    </row>
    <row r="1021" spans="3:4">
      <c r="C1021" s="29"/>
      <c r="D1021" s="29"/>
    </row>
    <row r="1022" spans="3:4">
      <c r="C1022" s="29"/>
      <c r="D1022" s="29"/>
    </row>
    <row r="1023" spans="3:4">
      <c r="C1023" s="29"/>
      <c r="D1023" s="29"/>
    </row>
    <row r="1024" spans="3:4">
      <c r="C1024" s="29"/>
      <c r="D1024" s="29"/>
    </row>
    <row r="1025" spans="3:4">
      <c r="C1025" s="29"/>
      <c r="D1025" s="29"/>
    </row>
    <row r="1026" spans="3:4">
      <c r="C1026" s="29"/>
      <c r="D1026" s="29"/>
    </row>
    <row r="1027" spans="3:4">
      <c r="C1027" s="29"/>
      <c r="D1027" s="29"/>
    </row>
    <row r="1028" spans="3:4">
      <c r="C1028" s="29"/>
      <c r="D1028" s="29"/>
    </row>
    <row r="1029" spans="3:4">
      <c r="C1029" s="29"/>
      <c r="D1029" s="29"/>
    </row>
    <row r="1030" spans="3:4">
      <c r="C1030" s="29"/>
      <c r="D1030" s="29"/>
    </row>
    <row r="1031" spans="3:4">
      <c r="C1031" s="29"/>
      <c r="D1031" s="29"/>
    </row>
    <row r="1032" spans="3:4">
      <c r="C1032" s="29"/>
      <c r="D1032" s="29"/>
    </row>
    <row r="1033" spans="3:4">
      <c r="C1033" s="29"/>
      <c r="D1033" s="29"/>
    </row>
    <row r="1034" spans="3:4">
      <c r="C1034" s="29"/>
      <c r="D1034" s="29"/>
    </row>
    <row r="1035" spans="3:4">
      <c r="C1035" s="29"/>
      <c r="D1035" s="29"/>
    </row>
    <row r="1036" spans="3:4">
      <c r="C1036" s="29"/>
      <c r="D1036" s="29"/>
    </row>
    <row r="1037" spans="3:4">
      <c r="C1037" s="29"/>
      <c r="D1037" s="29"/>
    </row>
    <row r="1038" spans="3:4">
      <c r="C1038" s="29"/>
      <c r="D1038" s="29"/>
    </row>
    <row r="1039" spans="3:4">
      <c r="C1039" s="29"/>
      <c r="D1039" s="29"/>
    </row>
    <row r="1040" spans="3:4">
      <c r="C1040" s="29"/>
      <c r="D1040" s="29"/>
    </row>
    <row r="1041" spans="3:4">
      <c r="C1041" s="29"/>
      <c r="D1041" s="29"/>
    </row>
    <row r="1042" spans="3:4">
      <c r="C1042" s="29"/>
      <c r="D1042" s="29"/>
    </row>
    <row r="1043" spans="3:4">
      <c r="C1043" s="29"/>
      <c r="D1043" s="29"/>
    </row>
    <row r="1044" spans="3:4">
      <c r="C1044" s="29"/>
      <c r="D1044" s="29"/>
    </row>
    <row r="1045" spans="3:4">
      <c r="C1045" s="29"/>
      <c r="D1045" s="29"/>
    </row>
    <row r="1046" spans="3:4">
      <c r="C1046" s="29"/>
      <c r="D1046" s="29"/>
    </row>
    <row r="1047" spans="3:4">
      <c r="C1047" s="29"/>
      <c r="D1047" s="29"/>
    </row>
    <row r="1048" spans="3:4">
      <c r="C1048" s="29"/>
      <c r="D1048" s="29"/>
    </row>
    <row r="1049" spans="3:4">
      <c r="C1049" s="29"/>
      <c r="D1049" s="29"/>
    </row>
    <row r="1050" spans="3:4">
      <c r="C1050" s="29"/>
      <c r="D1050" s="29"/>
    </row>
    <row r="1051" spans="3:4">
      <c r="C1051" s="29"/>
      <c r="D1051" s="29"/>
    </row>
    <row r="1052" spans="3:4">
      <c r="C1052" s="29"/>
      <c r="D1052" s="29"/>
    </row>
    <row r="1053" spans="3:4">
      <c r="C1053" s="29"/>
      <c r="D1053" s="29"/>
    </row>
    <row r="1054" spans="3:4">
      <c r="C1054" s="29"/>
      <c r="D1054" s="29"/>
    </row>
    <row r="1055" spans="3:4">
      <c r="C1055" s="29"/>
      <c r="D1055" s="29"/>
    </row>
    <row r="1056" spans="3:4">
      <c r="C1056" s="29"/>
      <c r="D1056" s="29"/>
    </row>
    <row r="1057" spans="3:4">
      <c r="C1057" s="29"/>
      <c r="D1057" s="29"/>
    </row>
    <row r="1058" spans="3:4">
      <c r="C1058" s="29"/>
      <c r="D1058" s="29"/>
    </row>
    <row r="1059" spans="3:4">
      <c r="C1059" s="29"/>
      <c r="D1059" s="29"/>
    </row>
    <row r="1060" spans="3:4">
      <c r="C1060" s="29"/>
      <c r="D1060" s="29"/>
    </row>
    <row r="1061" spans="3:4">
      <c r="C1061" s="29"/>
      <c r="D1061" s="29"/>
    </row>
    <row r="1062" spans="3:4">
      <c r="C1062" s="29"/>
      <c r="D1062" s="29"/>
    </row>
    <row r="1063" spans="3:4">
      <c r="C1063" s="29"/>
      <c r="D1063" s="29"/>
    </row>
    <row r="1064" spans="3:4">
      <c r="C1064" s="29"/>
      <c r="D1064" s="29"/>
    </row>
    <row r="1065" spans="3:4">
      <c r="C1065" s="29"/>
      <c r="D1065" s="29"/>
    </row>
    <row r="1066" spans="3:4">
      <c r="C1066" s="29"/>
      <c r="D1066" s="29"/>
    </row>
    <row r="1067" spans="3:4">
      <c r="C1067" s="29"/>
      <c r="D1067" s="29"/>
    </row>
    <row r="1068" spans="3:4">
      <c r="C1068" s="29"/>
      <c r="D1068" s="29"/>
    </row>
    <row r="1069" spans="3:4">
      <c r="C1069" s="29"/>
      <c r="D1069" s="29"/>
    </row>
    <row r="1070" spans="3:4">
      <c r="C1070" s="29"/>
      <c r="D1070" s="29"/>
    </row>
    <row r="1071" spans="3:4">
      <c r="C1071" s="29"/>
      <c r="D1071" s="29"/>
    </row>
    <row r="1072" spans="3:4">
      <c r="C1072" s="29"/>
      <c r="D1072" s="29"/>
    </row>
    <row r="1073" spans="3:4">
      <c r="C1073" s="29"/>
      <c r="D1073" s="29"/>
    </row>
    <row r="1074" spans="3:4">
      <c r="C1074" s="29"/>
      <c r="D1074" s="29"/>
    </row>
    <row r="1075" spans="3:4">
      <c r="C1075" s="29"/>
      <c r="D1075" s="29"/>
    </row>
    <row r="1076" spans="3:4">
      <c r="C1076" s="29"/>
      <c r="D1076" s="29"/>
    </row>
    <row r="1077" spans="3:4">
      <c r="C1077" s="29"/>
      <c r="D1077" s="29"/>
    </row>
    <row r="1078" spans="3:4">
      <c r="C1078" s="29"/>
      <c r="D1078" s="29"/>
    </row>
    <row r="1079" spans="3:4">
      <c r="C1079" s="29"/>
      <c r="D1079" s="29"/>
    </row>
    <row r="1080" spans="3:4">
      <c r="C1080" s="29"/>
      <c r="D1080" s="29"/>
    </row>
    <row r="1081" spans="3:4">
      <c r="C1081" s="29"/>
      <c r="D1081" s="29"/>
    </row>
    <row r="1082" spans="3:4">
      <c r="C1082" s="29"/>
      <c r="D1082" s="29"/>
    </row>
    <row r="1083" spans="3:4">
      <c r="C1083" s="29"/>
      <c r="D1083" s="29"/>
    </row>
    <row r="1084" spans="3:4">
      <c r="C1084" s="29"/>
      <c r="D1084" s="29"/>
    </row>
    <row r="1085" spans="3:4">
      <c r="C1085" s="29"/>
      <c r="D1085" s="29"/>
    </row>
    <row r="1086" spans="3:4">
      <c r="C1086" s="29"/>
      <c r="D1086" s="29"/>
    </row>
    <row r="1087" spans="3:4">
      <c r="C1087" s="29"/>
      <c r="D1087" s="29"/>
    </row>
    <row r="1088" spans="3:4">
      <c r="C1088" s="29"/>
      <c r="D1088" s="29"/>
    </row>
    <row r="1089" spans="3:4">
      <c r="C1089" s="29"/>
      <c r="D1089" s="29"/>
    </row>
    <row r="1090" spans="3:4">
      <c r="C1090" s="29"/>
      <c r="D1090" s="29"/>
    </row>
    <row r="1091" spans="3:4">
      <c r="C1091" s="29"/>
      <c r="D1091" s="29"/>
    </row>
    <row r="1092" spans="3:4">
      <c r="C1092" s="29"/>
      <c r="D1092" s="29"/>
    </row>
    <row r="1093" spans="3:4">
      <c r="C1093" s="29"/>
      <c r="D1093" s="29"/>
    </row>
    <row r="1094" spans="3:4">
      <c r="C1094" s="29"/>
      <c r="D1094" s="29"/>
    </row>
    <row r="1095" spans="3:4">
      <c r="C1095" s="29"/>
      <c r="D1095" s="29"/>
    </row>
    <row r="1096" spans="3:4">
      <c r="C1096" s="29"/>
      <c r="D1096" s="29"/>
    </row>
    <row r="1097" spans="3:4">
      <c r="C1097" s="29"/>
      <c r="D1097" s="29"/>
    </row>
    <row r="1098" spans="3:4">
      <c r="C1098" s="29"/>
      <c r="D1098" s="29"/>
    </row>
    <row r="1099" spans="3:4">
      <c r="C1099" s="29"/>
      <c r="D1099" s="29"/>
    </row>
    <row r="1100" spans="3:4">
      <c r="C1100" s="29"/>
      <c r="D1100" s="29"/>
    </row>
    <row r="1101" spans="3:4">
      <c r="C1101" s="29"/>
      <c r="D1101" s="29"/>
    </row>
    <row r="1102" spans="3:4">
      <c r="C1102" s="29"/>
      <c r="D1102" s="29"/>
    </row>
    <row r="1103" spans="3:4">
      <c r="C1103" s="29"/>
      <c r="D1103" s="29"/>
    </row>
    <row r="1104" spans="3:4">
      <c r="C1104" s="29"/>
      <c r="D1104" s="29"/>
    </row>
    <row r="1105" spans="3:4">
      <c r="C1105" s="29"/>
      <c r="D1105" s="29"/>
    </row>
    <row r="1106" spans="3:4">
      <c r="C1106" s="29"/>
      <c r="D1106" s="29"/>
    </row>
    <row r="1107" spans="3:4">
      <c r="C1107" s="29"/>
      <c r="D1107" s="29"/>
    </row>
    <row r="1108" spans="3:4">
      <c r="C1108" s="29"/>
      <c r="D1108" s="29"/>
    </row>
    <row r="1109" spans="3:4">
      <c r="C1109" s="29"/>
      <c r="D1109" s="29"/>
    </row>
    <row r="1110" spans="3:4">
      <c r="C1110" s="29"/>
      <c r="D1110" s="29"/>
    </row>
    <row r="1111" spans="3:4">
      <c r="C1111" s="29"/>
      <c r="D1111" s="29"/>
    </row>
    <row r="1112" spans="3:4">
      <c r="C1112" s="29"/>
      <c r="D1112" s="29"/>
    </row>
    <row r="1113" spans="3:4">
      <c r="C1113" s="29"/>
      <c r="D1113" s="29"/>
    </row>
    <row r="1114" spans="3:4">
      <c r="C1114" s="29"/>
      <c r="D1114" s="29"/>
    </row>
    <row r="1115" spans="3:4">
      <c r="C1115" s="29"/>
      <c r="D1115" s="29"/>
    </row>
    <row r="1116" spans="3:4">
      <c r="C1116" s="29"/>
      <c r="D1116" s="29"/>
    </row>
    <row r="1117" spans="3:4">
      <c r="C1117" s="29"/>
      <c r="D1117" s="29"/>
    </row>
    <row r="1118" spans="3:4">
      <c r="C1118" s="29"/>
      <c r="D1118" s="29"/>
    </row>
    <row r="1119" spans="3:4">
      <c r="C1119" s="29"/>
      <c r="D1119" s="29"/>
    </row>
    <row r="1120" spans="3:4">
      <c r="C1120" s="29"/>
      <c r="D1120" s="29"/>
    </row>
    <row r="1121" spans="3:4">
      <c r="C1121" s="29"/>
      <c r="D1121" s="29"/>
    </row>
    <row r="1122" spans="3:4">
      <c r="C1122" s="29"/>
      <c r="D1122" s="29"/>
    </row>
    <row r="1123" spans="3:4">
      <c r="C1123" s="29"/>
      <c r="D1123" s="29"/>
    </row>
    <row r="1124" spans="3:4">
      <c r="C1124" s="29"/>
      <c r="D1124" s="29"/>
    </row>
    <row r="1125" spans="3:4">
      <c r="C1125" s="29"/>
      <c r="D1125" s="29"/>
    </row>
    <row r="1126" spans="3:4">
      <c r="C1126" s="29"/>
      <c r="D1126" s="29"/>
    </row>
    <row r="1127" spans="3:4">
      <c r="C1127" s="29"/>
      <c r="D1127" s="29"/>
    </row>
    <row r="1128" spans="3:4">
      <c r="C1128" s="29"/>
      <c r="D1128" s="29"/>
    </row>
    <row r="1129" spans="3:4">
      <c r="C1129" s="29"/>
      <c r="D1129" s="29"/>
    </row>
    <row r="1130" spans="3:4">
      <c r="C1130" s="29"/>
      <c r="D1130" s="29"/>
    </row>
    <row r="1131" spans="3:4">
      <c r="C1131" s="29"/>
      <c r="D1131" s="29"/>
    </row>
    <row r="1132" spans="3:4">
      <c r="C1132" s="29"/>
      <c r="D1132" s="29"/>
    </row>
    <row r="1133" spans="3:4">
      <c r="C1133" s="29"/>
      <c r="D1133" s="29"/>
    </row>
    <row r="1134" spans="3:4">
      <c r="C1134" s="29"/>
      <c r="D1134" s="29"/>
    </row>
    <row r="1135" spans="3:4">
      <c r="C1135" s="29"/>
      <c r="D1135" s="29"/>
    </row>
    <row r="1136" spans="3:4">
      <c r="C1136" s="29"/>
      <c r="D1136" s="29"/>
    </row>
    <row r="1137" spans="3:4">
      <c r="C1137" s="29"/>
      <c r="D1137" s="29"/>
    </row>
    <row r="1138" spans="3:4">
      <c r="C1138" s="29"/>
      <c r="D1138" s="29"/>
    </row>
    <row r="1139" spans="3:4">
      <c r="C1139" s="29"/>
      <c r="D1139" s="29"/>
    </row>
    <row r="1140" spans="3:4">
      <c r="C1140" s="29"/>
      <c r="D1140" s="29"/>
    </row>
    <row r="1141" spans="3:4">
      <c r="C1141" s="29"/>
      <c r="D1141" s="29"/>
    </row>
    <row r="1142" spans="3:4">
      <c r="C1142" s="29"/>
      <c r="D1142" s="29"/>
    </row>
    <row r="1143" spans="3:4">
      <c r="C1143" s="29"/>
      <c r="D1143" s="29"/>
    </row>
    <row r="1144" spans="3:4">
      <c r="C1144" s="29"/>
      <c r="D1144" s="29"/>
    </row>
    <row r="1145" spans="3:4">
      <c r="C1145" s="29"/>
      <c r="D1145" s="29"/>
    </row>
    <row r="1146" spans="3:4">
      <c r="C1146" s="29"/>
      <c r="D1146" s="29"/>
    </row>
    <row r="1147" spans="3:4">
      <c r="C1147" s="29"/>
      <c r="D1147" s="29"/>
    </row>
    <row r="1148" spans="3:4">
      <c r="C1148" s="29"/>
      <c r="D1148" s="29"/>
    </row>
    <row r="1149" spans="3:4">
      <c r="C1149" s="29"/>
      <c r="D1149" s="29"/>
    </row>
    <row r="1150" spans="3:4">
      <c r="C1150" s="29"/>
      <c r="D1150" s="29"/>
    </row>
    <row r="1151" spans="3:4">
      <c r="C1151" s="29"/>
      <c r="D1151" s="29"/>
    </row>
    <row r="1152" spans="3:4">
      <c r="C1152" s="29"/>
      <c r="D1152" s="29"/>
    </row>
    <row r="1153" spans="3:4">
      <c r="C1153" s="29"/>
      <c r="D1153" s="29"/>
    </row>
    <row r="1154" spans="3:4">
      <c r="C1154" s="29"/>
      <c r="D1154" s="29"/>
    </row>
    <row r="1155" spans="3:4">
      <c r="C1155" s="29"/>
      <c r="D1155" s="29"/>
    </row>
    <row r="1156" spans="3:4">
      <c r="C1156" s="29"/>
      <c r="D1156" s="29"/>
    </row>
    <row r="1157" spans="3:4">
      <c r="C1157" s="29"/>
      <c r="D1157" s="29"/>
    </row>
    <row r="1158" spans="3:4">
      <c r="C1158" s="29"/>
      <c r="D1158" s="29"/>
    </row>
    <row r="1159" spans="3:4">
      <c r="C1159" s="29"/>
      <c r="D1159" s="29"/>
    </row>
    <row r="1160" spans="3:4">
      <c r="C1160" s="29"/>
      <c r="D1160" s="29"/>
    </row>
    <row r="1161" spans="3:4">
      <c r="C1161" s="29"/>
      <c r="D1161" s="29"/>
    </row>
    <row r="1162" spans="3:4">
      <c r="C1162" s="29"/>
      <c r="D1162" s="29"/>
    </row>
    <row r="1163" spans="3:4">
      <c r="C1163" s="29"/>
      <c r="D1163" s="29"/>
    </row>
    <row r="1164" spans="3:4">
      <c r="C1164" s="29"/>
      <c r="D1164" s="29"/>
    </row>
    <row r="1165" spans="3:4">
      <c r="C1165" s="29"/>
      <c r="D1165" s="29"/>
    </row>
    <row r="1166" spans="3:4">
      <c r="C1166" s="29"/>
      <c r="D1166" s="29"/>
    </row>
    <row r="1167" spans="3:4">
      <c r="C1167" s="29"/>
      <c r="D1167" s="29"/>
    </row>
    <row r="1168" spans="3:4">
      <c r="C1168" s="29"/>
      <c r="D1168" s="29"/>
    </row>
    <row r="1169" spans="3:4">
      <c r="C1169" s="29"/>
      <c r="D1169" s="29"/>
    </row>
    <row r="1170" spans="3:4">
      <c r="C1170" s="29"/>
      <c r="D1170" s="29"/>
    </row>
    <row r="1171" spans="3:4">
      <c r="C1171" s="29"/>
      <c r="D1171" s="29"/>
    </row>
    <row r="1172" spans="3:4">
      <c r="C1172" s="29"/>
      <c r="D1172" s="29"/>
    </row>
    <row r="1173" spans="3:4">
      <c r="C1173" s="29"/>
      <c r="D1173" s="29"/>
    </row>
    <row r="1174" spans="3:4">
      <c r="C1174" s="29"/>
      <c r="D1174" s="29"/>
    </row>
    <row r="1175" spans="3:4">
      <c r="C1175" s="29"/>
      <c r="D1175" s="29"/>
    </row>
    <row r="1176" spans="3:4">
      <c r="C1176" s="29"/>
      <c r="D1176" s="29"/>
    </row>
    <row r="1177" spans="3:4">
      <c r="C1177" s="29"/>
      <c r="D1177" s="29"/>
    </row>
    <row r="1178" spans="3:4">
      <c r="C1178" s="29"/>
      <c r="D1178" s="29"/>
    </row>
    <row r="1179" spans="3:4">
      <c r="C1179" s="29"/>
      <c r="D1179" s="29"/>
    </row>
    <row r="1180" spans="3:4">
      <c r="C1180" s="29"/>
      <c r="D1180" s="29"/>
    </row>
    <row r="1181" spans="3:4">
      <c r="C1181" s="29"/>
      <c r="D1181" s="29"/>
    </row>
    <row r="1182" spans="3:4">
      <c r="C1182" s="29"/>
      <c r="D1182" s="29"/>
    </row>
    <row r="1183" spans="3:4">
      <c r="C1183" s="29"/>
      <c r="D1183" s="29"/>
    </row>
    <row r="1184" spans="3:4">
      <c r="C1184" s="29"/>
      <c r="D1184" s="29"/>
    </row>
    <row r="1185" spans="3:4">
      <c r="C1185" s="29"/>
      <c r="D1185" s="29"/>
    </row>
    <row r="1186" spans="3:4">
      <c r="C1186" s="29"/>
      <c r="D1186" s="29"/>
    </row>
    <row r="1187" spans="3:4">
      <c r="C1187" s="29"/>
      <c r="D1187" s="29"/>
    </row>
    <row r="1188" spans="3:4">
      <c r="C1188" s="29"/>
      <c r="D1188" s="29"/>
    </row>
    <row r="1189" spans="3:4">
      <c r="C1189" s="29"/>
      <c r="D1189" s="29"/>
    </row>
    <row r="1190" spans="3:4">
      <c r="C1190" s="29"/>
      <c r="D1190" s="29"/>
    </row>
    <row r="1191" spans="3:4">
      <c r="C1191" s="29"/>
      <c r="D1191" s="29"/>
    </row>
    <row r="1192" spans="3:4">
      <c r="C1192" s="29"/>
      <c r="D1192" s="29"/>
    </row>
    <row r="1193" spans="3:4">
      <c r="C1193" s="29"/>
      <c r="D1193" s="29"/>
    </row>
    <row r="1194" spans="3:4">
      <c r="C1194" s="29"/>
      <c r="D1194" s="29"/>
    </row>
    <row r="1195" spans="3:4">
      <c r="C1195" s="29"/>
      <c r="D1195" s="29"/>
    </row>
    <row r="1196" spans="3:4">
      <c r="C1196" s="29"/>
      <c r="D1196" s="29"/>
    </row>
    <row r="1197" spans="3:4">
      <c r="C1197" s="29"/>
      <c r="D1197" s="29"/>
    </row>
    <row r="1198" spans="3:4">
      <c r="C1198" s="29"/>
      <c r="D1198" s="29"/>
    </row>
    <row r="1199" spans="3:4">
      <c r="C1199" s="29"/>
      <c r="D1199" s="29"/>
    </row>
    <row r="1200" spans="3:4">
      <c r="C1200" s="29"/>
      <c r="D1200" s="29"/>
    </row>
    <row r="1201" spans="3:4">
      <c r="C1201" s="29"/>
      <c r="D1201" s="29"/>
    </row>
    <row r="1202" spans="3:4">
      <c r="C1202" s="29"/>
      <c r="D1202" s="29"/>
    </row>
    <row r="1203" spans="3:4">
      <c r="C1203" s="29"/>
      <c r="D1203" s="29"/>
    </row>
    <row r="1204" spans="3:4">
      <c r="C1204" s="29"/>
      <c r="D1204" s="29"/>
    </row>
    <row r="1205" spans="3:4">
      <c r="C1205" s="29"/>
      <c r="D1205" s="29"/>
    </row>
    <row r="1206" spans="3:4">
      <c r="C1206" s="29"/>
      <c r="D1206" s="29"/>
    </row>
    <row r="1207" spans="3:4">
      <c r="C1207" s="29"/>
      <c r="D1207" s="29"/>
    </row>
    <row r="1208" spans="3:4">
      <c r="C1208" s="29"/>
      <c r="D1208" s="29"/>
    </row>
    <row r="1209" spans="3:4">
      <c r="C1209" s="29"/>
      <c r="D1209" s="29"/>
    </row>
    <row r="1210" spans="3:4">
      <c r="C1210" s="29"/>
      <c r="D1210" s="29"/>
    </row>
    <row r="1211" spans="3:4">
      <c r="C1211" s="29"/>
      <c r="D1211" s="29"/>
    </row>
    <row r="1212" spans="3:4">
      <c r="C1212" s="29"/>
      <c r="D1212" s="29"/>
    </row>
    <row r="1213" spans="3:4">
      <c r="C1213" s="29"/>
      <c r="D1213" s="29"/>
    </row>
    <row r="1214" spans="3:4">
      <c r="C1214" s="29"/>
      <c r="D1214" s="29"/>
    </row>
    <row r="1215" spans="3:4">
      <c r="C1215" s="29"/>
      <c r="D1215" s="29"/>
    </row>
    <row r="1216" spans="3:4">
      <c r="C1216" s="29"/>
      <c r="D1216" s="29"/>
    </row>
    <row r="1217" spans="3:4">
      <c r="C1217" s="29"/>
      <c r="D1217" s="29"/>
    </row>
    <row r="1218" spans="3:4">
      <c r="C1218" s="29"/>
      <c r="D1218" s="29"/>
    </row>
    <row r="1219" spans="3:4">
      <c r="C1219" s="29"/>
      <c r="D1219" s="29"/>
    </row>
    <row r="1220" spans="3:4">
      <c r="C1220" s="29"/>
      <c r="D1220" s="29"/>
    </row>
    <row r="1221" spans="3:4">
      <c r="C1221" s="29"/>
      <c r="D1221" s="29"/>
    </row>
    <row r="1222" spans="3:4">
      <c r="C1222" s="29"/>
      <c r="D1222" s="29"/>
    </row>
    <row r="1223" spans="3:4">
      <c r="C1223" s="29"/>
      <c r="D1223" s="29"/>
    </row>
    <row r="1224" spans="3:4">
      <c r="C1224" s="29"/>
      <c r="D1224" s="29"/>
    </row>
    <row r="1225" spans="3:4">
      <c r="C1225" s="29"/>
      <c r="D1225" s="29"/>
    </row>
    <row r="1226" spans="3:4">
      <c r="C1226" s="29"/>
      <c r="D1226" s="29"/>
    </row>
    <row r="1227" spans="3:4">
      <c r="C1227" s="29"/>
      <c r="D1227" s="29"/>
    </row>
    <row r="1228" spans="3:4">
      <c r="C1228" s="29"/>
      <c r="D1228" s="29"/>
    </row>
    <row r="1229" spans="3:4">
      <c r="C1229" s="29"/>
      <c r="D1229" s="29"/>
    </row>
    <row r="1230" spans="3:4">
      <c r="C1230" s="29"/>
      <c r="D1230" s="29"/>
    </row>
    <row r="1231" spans="3:4">
      <c r="C1231" s="29"/>
      <c r="D1231" s="29"/>
    </row>
    <row r="1232" spans="3:4">
      <c r="C1232" s="29"/>
      <c r="D1232" s="29"/>
    </row>
    <row r="1233" spans="3:4">
      <c r="C1233" s="29"/>
      <c r="D1233" s="29"/>
    </row>
    <row r="1234" spans="3:4">
      <c r="C1234" s="29"/>
      <c r="D1234" s="29"/>
    </row>
    <row r="1235" spans="3:4">
      <c r="C1235" s="29"/>
      <c r="D1235" s="29"/>
    </row>
    <row r="1236" spans="3:4">
      <c r="C1236" s="29"/>
      <c r="D1236" s="29"/>
    </row>
    <row r="1237" spans="3:4">
      <c r="C1237" s="29"/>
      <c r="D1237" s="29"/>
    </row>
    <row r="1238" spans="3:4">
      <c r="C1238" s="29"/>
      <c r="D1238" s="29"/>
    </row>
    <row r="1239" spans="3:4">
      <c r="C1239" s="29"/>
      <c r="D1239" s="29"/>
    </row>
    <row r="1240" spans="3:4">
      <c r="C1240" s="29"/>
      <c r="D1240" s="29"/>
    </row>
    <row r="1241" spans="3:4">
      <c r="C1241" s="29"/>
      <c r="D1241" s="29"/>
    </row>
    <row r="1242" spans="3:4">
      <c r="C1242" s="29"/>
      <c r="D1242" s="29"/>
    </row>
    <row r="1243" spans="3:4">
      <c r="C1243" s="29"/>
      <c r="D1243" s="29"/>
    </row>
    <row r="1244" spans="3:4">
      <c r="C1244" s="29"/>
      <c r="D1244" s="29"/>
    </row>
    <row r="1245" spans="3:4">
      <c r="C1245" s="29"/>
      <c r="D1245" s="29"/>
    </row>
    <row r="1246" spans="3:4">
      <c r="C1246" s="29"/>
      <c r="D1246" s="29"/>
    </row>
    <row r="1247" spans="3:4">
      <c r="C1247" s="29"/>
      <c r="D1247" s="29"/>
    </row>
    <row r="1248" spans="3:4">
      <c r="C1248" s="29"/>
      <c r="D1248" s="29"/>
    </row>
    <row r="1249" spans="3:4">
      <c r="C1249" s="29"/>
      <c r="D1249" s="29"/>
    </row>
    <row r="1250" spans="3:4">
      <c r="C1250" s="29"/>
      <c r="D1250" s="29"/>
    </row>
    <row r="1251" spans="3:4">
      <c r="C1251" s="29"/>
      <c r="D1251" s="29"/>
    </row>
    <row r="1252" spans="3:4">
      <c r="C1252" s="29"/>
      <c r="D1252" s="29"/>
    </row>
    <row r="1253" spans="3:4">
      <c r="C1253" s="29"/>
      <c r="D1253" s="29"/>
    </row>
    <row r="1254" spans="3:4">
      <c r="C1254" s="29"/>
      <c r="D1254" s="29"/>
    </row>
    <row r="1255" spans="3:4">
      <c r="C1255" s="29"/>
      <c r="D1255" s="29"/>
    </row>
    <row r="1256" spans="3:4">
      <c r="C1256" s="29"/>
      <c r="D1256" s="29"/>
    </row>
    <row r="1257" spans="3:4">
      <c r="C1257" s="29"/>
      <c r="D1257" s="29"/>
    </row>
    <row r="1258" spans="3:4">
      <c r="C1258" s="29"/>
      <c r="D1258" s="29"/>
    </row>
    <row r="1259" spans="3:4">
      <c r="C1259" s="29"/>
      <c r="D1259" s="29"/>
    </row>
    <row r="1260" spans="3:4">
      <c r="C1260" s="29"/>
      <c r="D1260" s="29"/>
    </row>
    <row r="1261" spans="3:4">
      <c r="C1261" s="29"/>
      <c r="D1261" s="29"/>
    </row>
    <row r="1262" spans="3:4">
      <c r="C1262" s="29"/>
      <c r="D1262" s="29"/>
    </row>
    <row r="1263" spans="3:4">
      <c r="C1263" s="29"/>
      <c r="D1263" s="29"/>
    </row>
    <row r="1264" spans="3:4">
      <c r="C1264" s="29"/>
      <c r="D1264" s="29"/>
    </row>
    <row r="1265" spans="3:4">
      <c r="C1265" s="29"/>
      <c r="D1265" s="29"/>
    </row>
    <row r="1266" spans="3:4">
      <c r="C1266" s="29"/>
      <c r="D1266" s="29"/>
    </row>
    <row r="1267" spans="3:4">
      <c r="C1267" s="29"/>
      <c r="D1267" s="29"/>
    </row>
    <row r="1268" spans="3:4">
      <c r="C1268" s="29"/>
      <c r="D1268" s="29"/>
    </row>
    <row r="1269" spans="3:4">
      <c r="C1269" s="29"/>
      <c r="D1269" s="29"/>
    </row>
    <row r="1270" spans="3:4">
      <c r="C1270" s="29"/>
      <c r="D1270" s="29"/>
    </row>
    <row r="1271" spans="3:4">
      <c r="C1271" s="29"/>
      <c r="D1271" s="29"/>
    </row>
    <row r="1272" spans="3:4">
      <c r="C1272" s="29"/>
      <c r="D1272" s="29"/>
    </row>
    <row r="1273" spans="3:4">
      <c r="C1273" s="29"/>
      <c r="D1273" s="29"/>
    </row>
    <row r="1274" spans="3:4">
      <c r="C1274" s="29"/>
      <c r="D1274" s="29"/>
    </row>
    <row r="1275" spans="3:4">
      <c r="C1275" s="29"/>
      <c r="D1275" s="29"/>
    </row>
    <row r="1276" spans="3:4">
      <c r="C1276" s="29"/>
      <c r="D1276" s="29"/>
    </row>
    <row r="1277" spans="3:4">
      <c r="C1277" s="29"/>
      <c r="D1277" s="29"/>
    </row>
    <row r="1278" spans="3:4">
      <c r="C1278" s="29"/>
      <c r="D1278" s="29"/>
    </row>
    <row r="1279" spans="3:4">
      <c r="C1279" s="29"/>
      <c r="D1279" s="29"/>
    </row>
    <row r="1280" spans="3:4">
      <c r="C1280" s="29"/>
      <c r="D1280" s="29"/>
    </row>
    <row r="1281" spans="3:4">
      <c r="C1281" s="29"/>
      <c r="D1281" s="29"/>
    </row>
    <row r="1282" spans="3:4">
      <c r="C1282" s="29"/>
      <c r="D1282" s="29"/>
    </row>
    <row r="1283" spans="3:4">
      <c r="C1283" s="29"/>
      <c r="D1283" s="29"/>
    </row>
    <row r="1284" spans="3:4">
      <c r="C1284" s="29"/>
      <c r="D1284" s="29"/>
    </row>
    <row r="1285" spans="3:4">
      <c r="C1285" s="29"/>
      <c r="D1285" s="29"/>
    </row>
    <row r="1286" spans="3:4">
      <c r="C1286" s="29"/>
      <c r="D1286" s="29"/>
    </row>
    <row r="1287" spans="3:4">
      <c r="C1287" s="29"/>
      <c r="D1287" s="29"/>
    </row>
    <row r="1288" spans="3:4">
      <c r="C1288" s="29"/>
      <c r="D1288" s="29"/>
    </row>
    <row r="1289" spans="3:4">
      <c r="C1289" s="29"/>
      <c r="D1289" s="29"/>
    </row>
    <row r="1290" spans="3:4">
      <c r="C1290" s="29"/>
      <c r="D1290" s="29"/>
    </row>
    <row r="1291" spans="3:4">
      <c r="C1291" s="29"/>
      <c r="D1291" s="29"/>
    </row>
    <row r="1292" spans="3:4">
      <c r="C1292" s="29"/>
      <c r="D1292" s="29"/>
    </row>
    <row r="1293" spans="3:4">
      <c r="C1293" s="29"/>
      <c r="D1293" s="29"/>
    </row>
    <row r="1294" spans="3:4">
      <c r="C1294" s="29"/>
      <c r="D1294" s="29"/>
    </row>
    <row r="1295" spans="3:4">
      <c r="C1295" s="29"/>
      <c r="D1295" s="29"/>
    </row>
    <row r="1296" spans="3:4">
      <c r="C1296" s="29"/>
      <c r="D1296" s="29"/>
    </row>
    <row r="1297" spans="3:4">
      <c r="C1297" s="29"/>
      <c r="D1297" s="29"/>
    </row>
    <row r="1298" spans="3:4">
      <c r="C1298" s="29"/>
      <c r="D1298" s="29"/>
    </row>
    <row r="1299" spans="3:4">
      <c r="C1299" s="29"/>
      <c r="D1299" s="29"/>
    </row>
    <row r="1300" spans="3:4">
      <c r="C1300" s="29"/>
      <c r="D1300" s="29"/>
    </row>
    <row r="1301" spans="3:4">
      <c r="C1301" s="29"/>
      <c r="D1301" s="29"/>
    </row>
    <row r="1302" spans="3:4">
      <c r="C1302" s="29"/>
      <c r="D1302" s="29"/>
    </row>
    <row r="1303" spans="3:4">
      <c r="C1303" s="29"/>
      <c r="D1303" s="29"/>
    </row>
    <row r="1304" spans="3:4">
      <c r="C1304" s="29"/>
      <c r="D1304" s="29"/>
    </row>
    <row r="1305" spans="3:4">
      <c r="C1305" s="29"/>
      <c r="D1305" s="29"/>
    </row>
    <row r="1306" spans="3:4">
      <c r="C1306" s="29"/>
      <c r="D1306" s="29"/>
    </row>
    <row r="1307" spans="3:4">
      <c r="C1307" s="29"/>
      <c r="D1307" s="29"/>
    </row>
    <row r="1308" spans="3:4">
      <c r="C1308" s="29"/>
      <c r="D1308" s="29"/>
    </row>
    <row r="1309" spans="3:4">
      <c r="C1309" s="29"/>
      <c r="D1309" s="29"/>
    </row>
    <row r="1310" spans="3:4">
      <c r="C1310" s="29"/>
      <c r="D1310" s="29"/>
    </row>
    <row r="1311" spans="3:4">
      <c r="C1311" s="29"/>
      <c r="D1311" s="29"/>
    </row>
    <row r="1312" spans="3:4">
      <c r="C1312" s="29"/>
      <c r="D1312" s="29"/>
    </row>
    <row r="1313" spans="3:4">
      <c r="C1313" s="29"/>
      <c r="D1313" s="29"/>
    </row>
    <row r="1314" spans="3:4">
      <c r="C1314" s="29"/>
      <c r="D1314" s="29"/>
    </row>
    <row r="1315" spans="3:4">
      <c r="C1315" s="29"/>
      <c r="D1315" s="29"/>
    </row>
    <row r="1316" spans="3:4">
      <c r="C1316" s="29"/>
      <c r="D1316" s="29"/>
    </row>
    <row r="1317" spans="3:4">
      <c r="C1317" s="29"/>
      <c r="D1317" s="29"/>
    </row>
    <row r="1318" spans="3:4">
      <c r="C1318" s="29"/>
      <c r="D1318" s="29"/>
    </row>
    <row r="1319" spans="3:4">
      <c r="C1319" s="29"/>
      <c r="D1319" s="29"/>
    </row>
    <row r="1320" spans="3:4">
      <c r="C1320" s="29"/>
      <c r="D1320" s="29"/>
    </row>
    <row r="1321" spans="3:4">
      <c r="C1321" s="29"/>
      <c r="D1321" s="29"/>
    </row>
    <row r="1322" spans="3:4">
      <c r="C1322" s="29"/>
      <c r="D1322" s="29"/>
    </row>
    <row r="1323" spans="3:4">
      <c r="C1323" s="29"/>
      <c r="D1323" s="29"/>
    </row>
    <row r="1324" spans="3:4">
      <c r="C1324" s="29"/>
      <c r="D1324" s="29"/>
    </row>
    <row r="1325" spans="3:4">
      <c r="C1325" s="29"/>
      <c r="D1325" s="29"/>
    </row>
    <row r="1326" spans="3:4">
      <c r="C1326" s="29"/>
      <c r="D1326" s="29"/>
    </row>
    <row r="1327" spans="3:4">
      <c r="C1327" s="29"/>
      <c r="D1327" s="29"/>
    </row>
    <row r="1328" spans="3:4">
      <c r="C1328" s="29"/>
      <c r="D1328" s="29"/>
    </row>
    <row r="1329" spans="3:4">
      <c r="C1329" s="29"/>
      <c r="D1329" s="29"/>
    </row>
    <row r="1330" spans="3:4">
      <c r="C1330" s="29"/>
      <c r="D1330" s="29"/>
    </row>
    <row r="1331" spans="3:4">
      <c r="C1331" s="29"/>
      <c r="D1331" s="29"/>
    </row>
    <row r="1332" spans="3:4">
      <c r="C1332" s="29"/>
      <c r="D1332" s="29"/>
    </row>
    <row r="1333" spans="3:4">
      <c r="C1333" s="29"/>
      <c r="D1333" s="29"/>
    </row>
    <row r="1334" spans="3:4">
      <c r="C1334" s="29"/>
      <c r="D1334" s="29"/>
    </row>
    <row r="1335" spans="3:4">
      <c r="C1335" s="29"/>
      <c r="D1335" s="29"/>
    </row>
    <row r="1336" spans="3:4">
      <c r="C1336" s="29"/>
      <c r="D1336" s="29"/>
    </row>
    <row r="1337" spans="3:4">
      <c r="C1337" s="29"/>
      <c r="D1337" s="29"/>
    </row>
    <row r="1338" spans="3:4">
      <c r="C1338" s="29"/>
      <c r="D1338" s="29"/>
    </row>
    <row r="1339" spans="3:4">
      <c r="C1339" s="29"/>
      <c r="D1339" s="29"/>
    </row>
    <row r="1340" spans="3:4">
      <c r="C1340" s="29"/>
      <c r="D1340" s="29"/>
    </row>
    <row r="1341" spans="3:4">
      <c r="C1341" s="29"/>
      <c r="D1341" s="29"/>
    </row>
    <row r="1342" spans="3:4">
      <c r="C1342" s="29"/>
      <c r="D1342" s="29"/>
    </row>
    <row r="1343" spans="3:4">
      <c r="C1343" s="29"/>
      <c r="D1343" s="29"/>
    </row>
    <row r="1344" spans="3:4">
      <c r="C1344" s="29"/>
      <c r="D1344" s="29"/>
    </row>
    <row r="1345" spans="3:4">
      <c r="C1345" s="29"/>
      <c r="D1345" s="29"/>
    </row>
    <row r="1346" spans="3:4">
      <c r="C1346" s="29"/>
      <c r="D1346" s="29"/>
    </row>
    <row r="1347" spans="3:4">
      <c r="C1347" s="29"/>
      <c r="D1347" s="29"/>
    </row>
    <row r="1348" spans="3:4">
      <c r="C1348" s="29"/>
      <c r="D1348" s="29"/>
    </row>
    <row r="1349" spans="3:4">
      <c r="C1349" s="29"/>
      <c r="D1349" s="29"/>
    </row>
    <row r="1350" spans="3:4">
      <c r="C1350" s="29"/>
      <c r="D1350" s="29"/>
    </row>
    <row r="1351" spans="3:4">
      <c r="C1351" s="29"/>
      <c r="D1351" s="29"/>
    </row>
    <row r="1352" spans="3:4">
      <c r="C1352" s="29"/>
      <c r="D1352" s="29"/>
    </row>
    <row r="1353" spans="3:4">
      <c r="C1353" s="29"/>
      <c r="D1353" s="29"/>
    </row>
    <row r="1354" spans="3:4">
      <c r="C1354" s="29"/>
      <c r="D1354" s="29"/>
    </row>
    <row r="1355" spans="3:4">
      <c r="C1355" s="29"/>
      <c r="D1355" s="29"/>
    </row>
    <row r="1356" spans="3:4">
      <c r="C1356" s="29"/>
      <c r="D1356" s="29"/>
    </row>
    <row r="1357" spans="3:4">
      <c r="C1357" s="29"/>
      <c r="D1357" s="29"/>
    </row>
    <row r="1358" spans="3:4">
      <c r="C1358" s="29"/>
      <c r="D1358" s="29"/>
    </row>
    <row r="1359" spans="3:4">
      <c r="C1359" s="29"/>
      <c r="D1359" s="29"/>
    </row>
    <row r="1360" spans="3:4">
      <c r="C1360" s="29"/>
      <c r="D1360" s="29"/>
    </row>
    <row r="1361" spans="3:4">
      <c r="C1361" s="29"/>
      <c r="D1361" s="29"/>
    </row>
    <row r="1362" spans="3:4">
      <c r="C1362" s="29"/>
      <c r="D1362" s="29"/>
    </row>
    <row r="1363" spans="3:4">
      <c r="C1363" s="29"/>
      <c r="D1363" s="29"/>
    </row>
    <row r="1364" spans="3:4">
      <c r="C1364" s="29"/>
      <c r="D1364" s="29"/>
    </row>
    <row r="1365" spans="3:4">
      <c r="C1365" s="29"/>
      <c r="D1365" s="29"/>
    </row>
    <row r="1366" spans="3:4">
      <c r="C1366" s="29"/>
      <c r="D1366" s="29"/>
    </row>
    <row r="1367" spans="3:4">
      <c r="C1367" s="29"/>
      <c r="D1367" s="29"/>
    </row>
    <row r="1368" spans="3:4">
      <c r="C1368" s="29"/>
      <c r="D1368" s="29"/>
    </row>
    <row r="1369" spans="3:4">
      <c r="C1369" s="29"/>
      <c r="D1369" s="29"/>
    </row>
    <row r="1370" spans="3:4">
      <c r="C1370" s="29"/>
      <c r="D1370" s="29"/>
    </row>
    <row r="1371" spans="3:4">
      <c r="C1371" s="29"/>
      <c r="D1371" s="29"/>
    </row>
    <row r="1372" spans="3:4">
      <c r="C1372" s="29"/>
      <c r="D1372" s="29"/>
    </row>
    <row r="1373" spans="3:4">
      <c r="C1373" s="29"/>
      <c r="D1373" s="29"/>
    </row>
    <row r="1374" spans="3:4">
      <c r="C1374" s="29"/>
      <c r="D1374" s="29"/>
    </row>
    <row r="1375" spans="3:4">
      <c r="C1375" s="29"/>
      <c r="D1375" s="29"/>
    </row>
    <row r="1376" spans="3:4">
      <c r="C1376" s="29"/>
      <c r="D1376" s="29"/>
    </row>
    <row r="1377" spans="3:4">
      <c r="C1377" s="29"/>
      <c r="D1377" s="29"/>
    </row>
    <row r="1378" spans="3:4">
      <c r="C1378" s="29"/>
      <c r="D1378" s="29"/>
    </row>
    <row r="1379" spans="3:4">
      <c r="C1379" s="29"/>
      <c r="D1379" s="29"/>
    </row>
    <row r="1380" spans="3:4">
      <c r="C1380" s="29"/>
      <c r="D1380" s="29"/>
    </row>
    <row r="1381" spans="3:4">
      <c r="C1381" s="29"/>
      <c r="D1381" s="29"/>
    </row>
    <row r="1382" spans="3:4">
      <c r="C1382" s="29"/>
      <c r="D1382" s="29"/>
    </row>
    <row r="1383" spans="3:4">
      <c r="C1383" s="29"/>
      <c r="D1383" s="29"/>
    </row>
    <row r="1384" spans="3:4">
      <c r="C1384" s="29"/>
      <c r="D1384" s="29"/>
    </row>
    <row r="1385" spans="3:4">
      <c r="C1385" s="29"/>
      <c r="D1385" s="29"/>
    </row>
    <row r="1386" spans="3:4">
      <c r="C1386" s="29"/>
      <c r="D1386" s="29"/>
    </row>
    <row r="1387" spans="3:4">
      <c r="C1387" s="29"/>
      <c r="D1387" s="29"/>
    </row>
    <row r="1388" spans="3:4">
      <c r="C1388" s="29"/>
      <c r="D1388" s="29"/>
    </row>
    <row r="1389" spans="3:4">
      <c r="C1389" s="29"/>
      <c r="D1389" s="29"/>
    </row>
    <row r="1390" spans="3:4">
      <c r="C1390" s="29"/>
      <c r="D1390" s="29"/>
    </row>
    <row r="1391" spans="3:4">
      <c r="C1391" s="29"/>
      <c r="D1391" s="29"/>
    </row>
    <row r="1392" spans="3:4">
      <c r="C1392" s="29"/>
      <c r="D1392" s="29"/>
    </row>
    <row r="1393" spans="3:4">
      <c r="C1393" s="29"/>
      <c r="D1393" s="29"/>
    </row>
    <row r="1394" spans="3:4">
      <c r="C1394" s="29"/>
      <c r="D1394" s="29"/>
    </row>
    <row r="1395" spans="3:4">
      <c r="C1395" s="29"/>
      <c r="D1395" s="29"/>
    </row>
    <row r="1396" spans="3:4">
      <c r="C1396" s="29"/>
      <c r="D1396" s="29"/>
    </row>
    <row r="1397" spans="3:4">
      <c r="C1397" s="29"/>
      <c r="D1397" s="29"/>
    </row>
    <row r="1398" spans="3:4">
      <c r="C1398" s="29"/>
      <c r="D1398" s="29"/>
    </row>
    <row r="1399" spans="3:4">
      <c r="C1399" s="29"/>
      <c r="D1399" s="29"/>
    </row>
    <row r="1400" spans="3:4">
      <c r="C1400" s="29"/>
      <c r="D1400" s="29"/>
    </row>
    <row r="1401" spans="3:4">
      <c r="C1401" s="29"/>
      <c r="D1401" s="29"/>
    </row>
    <row r="1402" spans="3:4">
      <c r="C1402" s="29"/>
      <c r="D1402" s="29"/>
    </row>
    <row r="1403" spans="3:4">
      <c r="C1403" s="29"/>
      <c r="D1403" s="29"/>
    </row>
    <row r="1404" spans="3:4">
      <c r="C1404" s="29"/>
      <c r="D1404" s="29"/>
    </row>
    <row r="1405" spans="3:4">
      <c r="C1405" s="29"/>
      <c r="D1405" s="29"/>
    </row>
    <row r="1406" spans="3:4">
      <c r="C1406" s="29"/>
      <c r="D1406" s="29"/>
    </row>
    <row r="1407" spans="3:4">
      <c r="C1407" s="29"/>
      <c r="D1407" s="29"/>
    </row>
    <row r="1408" spans="3:4">
      <c r="C1408" s="29"/>
      <c r="D1408" s="29"/>
    </row>
    <row r="1409" spans="3:4">
      <c r="C1409" s="29"/>
      <c r="D1409" s="29"/>
    </row>
    <row r="1410" spans="3:4">
      <c r="C1410" s="29"/>
      <c r="D1410" s="29"/>
    </row>
    <row r="1411" spans="3:4">
      <c r="C1411" s="29"/>
      <c r="D1411" s="29"/>
    </row>
    <row r="1412" spans="3:4">
      <c r="C1412" s="29"/>
      <c r="D1412" s="29"/>
    </row>
    <row r="1413" spans="3:4">
      <c r="C1413" s="29"/>
      <c r="D1413" s="29"/>
    </row>
    <row r="1414" spans="3:4">
      <c r="C1414" s="29"/>
      <c r="D1414" s="29"/>
    </row>
    <row r="1415" spans="3:4">
      <c r="C1415" s="29"/>
      <c r="D1415" s="29"/>
    </row>
    <row r="1416" spans="3:4">
      <c r="C1416" s="29"/>
      <c r="D1416" s="29"/>
    </row>
    <row r="1417" spans="3:4">
      <c r="C1417" s="29"/>
      <c r="D1417" s="29"/>
    </row>
    <row r="1418" spans="3:4">
      <c r="C1418" s="29"/>
      <c r="D1418" s="29"/>
    </row>
    <row r="1419" spans="3:4">
      <c r="C1419" s="29"/>
      <c r="D1419" s="29"/>
    </row>
    <row r="1420" spans="3:4">
      <c r="C1420" s="29"/>
      <c r="D1420" s="29"/>
    </row>
    <row r="1421" spans="3:4">
      <c r="C1421" s="29"/>
      <c r="D1421" s="29"/>
    </row>
    <row r="1422" spans="3:4">
      <c r="C1422" s="29"/>
      <c r="D1422" s="29"/>
    </row>
    <row r="1423" spans="3:4">
      <c r="C1423" s="29"/>
      <c r="D1423" s="29"/>
    </row>
    <row r="1424" spans="3:4">
      <c r="C1424" s="29"/>
      <c r="D1424" s="29"/>
    </row>
    <row r="1425" spans="3:4">
      <c r="C1425" s="29"/>
      <c r="D1425" s="29"/>
    </row>
    <row r="1426" spans="3:4">
      <c r="C1426" s="29"/>
      <c r="D1426" s="29"/>
    </row>
    <row r="1427" spans="3:4">
      <c r="C1427" s="29"/>
      <c r="D1427" s="29"/>
    </row>
    <row r="1428" spans="3:4">
      <c r="C1428" s="29"/>
      <c r="D1428" s="29"/>
    </row>
    <row r="1429" spans="3:4">
      <c r="C1429" s="29"/>
      <c r="D1429" s="29"/>
    </row>
    <row r="1430" spans="3:4">
      <c r="C1430" s="29"/>
      <c r="D1430" s="29"/>
    </row>
    <row r="1431" spans="3:4">
      <c r="C1431" s="29"/>
      <c r="D1431" s="29"/>
    </row>
    <row r="1432" spans="3:4">
      <c r="C1432" s="29"/>
      <c r="D1432" s="29"/>
    </row>
    <row r="1433" spans="3:4">
      <c r="C1433" s="29"/>
      <c r="D1433" s="29"/>
    </row>
    <row r="1434" spans="3:4">
      <c r="C1434" s="29"/>
      <c r="D1434" s="29"/>
    </row>
    <row r="1435" spans="3:4">
      <c r="C1435" s="29"/>
      <c r="D1435" s="29"/>
    </row>
    <row r="1436" spans="3:4">
      <c r="C1436" s="29"/>
      <c r="D1436" s="29"/>
    </row>
    <row r="1437" spans="3:4">
      <c r="C1437" s="29"/>
      <c r="D1437" s="29"/>
    </row>
    <row r="1438" spans="3:4">
      <c r="C1438" s="29"/>
      <c r="D1438" s="29"/>
    </row>
    <row r="1439" spans="3:4">
      <c r="C1439" s="29"/>
      <c r="D1439" s="29"/>
    </row>
    <row r="1440" spans="3:4">
      <c r="C1440" s="29"/>
      <c r="D1440" s="29"/>
    </row>
    <row r="1441" spans="3:4">
      <c r="C1441" s="29"/>
      <c r="D1441" s="29"/>
    </row>
    <row r="1442" spans="3:4">
      <c r="C1442" s="29"/>
      <c r="D1442" s="29"/>
    </row>
    <row r="1443" spans="3:4">
      <c r="C1443" s="29"/>
      <c r="D1443" s="29"/>
    </row>
    <row r="1444" spans="3:4">
      <c r="C1444" s="29"/>
      <c r="D1444" s="29"/>
    </row>
    <row r="1445" spans="3:4">
      <c r="C1445" s="29"/>
      <c r="D1445" s="29"/>
    </row>
    <row r="1446" spans="3:4">
      <c r="C1446" s="29"/>
      <c r="D1446" s="29"/>
    </row>
    <row r="1447" spans="3:4">
      <c r="C1447" s="29"/>
      <c r="D1447" s="29"/>
    </row>
    <row r="1448" spans="3:4">
      <c r="C1448" s="29"/>
      <c r="D1448" s="29"/>
    </row>
    <row r="1449" spans="3:4">
      <c r="C1449" s="29"/>
      <c r="D1449" s="29"/>
    </row>
    <row r="1450" spans="3:4">
      <c r="C1450" s="29"/>
      <c r="D1450" s="29"/>
    </row>
    <row r="1451" spans="3:4">
      <c r="C1451" s="29"/>
      <c r="D1451" s="29"/>
    </row>
    <row r="1452" spans="3:4">
      <c r="C1452" s="29"/>
      <c r="D1452" s="29"/>
    </row>
    <row r="1453" spans="3:4">
      <c r="C1453" s="29"/>
      <c r="D1453" s="29"/>
    </row>
    <row r="1454" spans="3:4">
      <c r="C1454" s="29"/>
      <c r="D1454" s="29"/>
    </row>
    <row r="1455" spans="3:4">
      <c r="C1455" s="29"/>
      <c r="D1455" s="29"/>
    </row>
    <row r="1456" spans="3:4">
      <c r="C1456" s="29"/>
      <c r="D1456" s="29"/>
    </row>
    <row r="1457" spans="3:4">
      <c r="C1457" s="29"/>
      <c r="D1457" s="29"/>
    </row>
    <row r="1458" spans="3:4">
      <c r="C1458" s="29"/>
      <c r="D1458" s="29"/>
    </row>
    <row r="1459" spans="3:4">
      <c r="C1459" s="29"/>
      <c r="D1459" s="29"/>
    </row>
    <row r="1460" spans="3:4">
      <c r="C1460" s="29"/>
      <c r="D1460" s="29"/>
    </row>
    <row r="1461" spans="3:4">
      <c r="C1461" s="29"/>
      <c r="D1461" s="29"/>
    </row>
    <row r="1462" spans="3:4">
      <c r="C1462" s="29"/>
      <c r="D1462" s="29"/>
    </row>
    <row r="1463" spans="3:4">
      <c r="C1463" s="29"/>
      <c r="D1463" s="29"/>
    </row>
    <row r="1464" spans="3:4">
      <c r="C1464" s="29"/>
      <c r="D1464" s="29"/>
    </row>
    <row r="1465" spans="3:4">
      <c r="C1465" s="29"/>
      <c r="D1465" s="29"/>
    </row>
    <row r="1466" spans="3:4">
      <c r="C1466" s="29"/>
      <c r="D1466" s="29"/>
    </row>
    <row r="1467" spans="3:4">
      <c r="C1467" s="29"/>
      <c r="D1467" s="29"/>
    </row>
    <row r="1468" spans="3:4">
      <c r="C1468" s="29"/>
      <c r="D1468" s="29"/>
    </row>
    <row r="1469" spans="3:4">
      <c r="C1469" s="29"/>
      <c r="D1469" s="29"/>
    </row>
    <row r="1470" spans="3:4">
      <c r="C1470" s="29"/>
      <c r="D1470" s="29"/>
    </row>
    <row r="1471" spans="3:4">
      <c r="C1471" s="29"/>
      <c r="D1471" s="29"/>
    </row>
    <row r="1472" spans="3:4">
      <c r="C1472" s="29"/>
      <c r="D1472" s="29"/>
    </row>
    <row r="1473" spans="3:4">
      <c r="C1473" s="29"/>
      <c r="D1473" s="29"/>
    </row>
    <row r="1474" spans="3:4">
      <c r="C1474" s="29"/>
      <c r="D1474" s="29"/>
    </row>
    <row r="1475" spans="3:4">
      <c r="C1475" s="29"/>
      <c r="D1475" s="29"/>
    </row>
    <row r="1476" spans="3:4">
      <c r="C1476" s="29"/>
      <c r="D1476" s="29"/>
    </row>
    <row r="1477" spans="3:4">
      <c r="C1477" s="29"/>
      <c r="D1477" s="29"/>
    </row>
    <row r="1478" spans="3:4">
      <c r="C1478" s="29"/>
      <c r="D1478" s="29"/>
    </row>
    <row r="1479" spans="3:4">
      <c r="C1479" s="29"/>
      <c r="D1479" s="29"/>
    </row>
    <row r="1480" spans="3:4">
      <c r="C1480" s="29"/>
      <c r="D1480" s="29"/>
    </row>
    <row r="1481" spans="3:4">
      <c r="C1481" s="29"/>
      <c r="D1481" s="29"/>
    </row>
    <row r="1482" spans="3:4">
      <c r="C1482" s="29"/>
      <c r="D1482" s="29"/>
    </row>
    <row r="1483" spans="3:4">
      <c r="C1483" s="29"/>
      <c r="D1483" s="29"/>
    </row>
    <row r="1484" spans="3:4">
      <c r="C1484" s="29"/>
      <c r="D1484" s="29"/>
    </row>
    <row r="1485" spans="3:4">
      <c r="C1485" s="29"/>
      <c r="D1485" s="29"/>
    </row>
    <row r="1486" spans="3:4">
      <c r="C1486" s="29"/>
      <c r="D1486" s="29"/>
    </row>
    <row r="1487" spans="3:4">
      <c r="C1487" s="29"/>
      <c r="D1487" s="29"/>
    </row>
    <row r="1488" spans="3:4">
      <c r="C1488" s="29"/>
      <c r="D1488" s="29"/>
    </row>
    <row r="1489" spans="3:4">
      <c r="C1489" s="29"/>
      <c r="D1489" s="29"/>
    </row>
    <row r="1490" spans="3:4">
      <c r="C1490" s="29"/>
      <c r="D1490" s="29"/>
    </row>
    <row r="1491" spans="3:4">
      <c r="C1491" s="29"/>
      <c r="D1491" s="29"/>
    </row>
    <row r="1492" spans="3:4">
      <c r="C1492" s="29"/>
      <c r="D1492" s="29"/>
    </row>
    <row r="1493" spans="3:4">
      <c r="C1493" s="29"/>
      <c r="D1493" s="29"/>
    </row>
    <row r="1494" spans="3:4">
      <c r="C1494" s="29"/>
      <c r="D1494" s="29"/>
    </row>
    <row r="1495" spans="3:4">
      <c r="C1495" s="29"/>
      <c r="D1495" s="29"/>
    </row>
    <row r="1496" spans="3:4">
      <c r="C1496" s="29"/>
      <c r="D1496" s="29"/>
    </row>
    <row r="1497" spans="3:4">
      <c r="C1497" s="29"/>
      <c r="D1497" s="29"/>
    </row>
    <row r="1498" spans="3:4">
      <c r="C1498" s="29"/>
      <c r="D1498" s="29"/>
    </row>
    <row r="1499" spans="3:4">
      <c r="C1499" s="29"/>
      <c r="D1499" s="29"/>
    </row>
    <row r="1500" spans="3:4">
      <c r="C1500" s="29"/>
      <c r="D1500" s="29"/>
    </row>
    <row r="1501" spans="3:4">
      <c r="C1501" s="29"/>
      <c r="D1501" s="29"/>
    </row>
    <row r="1502" spans="3:4">
      <c r="C1502" s="29"/>
      <c r="D1502" s="29"/>
    </row>
    <row r="1503" spans="3:4">
      <c r="C1503" s="29"/>
      <c r="D1503" s="29"/>
    </row>
    <row r="1504" spans="3:4">
      <c r="C1504" s="29"/>
      <c r="D1504" s="29"/>
    </row>
    <row r="1505" spans="3:4">
      <c r="C1505" s="29"/>
      <c r="D1505" s="29"/>
    </row>
    <row r="1506" spans="3:4">
      <c r="C1506" s="29"/>
      <c r="D1506" s="29"/>
    </row>
    <row r="1507" spans="3:4">
      <c r="C1507" s="29"/>
      <c r="D1507" s="29"/>
    </row>
    <row r="1508" spans="3:4">
      <c r="C1508" s="29"/>
      <c r="D1508" s="29"/>
    </row>
    <row r="1509" spans="3:4">
      <c r="C1509" s="29"/>
      <c r="D1509" s="29"/>
    </row>
    <row r="1510" spans="3:4">
      <c r="C1510" s="29"/>
      <c r="D1510" s="29"/>
    </row>
    <row r="1511" spans="3:4">
      <c r="C1511" s="29"/>
      <c r="D1511" s="29"/>
    </row>
    <row r="1512" spans="3:4">
      <c r="C1512" s="29"/>
      <c r="D1512" s="29"/>
    </row>
    <row r="1513" spans="3:4">
      <c r="C1513" s="29"/>
      <c r="D1513" s="29"/>
    </row>
    <row r="1514" spans="3:4">
      <c r="C1514" s="29"/>
      <c r="D1514" s="29"/>
    </row>
    <row r="1515" spans="3:4">
      <c r="C1515" s="29"/>
      <c r="D1515" s="29"/>
    </row>
    <row r="1516" spans="3:4">
      <c r="C1516" s="29"/>
      <c r="D1516" s="29"/>
    </row>
    <row r="1517" spans="3:4">
      <c r="C1517" s="29"/>
      <c r="D1517" s="29"/>
    </row>
    <row r="1518" spans="3:4">
      <c r="C1518" s="29"/>
      <c r="D1518" s="29"/>
    </row>
    <row r="1519" spans="3:4">
      <c r="C1519" s="29"/>
      <c r="D1519" s="29"/>
    </row>
    <row r="1520" spans="3:4">
      <c r="C1520" s="29"/>
      <c r="D1520" s="29"/>
    </row>
    <row r="1521" spans="3:4">
      <c r="C1521" s="29"/>
      <c r="D1521" s="29"/>
    </row>
    <row r="1522" spans="3:4">
      <c r="C1522" s="29"/>
      <c r="D1522" s="29"/>
    </row>
    <row r="1523" spans="3:4">
      <c r="C1523" s="29"/>
      <c r="D1523" s="29"/>
    </row>
    <row r="1524" spans="3:4">
      <c r="C1524" s="29"/>
      <c r="D1524" s="29"/>
    </row>
    <row r="1525" spans="3:4">
      <c r="C1525" s="29"/>
      <c r="D1525" s="29"/>
    </row>
    <row r="1526" spans="3:4">
      <c r="C1526" s="29"/>
      <c r="D1526" s="29"/>
    </row>
    <row r="1527" spans="3:4">
      <c r="C1527" s="29"/>
      <c r="D1527" s="29"/>
    </row>
    <row r="1528" spans="3:4">
      <c r="C1528" s="29"/>
      <c r="D1528" s="29"/>
    </row>
    <row r="1529" spans="3:4">
      <c r="C1529" s="29"/>
      <c r="D1529" s="29"/>
    </row>
    <row r="1530" spans="3:4">
      <c r="C1530" s="29"/>
      <c r="D1530" s="29"/>
    </row>
    <row r="1531" spans="3:4">
      <c r="C1531" s="29"/>
      <c r="D1531" s="29"/>
    </row>
    <row r="1532" spans="3:4">
      <c r="C1532" s="29"/>
      <c r="D1532" s="29"/>
    </row>
    <row r="1533" spans="3:4">
      <c r="C1533" s="29"/>
      <c r="D1533" s="29"/>
    </row>
    <row r="1534" spans="3:4">
      <c r="C1534" s="29"/>
      <c r="D1534" s="29"/>
    </row>
    <row r="1535" spans="3:4">
      <c r="C1535" s="29"/>
      <c r="D1535" s="29"/>
    </row>
    <row r="1536" spans="3:4">
      <c r="C1536" s="29"/>
      <c r="D1536" s="29"/>
    </row>
    <row r="1537" spans="3:4">
      <c r="C1537" s="29"/>
      <c r="D1537" s="29"/>
    </row>
    <row r="1538" spans="3:4">
      <c r="C1538" s="29"/>
      <c r="D1538" s="29"/>
    </row>
    <row r="1539" spans="3:4">
      <c r="C1539" s="29"/>
      <c r="D1539" s="29"/>
    </row>
    <row r="1540" spans="3:4">
      <c r="C1540" s="29"/>
      <c r="D1540" s="29"/>
    </row>
    <row r="1541" spans="3:4">
      <c r="C1541" s="29"/>
      <c r="D1541" s="29"/>
    </row>
    <row r="1542" spans="3:4">
      <c r="C1542" s="29"/>
      <c r="D1542" s="29"/>
    </row>
    <row r="1543" spans="3:4">
      <c r="C1543" s="29"/>
      <c r="D1543" s="29"/>
    </row>
    <row r="1544" spans="3:4">
      <c r="C1544" s="29"/>
      <c r="D1544" s="29"/>
    </row>
    <row r="1545" spans="3:4">
      <c r="C1545" s="29"/>
      <c r="D1545" s="29"/>
    </row>
    <row r="1546" spans="3:4">
      <c r="C1546" s="29"/>
      <c r="D1546" s="29"/>
    </row>
    <row r="1547" spans="3:4">
      <c r="C1547" s="29"/>
      <c r="D1547" s="29"/>
    </row>
    <row r="1548" spans="3:4">
      <c r="C1548" s="29"/>
      <c r="D1548" s="29"/>
    </row>
    <row r="1549" spans="3:4">
      <c r="C1549" s="29"/>
      <c r="D1549" s="29"/>
    </row>
    <row r="1550" spans="3:4">
      <c r="C1550" s="29"/>
      <c r="D1550" s="29"/>
    </row>
    <row r="1551" spans="3:4">
      <c r="C1551" s="29"/>
      <c r="D1551" s="29"/>
    </row>
    <row r="1552" spans="3:4">
      <c r="C1552" s="29"/>
      <c r="D1552" s="29"/>
    </row>
    <row r="1553" spans="3:4">
      <c r="C1553" s="29"/>
      <c r="D1553" s="29"/>
    </row>
    <row r="1554" spans="3:4">
      <c r="C1554" s="29"/>
      <c r="D1554" s="29"/>
    </row>
    <row r="1555" spans="3:4">
      <c r="C1555" s="29"/>
      <c r="D1555" s="29"/>
    </row>
    <row r="1556" spans="3:4">
      <c r="C1556" s="29"/>
      <c r="D1556" s="29"/>
    </row>
    <row r="1557" spans="3:4">
      <c r="C1557" s="29"/>
      <c r="D1557" s="29"/>
    </row>
    <row r="1558" spans="3:4">
      <c r="C1558" s="29"/>
      <c r="D1558" s="29"/>
    </row>
    <row r="1559" spans="3:4">
      <c r="C1559" s="29"/>
      <c r="D1559" s="29"/>
    </row>
    <row r="1560" spans="3:4">
      <c r="C1560" s="29"/>
      <c r="D1560" s="29"/>
    </row>
    <row r="1561" spans="3:4">
      <c r="C1561" s="29"/>
      <c r="D1561" s="29"/>
    </row>
    <row r="1562" spans="3:4">
      <c r="C1562" s="29"/>
      <c r="D1562" s="29"/>
    </row>
    <row r="1563" spans="3:4">
      <c r="C1563" s="29"/>
      <c r="D1563" s="29"/>
    </row>
    <row r="1564" spans="3:4">
      <c r="C1564" s="29"/>
      <c r="D1564" s="29"/>
    </row>
    <row r="1565" spans="3:4">
      <c r="C1565" s="29"/>
      <c r="D1565" s="29"/>
    </row>
    <row r="1566" spans="3:4">
      <c r="C1566" s="29"/>
      <c r="D1566" s="29"/>
    </row>
    <row r="1567" spans="3:4">
      <c r="C1567" s="29"/>
      <c r="D1567" s="29"/>
    </row>
    <row r="1568" spans="3:4">
      <c r="C1568" s="29"/>
      <c r="D1568" s="29"/>
    </row>
    <row r="1569" spans="3:4">
      <c r="C1569" s="29"/>
      <c r="D1569" s="29"/>
    </row>
    <row r="1570" spans="3:4">
      <c r="C1570" s="29"/>
      <c r="D1570" s="29"/>
    </row>
    <row r="1571" spans="3:4">
      <c r="C1571" s="29"/>
      <c r="D1571" s="29"/>
    </row>
    <row r="1572" spans="3:4">
      <c r="C1572" s="29"/>
      <c r="D1572" s="29"/>
    </row>
    <row r="1573" spans="3:4">
      <c r="C1573" s="29"/>
      <c r="D1573" s="29"/>
    </row>
    <row r="1574" spans="3:4">
      <c r="C1574" s="29"/>
      <c r="D1574" s="29"/>
    </row>
    <row r="1575" spans="3:4">
      <c r="C1575" s="29"/>
      <c r="D1575" s="29"/>
    </row>
    <row r="1576" spans="3:4">
      <c r="C1576" s="29"/>
      <c r="D1576" s="29"/>
    </row>
    <row r="1577" spans="3:4">
      <c r="C1577" s="29"/>
      <c r="D1577" s="29"/>
    </row>
    <row r="1578" spans="3:4">
      <c r="C1578" s="29"/>
      <c r="D1578" s="29"/>
    </row>
    <row r="1579" spans="3:4">
      <c r="C1579" s="29"/>
      <c r="D1579" s="29"/>
    </row>
    <row r="1580" spans="3:4">
      <c r="C1580" s="29"/>
      <c r="D1580" s="29"/>
    </row>
    <row r="1581" spans="3:4">
      <c r="C1581" s="29"/>
      <c r="D1581" s="29"/>
    </row>
    <row r="1582" spans="3:4">
      <c r="C1582" s="29"/>
      <c r="D1582" s="29"/>
    </row>
    <row r="1583" spans="3:4">
      <c r="C1583" s="29"/>
      <c r="D1583" s="29"/>
    </row>
    <row r="1584" spans="3:4">
      <c r="C1584" s="29"/>
      <c r="D1584" s="29"/>
    </row>
    <row r="1585" spans="3:4">
      <c r="C1585" s="29"/>
      <c r="D1585" s="29"/>
    </row>
    <row r="1586" spans="3:4">
      <c r="C1586" s="29"/>
      <c r="D1586" s="29"/>
    </row>
    <row r="1587" spans="3:4">
      <c r="C1587" s="29"/>
      <c r="D1587" s="29"/>
    </row>
    <row r="1588" spans="3:4">
      <c r="C1588" s="29"/>
      <c r="D1588" s="29"/>
    </row>
    <row r="1589" spans="3:4">
      <c r="C1589" s="29"/>
      <c r="D1589" s="29"/>
    </row>
    <row r="1590" spans="3:4">
      <c r="C1590" s="29"/>
      <c r="D1590" s="29"/>
    </row>
    <row r="1591" spans="3:4">
      <c r="C1591" s="29"/>
      <c r="D1591" s="29"/>
    </row>
    <row r="1592" spans="3:4">
      <c r="C1592" s="29"/>
      <c r="D1592" s="29"/>
    </row>
    <row r="1593" spans="3:4">
      <c r="C1593" s="29"/>
      <c r="D1593" s="29"/>
    </row>
    <row r="1594" spans="3:4">
      <c r="C1594" s="29"/>
      <c r="D1594" s="29"/>
    </row>
    <row r="1595" spans="3:4">
      <c r="C1595" s="29"/>
      <c r="D1595" s="29"/>
    </row>
    <row r="1596" spans="3:4">
      <c r="C1596" s="29"/>
      <c r="D1596" s="29"/>
    </row>
    <row r="1597" spans="3:4">
      <c r="C1597" s="29"/>
      <c r="D1597" s="29"/>
    </row>
    <row r="1598" spans="3:4">
      <c r="C1598" s="29"/>
      <c r="D1598" s="29"/>
    </row>
    <row r="1599" spans="3:4">
      <c r="C1599" s="29"/>
      <c r="D1599" s="29"/>
    </row>
    <row r="1600" spans="3:4">
      <c r="C1600" s="29"/>
      <c r="D1600" s="29"/>
    </row>
    <row r="1601" spans="3:4">
      <c r="C1601" s="29"/>
      <c r="D1601" s="29"/>
    </row>
    <row r="1602" spans="3:4">
      <c r="C1602" s="29"/>
      <c r="D1602" s="29"/>
    </row>
    <row r="1603" spans="3:4">
      <c r="C1603" s="29"/>
      <c r="D1603" s="29"/>
    </row>
    <row r="1604" spans="3:4">
      <c r="C1604" s="29"/>
      <c r="D1604" s="29"/>
    </row>
    <row r="1605" spans="3:4">
      <c r="C1605" s="29"/>
      <c r="D1605" s="29"/>
    </row>
    <row r="1606" spans="3:4">
      <c r="C1606" s="29"/>
      <c r="D1606" s="29"/>
    </row>
    <row r="1607" spans="3:4">
      <c r="C1607" s="29"/>
      <c r="D1607" s="29"/>
    </row>
    <row r="1608" spans="3:4">
      <c r="C1608" s="29"/>
      <c r="D1608" s="29"/>
    </row>
    <row r="1609" spans="3:4">
      <c r="C1609" s="29"/>
      <c r="D1609" s="29"/>
    </row>
    <row r="1610" spans="3:4">
      <c r="C1610" s="29"/>
      <c r="D1610" s="29"/>
    </row>
    <row r="1611" spans="3:4">
      <c r="C1611" s="29"/>
      <c r="D1611" s="29"/>
    </row>
    <row r="1612" spans="3:4">
      <c r="C1612" s="29"/>
      <c r="D1612" s="29"/>
    </row>
    <row r="1613" spans="3:4">
      <c r="C1613" s="29"/>
      <c r="D1613" s="29"/>
    </row>
    <row r="1614" spans="3:4">
      <c r="C1614" s="29"/>
      <c r="D1614" s="29"/>
    </row>
    <row r="1615" spans="3:4">
      <c r="C1615" s="29"/>
      <c r="D1615" s="29"/>
    </row>
    <row r="1616" spans="3:4">
      <c r="C1616" s="29"/>
      <c r="D1616" s="29"/>
    </row>
    <row r="1617" spans="3:4">
      <c r="C1617" s="29"/>
      <c r="D1617" s="29"/>
    </row>
    <row r="1618" spans="3:4">
      <c r="C1618" s="29"/>
      <c r="D1618" s="29"/>
    </row>
    <row r="1619" spans="3:4">
      <c r="C1619" s="29"/>
      <c r="D1619" s="29"/>
    </row>
    <row r="1620" spans="3:4">
      <c r="C1620" s="29"/>
      <c r="D1620" s="29"/>
    </row>
    <row r="1621" spans="3:4">
      <c r="C1621" s="29"/>
      <c r="D1621" s="29"/>
    </row>
    <row r="1622" spans="3:4">
      <c r="C1622" s="29"/>
      <c r="D1622" s="29"/>
    </row>
    <row r="1623" spans="3:4">
      <c r="C1623" s="29"/>
      <c r="D1623" s="29"/>
    </row>
    <row r="1624" spans="3:4">
      <c r="C1624" s="29"/>
      <c r="D1624" s="29"/>
    </row>
    <row r="1625" spans="3:4">
      <c r="C1625" s="29"/>
      <c r="D1625" s="29"/>
    </row>
    <row r="1626" spans="3:4">
      <c r="C1626" s="29"/>
      <c r="D1626" s="29"/>
    </row>
    <row r="1627" spans="3:4">
      <c r="C1627" s="29"/>
      <c r="D1627" s="29"/>
    </row>
    <row r="1628" spans="3:4">
      <c r="C1628" s="29"/>
      <c r="D1628" s="29"/>
    </row>
    <row r="1629" spans="3:4">
      <c r="C1629" s="29"/>
      <c r="D1629" s="29"/>
    </row>
    <row r="1630" spans="3:4">
      <c r="C1630" s="29"/>
      <c r="D1630" s="29"/>
    </row>
    <row r="1631" spans="3:4">
      <c r="C1631" s="29"/>
      <c r="D1631" s="29"/>
    </row>
    <row r="1632" spans="3:4">
      <c r="C1632" s="29"/>
      <c r="D1632" s="29"/>
    </row>
    <row r="1633" spans="3:4">
      <c r="C1633" s="29"/>
      <c r="D1633" s="29"/>
    </row>
    <row r="1634" spans="3:4">
      <c r="C1634" s="29"/>
      <c r="D1634" s="29"/>
    </row>
    <row r="1635" spans="3:4">
      <c r="C1635" s="29"/>
      <c r="D1635" s="29"/>
    </row>
    <row r="1636" spans="3:4">
      <c r="C1636" s="29"/>
      <c r="D1636" s="29"/>
    </row>
    <row r="1637" spans="3:4">
      <c r="C1637" s="29"/>
      <c r="D1637" s="29"/>
    </row>
    <row r="1638" spans="3:4">
      <c r="C1638" s="29"/>
      <c r="D1638" s="29"/>
    </row>
    <row r="1639" spans="3:4">
      <c r="C1639" s="29"/>
      <c r="D1639" s="29"/>
    </row>
    <row r="1640" spans="3:4">
      <c r="C1640" s="29"/>
      <c r="D1640" s="29"/>
    </row>
    <row r="1641" spans="3:4">
      <c r="C1641" s="29"/>
      <c r="D1641" s="29"/>
    </row>
    <row r="1642" spans="3:4">
      <c r="C1642" s="29"/>
      <c r="D1642" s="29"/>
    </row>
    <row r="1643" spans="3:4">
      <c r="C1643" s="29"/>
      <c r="D1643" s="29"/>
    </row>
    <row r="1644" spans="3:4">
      <c r="C1644" s="29"/>
      <c r="D1644" s="29"/>
    </row>
    <row r="1645" spans="3:4">
      <c r="C1645" s="29"/>
      <c r="D1645" s="29"/>
    </row>
    <row r="1646" spans="3:4">
      <c r="C1646" s="29"/>
      <c r="D1646" s="29"/>
    </row>
    <row r="1647" spans="3:4">
      <c r="C1647" s="29"/>
      <c r="D1647" s="29"/>
    </row>
    <row r="1648" spans="3:4">
      <c r="C1648" s="29"/>
      <c r="D1648" s="29"/>
    </row>
    <row r="1649" spans="3:4">
      <c r="C1649" s="29"/>
      <c r="D1649" s="29"/>
    </row>
    <row r="1650" spans="3:4">
      <c r="C1650" s="29"/>
      <c r="D1650" s="29"/>
    </row>
    <row r="1651" spans="3:4">
      <c r="C1651" s="29"/>
      <c r="D1651" s="29"/>
    </row>
    <row r="1652" spans="3:4">
      <c r="C1652" s="29"/>
      <c r="D1652" s="29"/>
    </row>
    <row r="1653" spans="3:4">
      <c r="C1653" s="29"/>
      <c r="D1653" s="29"/>
    </row>
    <row r="1654" spans="3:4">
      <c r="C1654" s="29"/>
      <c r="D1654" s="29"/>
    </row>
    <row r="1655" spans="3:4">
      <c r="C1655" s="29"/>
      <c r="D1655" s="29"/>
    </row>
    <row r="1656" spans="3:4">
      <c r="C1656" s="29"/>
      <c r="D1656" s="29"/>
    </row>
    <row r="1657" spans="3:4">
      <c r="C1657" s="29"/>
      <c r="D1657" s="29"/>
    </row>
    <row r="1658" spans="3:4">
      <c r="C1658" s="29"/>
      <c r="D1658" s="29"/>
    </row>
    <row r="1659" spans="3:4">
      <c r="C1659" s="29"/>
      <c r="D1659" s="29"/>
    </row>
    <row r="1660" spans="3:4">
      <c r="C1660" s="29"/>
      <c r="D1660" s="29"/>
    </row>
    <row r="1661" spans="3:4">
      <c r="C1661" s="29"/>
      <c r="D1661" s="29"/>
    </row>
    <row r="1662" spans="3:4">
      <c r="C1662" s="29"/>
      <c r="D1662" s="29"/>
    </row>
    <row r="1663" spans="3:4">
      <c r="C1663" s="29"/>
      <c r="D1663" s="29"/>
    </row>
    <row r="1664" spans="3:4">
      <c r="C1664" s="29"/>
      <c r="D1664" s="29"/>
    </row>
    <row r="1665" spans="3:4">
      <c r="C1665" s="29"/>
      <c r="D1665" s="29"/>
    </row>
    <row r="1666" spans="3:4">
      <c r="C1666" s="29"/>
      <c r="D1666" s="29"/>
    </row>
    <row r="1667" spans="3:4">
      <c r="C1667" s="29"/>
      <c r="D1667" s="29"/>
    </row>
    <row r="1668" spans="3:4">
      <c r="C1668" s="29"/>
      <c r="D1668" s="29"/>
    </row>
    <row r="1669" spans="3:4">
      <c r="C1669" s="29"/>
      <c r="D1669" s="29"/>
    </row>
    <row r="1670" spans="3:4">
      <c r="C1670" s="29"/>
      <c r="D1670" s="29"/>
    </row>
    <row r="1671" spans="3:4">
      <c r="C1671" s="29"/>
      <c r="D1671" s="29"/>
    </row>
    <row r="1672" spans="3:4">
      <c r="C1672" s="29"/>
      <c r="D1672" s="29"/>
    </row>
    <row r="1673" spans="3:4">
      <c r="C1673" s="29"/>
      <c r="D1673" s="29"/>
    </row>
    <row r="1674" spans="3:4">
      <c r="C1674" s="29"/>
      <c r="D1674" s="29"/>
    </row>
    <row r="1675" spans="3:4">
      <c r="C1675" s="29"/>
      <c r="D1675" s="29"/>
    </row>
    <row r="1676" spans="3:4">
      <c r="C1676" s="29"/>
      <c r="D1676" s="29"/>
    </row>
    <row r="1677" spans="3:4">
      <c r="C1677" s="29"/>
      <c r="D1677" s="29"/>
    </row>
    <row r="1678" spans="3:4">
      <c r="C1678" s="29"/>
      <c r="D1678" s="29"/>
    </row>
    <row r="1679" spans="3:4">
      <c r="C1679" s="29"/>
      <c r="D1679" s="29"/>
    </row>
    <row r="1680" spans="3:4">
      <c r="C1680" s="29"/>
      <c r="D1680" s="29"/>
    </row>
    <row r="1681" spans="3:4">
      <c r="C1681" s="29"/>
      <c r="D1681" s="29"/>
    </row>
    <row r="1682" spans="3:4">
      <c r="C1682" s="29"/>
      <c r="D1682" s="29"/>
    </row>
    <row r="1683" spans="3:4">
      <c r="C1683" s="29"/>
      <c r="D1683" s="29"/>
    </row>
    <row r="1684" spans="3:4">
      <c r="C1684" s="29"/>
      <c r="D1684" s="29"/>
    </row>
    <row r="1685" spans="3:4">
      <c r="C1685" s="29"/>
      <c r="D1685" s="29"/>
    </row>
    <row r="1686" spans="3:4">
      <c r="C1686" s="29"/>
      <c r="D1686" s="29"/>
    </row>
    <row r="1687" spans="3:4">
      <c r="C1687" s="29"/>
      <c r="D1687" s="29"/>
    </row>
    <row r="1688" spans="3:4">
      <c r="C1688" s="29"/>
      <c r="D1688" s="29"/>
    </row>
    <row r="1689" spans="3:4">
      <c r="C1689" s="29"/>
      <c r="D1689" s="29"/>
    </row>
    <row r="1690" spans="3:4">
      <c r="C1690" s="29"/>
      <c r="D1690" s="29"/>
    </row>
    <row r="1691" spans="3:4">
      <c r="C1691" s="29"/>
      <c r="D1691" s="29"/>
    </row>
    <row r="1692" spans="3:4">
      <c r="C1692" s="29"/>
      <c r="D1692" s="29"/>
    </row>
    <row r="1693" spans="3:4">
      <c r="C1693" s="29"/>
      <c r="D1693" s="29"/>
    </row>
    <row r="1694" spans="3:4">
      <c r="C1694" s="29"/>
      <c r="D1694" s="29"/>
    </row>
    <row r="1695" spans="3:4">
      <c r="C1695" s="29"/>
      <c r="D1695" s="29"/>
    </row>
    <row r="1696" spans="3:4">
      <c r="C1696" s="29"/>
      <c r="D1696" s="29"/>
    </row>
    <row r="1697" spans="3:4">
      <c r="C1697" s="29"/>
      <c r="D1697" s="29"/>
    </row>
    <row r="1698" spans="3:4">
      <c r="C1698" s="29"/>
      <c r="D1698" s="29"/>
    </row>
    <row r="1699" spans="3:4">
      <c r="C1699" s="29"/>
      <c r="D1699" s="29"/>
    </row>
    <row r="1700" spans="3:4">
      <c r="C1700" s="29"/>
      <c r="D1700" s="29"/>
    </row>
    <row r="1701" spans="3:4">
      <c r="C1701" s="29"/>
      <c r="D1701" s="29"/>
    </row>
    <row r="1702" spans="3:4">
      <c r="C1702" s="29"/>
      <c r="D1702" s="29"/>
    </row>
    <row r="1703" spans="3:4">
      <c r="C1703" s="29"/>
      <c r="D1703" s="29"/>
    </row>
    <row r="1704" spans="3:4">
      <c r="C1704" s="29"/>
      <c r="D1704" s="29"/>
    </row>
    <row r="1705" spans="3:4">
      <c r="C1705" s="29"/>
      <c r="D1705" s="29"/>
    </row>
    <row r="1706" spans="3:4">
      <c r="C1706" s="29"/>
      <c r="D1706" s="29"/>
    </row>
    <row r="1707" spans="3:4">
      <c r="C1707" s="29"/>
      <c r="D1707" s="29"/>
    </row>
    <row r="1708" spans="3:4">
      <c r="C1708" s="29"/>
      <c r="D1708" s="29"/>
    </row>
    <row r="1709" spans="3:4">
      <c r="C1709" s="29"/>
      <c r="D1709" s="29"/>
    </row>
    <row r="1710" spans="3:4">
      <c r="C1710" s="29"/>
      <c r="D1710" s="29"/>
    </row>
    <row r="1711" spans="3:4">
      <c r="C1711" s="29"/>
      <c r="D1711" s="29"/>
    </row>
    <row r="1712" spans="3:4">
      <c r="C1712" s="29"/>
      <c r="D1712" s="29"/>
    </row>
    <row r="1713" spans="3:4">
      <c r="C1713" s="29"/>
      <c r="D1713" s="29"/>
    </row>
    <row r="1714" spans="3:4">
      <c r="C1714" s="29"/>
      <c r="D1714" s="29"/>
    </row>
    <row r="1715" spans="3:4">
      <c r="C1715" s="29"/>
      <c r="D1715" s="29"/>
    </row>
    <row r="1716" spans="3:4">
      <c r="C1716" s="29"/>
      <c r="D1716" s="29"/>
    </row>
    <row r="1717" spans="3:4">
      <c r="C1717" s="29"/>
      <c r="D1717" s="29"/>
    </row>
    <row r="1718" spans="3:4">
      <c r="C1718" s="29"/>
      <c r="D1718" s="29"/>
    </row>
    <row r="1719" spans="3:4">
      <c r="C1719" s="29"/>
      <c r="D1719" s="29"/>
    </row>
    <row r="1720" spans="3:4">
      <c r="C1720" s="29"/>
      <c r="D1720" s="29"/>
    </row>
    <row r="1721" spans="3:4">
      <c r="C1721" s="29"/>
      <c r="D1721" s="29"/>
    </row>
    <row r="1722" spans="3:4">
      <c r="C1722" s="29"/>
      <c r="D1722" s="29"/>
    </row>
    <row r="1723" spans="3:4">
      <c r="C1723" s="29"/>
      <c r="D1723" s="29"/>
    </row>
    <row r="1724" spans="3:4">
      <c r="C1724" s="29"/>
      <c r="D1724" s="29"/>
    </row>
    <row r="1725" spans="3:4">
      <c r="C1725" s="29"/>
      <c r="D1725" s="29"/>
    </row>
    <row r="1726" spans="3:4">
      <c r="C1726" s="29"/>
      <c r="D1726" s="29"/>
    </row>
    <row r="1727" spans="3:4">
      <c r="C1727" s="29"/>
      <c r="D1727" s="29"/>
    </row>
    <row r="1728" spans="3:4">
      <c r="C1728" s="29"/>
      <c r="D1728" s="29"/>
    </row>
    <row r="1729" spans="3:4">
      <c r="C1729" s="29"/>
      <c r="D1729" s="29"/>
    </row>
    <row r="1730" spans="3:4">
      <c r="C1730" s="29"/>
      <c r="D1730" s="29"/>
    </row>
    <row r="1731" spans="3:4">
      <c r="C1731" s="29"/>
      <c r="D1731" s="29"/>
    </row>
    <row r="1732" spans="3:4">
      <c r="C1732" s="29"/>
      <c r="D1732" s="29"/>
    </row>
    <row r="1733" spans="3:4">
      <c r="C1733" s="29"/>
      <c r="D1733" s="29"/>
    </row>
    <row r="1734" spans="3:4">
      <c r="C1734" s="29"/>
      <c r="D1734" s="29"/>
    </row>
    <row r="1735" spans="3:4">
      <c r="C1735" s="29"/>
      <c r="D1735" s="29"/>
    </row>
    <row r="1736" spans="3:4">
      <c r="C1736" s="29"/>
      <c r="D1736" s="29"/>
    </row>
    <row r="1737" spans="3:4">
      <c r="C1737" s="29"/>
      <c r="D1737" s="29"/>
    </row>
    <row r="1738" spans="3:4">
      <c r="C1738" s="29"/>
      <c r="D1738" s="29"/>
    </row>
    <row r="1739" spans="3:4">
      <c r="C1739" s="29"/>
      <c r="D1739" s="29"/>
    </row>
    <row r="1740" spans="3:4">
      <c r="C1740" s="29"/>
      <c r="D1740" s="29"/>
    </row>
    <row r="1741" spans="3:4">
      <c r="C1741" s="29"/>
      <c r="D1741" s="29"/>
    </row>
    <row r="1742" spans="3:4">
      <c r="C1742" s="29"/>
      <c r="D1742" s="29"/>
    </row>
    <row r="1743" spans="3:4">
      <c r="C1743" s="29"/>
      <c r="D1743" s="29"/>
    </row>
    <row r="1744" spans="3:4">
      <c r="C1744" s="29"/>
      <c r="D1744" s="29"/>
    </row>
    <row r="1745" spans="3:4">
      <c r="C1745" s="29"/>
      <c r="D1745" s="29"/>
    </row>
    <row r="1746" spans="3:4">
      <c r="C1746" s="29"/>
      <c r="D1746" s="29"/>
    </row>
    <row r="1747" spans="3:4">
      <c r="C1747" s="29"/>
      <c r="D1747" s="29"/>
    </row>
    <row r="1748" spans="3:4">
      <c r="C1748" s="29"/>
      <c r="D1748" s="29"/>
    </row>
    <row r="1749" spans="3:4">
      <c r="C1749" s="29"/>
      <c r="D1749" s="29"/>
    </row>
    <row r="1750" spans="3:4">
      <c r="C1750" s="29"/>
      <c r="D1750" s="29"/>
    </row>
    <row r="1751" spans="3:4">
      <c r="C1751" s="29"/>
      <c r="D1751" s="29"/>
    </row>
    <row r="1752" spans="3:4">
      <c r="C1752" s="29"/>
      <c r="D1752" s="29"/>
    </row>
    <row r="1753" spans="3:4">
      <c r="C1753" s="29"/>
      <c r="D1753" s="29"/>
    </row>
    <row r="1754" spans="3:4">
      <c r="C1754" s="29"/>
      <c r="D1754" s="29"/>
    </row>
    <row r="1755" spans="3:4">
      <c r="C1755" s="29"/>
      <c r="D1755" s="29"/>
    </row>
    <row r="1756" spans="3:4">
      <c r="C1756" s="29"/>
      <c r="D1756" s="29"/>
    </row>
    <row r="1757" spans="3:4">
      <c r="C1757" s="29"/>
      <c r="D1757" s="29"/>
    </row>
    <row r="1758" spans="3:4">
      <c r="C1758" s="29"/>
      <c r="D1758" s="29"/>
    </row>
    <row r="1759" spans="3:4">
      <c r="C1759" s="29"/>
      <c r="D1759" s="29"/>
    </row>
    <row r="1760" spans="3:4">
      <c r="C1760" s="29"/>
      <c r="D1760" s="29"/>
    </row>
    <row r="1761" spans="3:4">
      <c r="C1761" s="29"/>
      <c r="D1761" s="29"/>
    </row>
    <row r="1762" spans="3:4">
      <c r="C1762" s="29"/>
      <c r="D1762" s="29"/>
    </row>
    <row r="1763" spans="3:4">
      <c r="C1763" s="29"/>
      <c r="D1763" s="29"/>
    </row>
    <row r="1764" spans="3:4">
      <c r="C1764" s="29"/>
      <c r="D1764" s="29"/>
    </row>
    <row r="1765" spans="3:4">
      <c r="C1765" s="29"/>
      <c r="D1765" s="29"/>
    </row>
    <row r="1766" spans="3:4">
      <c r="C1766" s="29"/>
      <c r="D1766" s="29"/>
    </row>
    <row r="1767" spans="3:4">
      <c r="C1767" s="29"/>
      <c r="D1767" s="29"/>
    </row>
    <row r="1768" spans="3:4">
      <c r="C1768" s="29"/>
      <c r="D1768" s="29"/>
    </row>
    <row r="1769" spans="3:4">
      <c r="C1769" s="29"/>
      <c r="D1769" s="29"/>
    </row>
    <row r="1770" spans="3:4">
      <c r="C1770" s="29"/>
      <c r="D1770" s="29"/>
    </row>
    <row r="1771" spans="3:4">
      <c r="C1771" s="29"/>
      <c r="D1771" s="29"/>
    </row>
    <row r="1772" spans="3:4">
      <c r="C1772" s="29"/>
      <c r="D1772" s="29"/>
    </row>
    <row r="1773" spans="3:4">
      <c r="C1773" s="29"/>
      <c r="D1773" s="29"/>
    </row>
    <row r="1774" spans="3:4">
      <c r="C1774" s="29"/>
      <c r="D1774" s="29"/>
    </row>
    <row r="1775" spans="3:4">
      <c r="C1775" s="29"/>
      <c r="D1775" s="29"/>
    </row>
    <row r="1776" spans="3:4">
      <c r="C1776" s="29"/>
      <c r="D1776" s="29"/>
    </row>
    <row r="1777" spans="3:4">
      <c r="C1777" s="29"/>
      <c r="D1777" s="29"/>
    </row>
    <row r="1778" spans="3:4">
      <c r="C1778" s="29"/>
      <c r="D1778" s="29"/>
    </row>
    <row r="1779" spans="3:4">
      <c r="C1779" s="29"/>
      <c r="D1779" s="29"/>
    </row>
    <row r="1780" spans="3:4">
      <c r="C1780" s="29"/>
      <c r="D1780" s="29"/>
    </row>
    <row r="1781" spans="3:4">
      <c r="C1781" s="29"/>
      <c r="D1781" s="29"/>
    </row>
    <row r="1782" spans="3:4">
      <c r="C1782" s="29"/>
      <c r="D1782" s="29"/>
    </row>
    <row r="1783" spans="3:4">
      <c r="C1783" s="29"/>
      <c r="D1783" s="29"/>
    </row>
    <row r="1784" spans="3:4">
      <c r="C1784" s="29"/>
      <c r="D1784" s="29"/>
    </row>
    <row r="1785" spans="3:4">
      <c r="C1785" s="29"/>
      <c r="D1785" s="29"/>
    </row>
    <row r="1786" spans="3:4">
      <c r="C1786" s="29"/>
      <c r="D1786" s="29"/>
    </row>
    <row r="1787" spans="3:4">
      <c r="C1787" s="29"/>
      <c r="D1787" s="29"/>
    </row>
    <row r="1788" spans="3:4">
      <c r="C1788" s="29"/>
      <c r="D1788" s="29"/>
    </row>
    <row r="1789" spans="3:4">
      <c r="C1789" s="29"/>
      <c r="D1789" s="29"/>
    </row>
    <row r="1790" spans="3:4">
      <c r="C1790" s="29"/>
      <c r="D1790" s="29"/>
    </row>
    <row r="1791" spans="3:4">
      <c r="C1791" s="29"/>
      <c r="D1791" s="29"/>
    </row>
    <row r="1792" spans="3:4">
      <c r="C1792" s="29"/>
      <c r="D1792" s="29"/>
    </row>
    <row r="1793" spans="3:4">
      <c r="C1793" s="29"/>
      <c r="D1793" s="29"/>
    </row>
    <row r="1794" spans="3:4">
      <c r="C1794" s="29"/>
      <c r="D1794" s="29"/>
    </row>
    <row r="1795" spans="3:4">
      <c r="C1795" s="29"/>
      <c r="D1795" s="29"/>
    </row>
    <row r="1796" spans="3:4">
      <c r="C1796" s="29"/>
      <c r="D1796" s="29"/>
    </row>
    <row r="1797" spans="3:4">
      <c r="C1797" s="29"/>
      <c r="D1797" s="29"/>
    </row>
    <row r="1798" spans="3:4">
      <c r="C1798" s="29"/>
      <c r="D1798" s="29"/>
    </row>
    <row r="1799" spans="3:4">
      <c r="C1799" s="29"/>
      <c r="D1799" s="29"/>
    </row>
    <row r="1800" spans="3:4">
      <c r="C1800" s="29"/>
      <c r="D1800" s="29"/>
    </row>
    <row r="1801" spans="3:4">
      <c r="C1801" s="29"/>
      <c r="D1801" s="29"/>
    </row>
    <row r="1802" spans="3:4">
      <c r="C1802" s="29"/>
      <c r="D1802" s="29"/>
    </row>
    <row r="1803" spans="3:4">
      <c r="C1803" s="29"/>
      <c r="D1803" s="29"/>
    </row>
    <row r="1804" spans="3:4">
      <c r="C1804" s="29"/>
      <c r="D1804" s="29"/>
    </row>
    <row r="1805" spans="3:4">
      <c r="C1805" s="29"/>
      <c r="D1805" s="29"/>
    </row>
    <row r="1806" spans="3:4">
      <c r="C1806" s="29"/>
      <c r="D1806" s="29"/>
    </row>
    <row r="1807" spans="3:4">
      <c r="C1807" s="29"/>
      <c r="D1807" s="29"/>
    </row>
    <row r="1808" spans="3:4">
      <c r="C1808" s="29"/>
      <c r="D1808" s="29"/>
    </row>
    <row r="1809" spans="3:4">
      <c r="C1809" s="29"/>
      <c r="D1809" s="29"/>
    </row>
    <row r="1810" spans="3:4">
      <c r="C1810" s="29"/>
      <c r="D1810" s="29"/>
    </row>
    <row r="1811" spans="3:4">
      <c r="C1811" s="29"/>
      <c r="D1811" s="29"/>
    </row>
    <row r="1812" spans="3:4">
      <c r="C1812" s="29"/>
      <c r="D1812" s="29"/>
    </row>
    <row r="1813" spans="3:4">
      <c r="C1813" s="29"/>
      <c r="D1813" s="29"/>
    </row>
    <row r="1814" spans="3:4">
      <c r="C1814" s="29"/>
      <c r="D1814" s="29"/>
    </row>
    <row r="1815" spans="3:4">
      <c r="C1815" s="29"/>
      <c r="D1815" s="29"/>
    </row>
    <row r="1816" spans="3:4">
      <c r="C1816" s="29"/>
      <c r="D1816" s="29"/>
    </row>
    <row r="1817" spans="3:4">
      <c r="C1817" s="29"/>
      <c r="D1817" s="29"/>
    </row>
    <row r="1818" spans="3:4">
      <c r="C1818" s="29"/>
      <c r="D1818" s="29"/>
    </row>
    <row r="1819" spans="3:4">
      <c r="C1819" s="29"/>
      <c r="D1819" s="29"/>
    </row>
    <row r="1820" spans="3:4">
      <c r="C1820" s="29"/>
      <c r="D1820" s="29"/>
    </row>
    <row r="1821" spans="3:4">
      <c r="C1821" s="29"/>
      <c r="D1821" s="29"/>
    </row>
    <row r="1822" spans="3:4">
      <c r="C1822" s="29"/>
      <c r="D1822" s="29"/>
    </row>
    <row r="1823" spans="3:4">
      <c r="C1823" s="29"/>
      <c r="D1823" s="29"/>
    </row>
    <row r="1824" spans="3:4">
      <c r="C1824" s="29"/>
      <c r="D1824" s="29"/>
    </row>
    <row r="1825" spans="3:4">
      <c r="C1825" s="29"/>
      <c r="D1825" s="29"/>
    </row>
    <row r="1826" spans="3:4">
      <c r="C1826" s="29"/>
      <c r="D1826" s="29"/>
    </row>
    <row r="1827" spans="3:4">
      <c r="C1827" s="29"/>
      <c r="D1827" s="29"/>
    </row>
    <row r="1828" spans="3:4">
      <c r="C1828" s="29"/>
      <c r="D1828" s="29"/>
    </row>
    <row r="1829" spans="3:4">
      <c r="C1829" s="29"/>
      <c r="D1829" s="29"/>
    </row>
    <row r="1830" spans="3:4">
      <c r="C1830" s="29"/>
      <c r="D1830" s="29"/>
    </row>
    <row r="1831" spans="3:4">
      <c r="C1831" s="29"/>
      <c r="D1831" s="29"/>
    </row>
    <row r="1832" spans="3:4">
      <c r="C1832" s="29"/>
      <c r="D1832" s="29"/>
    </row>
    <row r="1833" spans="3:4">
      <c r="C1833" s="29"/>
      <c r="D1833" s="29"/>
    </row>
    <row r="1834" spans="3:4">
      <c r="C1834" s="29"/>
      <c r="D1834" s="29"/>
    </row>
    <row r="1835" spans="3:4">
      <c r="C1835" s="29"/>
      <c r="D1835" s="29"/>
    </row>
    <row r="1836" spans="3:4">
      <c r="C1836" s="29"/>
      <c r="D1836" s="29"/>
    </row>
    <row r="1837" spans="3:4">
      <c r="C1837" s="29"/>
      <c r="D1837" s="29"/>
    </row>
    <row r="1838" spans="3:4">
      <c r="C1838" s="29"/>
      <c r="D1838" s="29"/>
    </row>
    <row r="1839" spans="3:4">
      <c r="C1839" s="29"/>
      <c r="D1839" s="29"/>
    </row>
    <row r="1840" spans="3:4">
      <c r="C1840" s="29"/>
      <c r="D1840" s="29"/>
    </row>
    <row r="1841" spans="3:4">
      <c r="C1841" s="29"/>
      <c r="D1841" s="29"/>
    </row>
    <row r="1842" spans="3:4">
      <c r="C1842" s="29"/>
      <c r="D1842" s="29"/>
    </row>
    <row r="1843" spans="3:4">
      <c r="C1843" s="29"/>
      <c r="D1843" s="29"/>
    </row>
    <row r="1844" spans="3:4">
      <c r="C1844" s="29"/>
      <c r="D1844" s="29"/>
    </row>
    <row r="1845" spans="3:4">
      <c r="C1845" s="29"/>
      <c r="D1845" s="29"/>
    </row>
    <row r="1846" spans="3:4">
      <c r="C1846" s="29"/>
      <c r="D1846" s="29"/>
    </row>
    <row r="1847" spans="3:4">
      <c r="C1847" s="29"/>
      <c r="D1847" s="29"/>
    </row>
    <row r="1848" spans="3:4">
      <c r="C1848" s="29"/>
      <c r="D1848" s="29"/>
    </row>
    <row r="1849" spans="3:4">
      <c r="C1849" s="29"/>
      <c r="D1849" s="29"/>
    </row>
    <row r="1850" spans="3:4">
      <c r="C1850" s="29"/>
      <c r="D1850" s="29"/>
    </row>
    <row r="1851" spans="3:4">
      <c r="C1851" s="29"/>
      <c r="D1851" s="29"/>
    </row>
    <row r="1852" spans="3:4">
      <c r="C1852" s="29"/>
      <c r="D1852" s="29"/>
    </row>
    <row r="1853" spans="3:4">
      <c r="C1853" s="29"/>
      <c r="D1853" s="29"/>
    </row>
    <row r="1854" spans="3:4">
      <c r="C1854" s="29"/>
      <c r="D1854" s="29"/>
    </row>
    <row r="1855" spans="3:4">
      <c r="C1855" s="29"/>
      <c r="D1855" s="29"/>
    </row>
    <row r="1856" spans="3:4">
      <c r="C1856" s="29"/>
      <c r="D1856" s="29"/>
    </row>
    <row r="1857" spans="3:4">
      <c r="C1857" s="29"/>
      <c r="D1857" s="29"/>
    </row>
    <row r="1858" spans="3:4">
      <c r="C1858" s="29"/>
      <c r="D1858" s="29"/>
    </row>
    <row r="1859" spans="3:4">
      <c r="C1859" s="29"/>
      <c r="D1859" s="29"/>
    </row>
    <row r="1860" spans="3:4">
      <c r="C1860" s="29"/>
      <c r="D1860" s="29"/>
    </row>
    <row r="1861" spans="3:4">
      <c r="C1861" s="29"/>
      <c r="D1861" s="29"/>
    </row>
    <row r="1862" spans="3:4">
      <c r="C1862" s="29"/>
      <c r="D1862" s="29"/>
    </row>
    <row r="1863" spans="3:4">
      <c r="C1863" s="29"/>
      <c r="D1863" s="29"/>
    </row>
    <row r="1864" spans="3:4">
      <c r="C1864" s="29"/>
      <c r="D1864" s="29"/>
    </row>
    <row r="1865" spans="3:4">
      <c r="C1865" s="29"/>
      <c r="D1865" s="29"/>
    </row>
    <row r="1866" spans="3:4">
      <c r="C1866" s="29"/>
      <c r="D1866" s="29"/>
    </row>
    <row r="1867" spans="3:4">
      <c r="C1867" s="29"/>
      <c r="D1867" s="29"/>
    </row>
    <row r="1868" spans="3:4">
      <c r="C1868" s="29"/>
      <c r="D1868" s="29"/>
    </row>
    <row r="1869" spans="3:4">
      <c r="C1869" s="29"/>
      <c r="D1869" s="29"/>
    </row>
    <row r="1870" spans="3:4">
      <c r="C1870" s="29"/>
      <c r="D1870" s="29"/>
    </row>
    <row r="1871" spans="3:4">
      <c r="C1871" s="29"/>
      <c r="D1871" s="29"/>
    </row>
    <row r="1872" spans="3:4">
      <c r="C1872" s="29"/>
      <c r="D1872" s="29"/>
    </row>
    <row r="1873" spans="3:4">
      <c r="C1873" s="29"/>
      <c r="D1873" s="29"/>
    </row>
    <row r="1874" spans="3:4">
      <c r="C1874" s="29"/>
      <c r="D1874" s="29"/>
    </row>
    <row r="1875" spans="3:4">
      <c r="C1875" s="29"/>
      <c r="D1875" s="29"/>
    </row>
    <row r="1876" spans="3:4">
      <c r="C1876" s="29"/>
      <c r="D1876" s="29"/>
    </row>
    <row r="1877" spans="3:4">
      <c r="C1877" s="29"/>
      <c r="D1877" s="29"/>
    </row>
    <row r="1878" spans="3:4">
      <c r="C1878" s="29"/>
      <c r="D1878" s="29"/>
    </row>
    <row r="1879" spans="3:4">
      <c r="C1879" s="29"/>
      <c r="D1879" s="29"/>
    </row>
    <row r="1880" spans="3:4">
      <c r="C1880" s="29"/>
      <c r="D1880" s="29"/>
    </row>
    <row r="1881" spans="3:4">
      <c r="C1881" s="29"/>
      <c r="D1881" s="29"/>
    </row>
    <row r="1882" spans="3:4">
      <c r="C1882" s="29"/>
      <c r="D1882" s="29"/>
    </row>
    <row r="1883" spans="3:4">
      <c r="C1883" s="29"/>
      <c r="D1883" s="29"/>
    </row>
    <row r="1884" spans="3:4">
      <c r="C1884" s="29"/>
      <c r="D1884" s="29"/>
    </row>
    <row r="1885" spans="3:4">
      <c r="C1885" s="29"/>
      <c r="D1885" s="29"/>
    </row>
    <row r="1886" spans="3:4">
      <c r="C1886" s="29"/>
      <c r="D1886" s="29"/>
    </row>
    <row r="1887" spans="3:4">
      <c r="C1887" s="29"/>
      <c r="D1887" s="29"/>
    </row>
    <row r="1888" spans="3:4">
      <c r="C1888" s="29"/>
      <c r="D1888" s="29"/>
    </row>
    <row r="1889" spans="3:4">
      <c r="C1889" s="29"/>
      <c r="D1889" s="29"/>
    </row>
    <row r="1890" spans="3:4">
      <c r="C1890" s="29"/>
      <c r="D1890" s="29"/>
    </row>
    <row r="1891" spans="3:4">
      <c r="C1891" s="29"/>
      <c r="D1891" s="29"/>
    </row>
    <row r="1892" spans="3:4">
      <c r="C1892" s="29"/>
      <c r="D1892" s="29"/>
    </row>
    <row r="1893" spans="3:4">
      <c r="C1893" s="29"/>
      <c r="D1893" s="29"/>
    </row>
    <row r="1894" spans="3:4">
      <c r="C1894" s="29"/>
      <c r="D1894" s="29"/>
    </row>
    <row r="1895" spans="3:4">
      <c r="C1895" s="29"/>
      <c r="D1895" s="29"/>
    </row>
    <row r="1896" spans="3:4">
      <c r="C1896" s="29"/>
      <c r="D1896" s="29"/>
    </row>
    <row r="1897" spans="3:4">
      <c r="C1897" s="29"/>
      <c r="D1897" s="29"/>
    </row>
    <row r="1898" spans="3:4">
      <c r="C1898" s="29"/>
      <c r="D1898" s="29"/>
    </row>
    <row r="1899" spans="3:4">
      <c r="C1899" s="29"/>
      <c r="D1899" s="29"/>
    </row>
    <row r="1900" spans="3:4">
      <c r="C1900" s="29"/>
      <c r="D1900" s="29"/>
    </row>
    <row r="1901" spans="3:4">
      <c r="C1901" s="29"/>
      <c r="D1901" s="29"/>
    </row>
    <row r="1902" spans="3:4">
      <c r="C1902" s="29"/>
      <c r="D1902" s="29"/>
    </row>
    <row r="1903" spans="3:4">
      <c r="C1903" s="29"/>
      <c r="D1903" s="29"/>
    </row>
    <row r="1904" spans="3:4">
      <c r="C1904" s="29"/>
      <c r="D1904" s="29"/>
    </row>
    <row r="1905" spans="3:4">
      <c r="C1905" s="29"/>
      <c r="D1905" s="29"/>
    </row>
    <row r="1906" spans="3:4">
      <c r="C1906" s="29"/>
      <c r="D1906" s="29"/>
    </row>
    <row r="1907" spans="3:4">
      <c r="C1907" s="29"/>
      <c r="D1907" s="29"/>
    </row>
    <row r="1908" spans="3:4">
      <c r="C1908" s="29"/>
      <c r="D1908" s="29"/>
    </row>
    <row r="1909" spans="3:4">
      <c r="C1909" s="29"/>
      <c r="D1909" s="29"/>
    </row>
    <row r="1910" spans="3:4">
      <c r="C1910" s="29"/>
      <c r="D1910" s="29"/>
    </row>
    <row r="1911" spans="3:4">
      <c r="C1911" s="29"/>
      <c r="D1911" s="29"/>
    </row>
    <row r="1912" spans="3:4">
      <c r="C1912" s="29"/>
      <c r="D1912" s="29"/>
    </row>
    <row r="1913" spans="3:4">
      <c r="C1913" s="29"/>
      <c r="D1913" s="29"/>
    </row>
    <row r="1914" spans="3:4">
      <c r="C1914" s="29"/>
      <c r="D1914" s="29"/>
    </row>
    <row r="1915" spans="3:4">
      <c r="C1915" s="29"/>
      <c r="D1915" s="29"/>
    </row>
    <row r="1916" spans="3:4">
      <c r="C1916" s="29"/>
      <c r="D1916" s="29"/>
    </row>
    <row r="1917" spans="3:4">
      <c r="C1917" s="29"/>
      <c r="D1917" s="29"/>
    </row>
    <row r="1918" spans="3:4">
      <c r="C1918" s="29"/>
      <c r="D1918" s="29"/>
    </row>
    <row r="1919" spans="3:4">
      <c r="C1919" s="29"/>
      <c r="D1919" s="29"/>
    </row>
    <row r="1920" spans="3:4">
      <c r="C1920" s="29"/>
      <c r="D1920" s="29"/>
    </row>
    <row r="1921" spans="3:4">
      <c r="C1921" s="29"/>
      <c r="D1921" s="29"/>
    </row>
    <row r="1922" spans="3:4">
      <c r="C1922" s="29"/>
      <c r="D1922" s="29"/>
    </row>
    <row r="1923" spans="3:4">
      <c r="C1923" s="29"/>
      <c r="D1923" s="29"/>
    </row>
    <row r="1924" spans="3:4">
      <c r="C1924" s="29"/>
      <c r="D1924" s="29"/>
    </row>
    <row r="1925" spans="3:4">
      <c r="C1925" s="29"/>
      <c r="D1925" s="29"/>
    </row>
    <row r="1926" spans="3:4">
      <c r="C1926" s="29"/>
      <c r="D1926" s="29"/>
    </row>
    <row r="1927" spans="3:4">
      <c r="C1927" s="29"/>
      <c r="D1927" s="29"/>
    </row>
    <row r="1928" spans="3:4">
      <c r="C1928" s="29"/>
      <c r="D1928" s="29"/>
    </row>
    <row r="1929" spans="3:4">
      <c r="C1929" s="29"/>
      <c r="D1929" s="29"/>
    </row>
    <row r="1930" spans="3:4">
      <c r="C1930" s="29"/>
      <c r="D1930" s="29"/>
    </row>
    <row r="1931" spans="3:4">
      <c r="C1931" s="29"/>
      <c r="D1931" s="29"/>
    </row>
    <row r="1932" spans="3:4">
      <c r="C1932" s="29"/>
      <c r="D1932" s="29"/>
    </row>
    <row r="1933" spans="3:4">
      <c r="C1933" s="29"/>
      <c r="D1933" s="29"/>
    </row>
    <row r="1934" spans="3:4">
      <c r="C1934" s="29"/>
      <c r="D1934" s="29"/>
    </row>
    <row r="1935" spans="3:4">
      <c r="C1935" s="29"/>
      <c r="D1935" s="29"/>
    </row>
    <row r="1936" spans="3:4">
      <c r="C1936" s="29"/>
      <c r="D1936" s="29"/>
    </row>
    <row r="1937" spans="3:4">
      <c r="C1937" s="29"/>
      <c r="D1937" s="29"/>
    </row>
    <row r="1938" spans="3:4">
      <c r="C1938" s="29"/>
      <c r="D1938" s="29"/>
    </row>
    <row r="1939" spans="3:4">
      <c r="C1939" s="29"/>
      <c r="D1939" s="29"/>
    </row>
    <row r="1940" spans="3:4">
      <c r="C1940" s="29"/>
      <c r="D1940" s="29"/>
    </row>
    <row r="1941" spans="3:4">
      <c r="C1941" s="29"/>
      <c r="D1941" s="29"/>
    </row>
    <row r="1942" spans="3:4">
      <c r="C1942" s="29"/>
      <c r="D1942" s="29"/>
    </row>
    <row r="1943" spans="3:4">
      <c r="C1943" s="29"/>
      <c r="D1943" s="29"/>
    </row>
    <row r="1944" spans="3:4">
      <c r="C1944" s="29"/>
      <c r="D1944" s="29"/>
    </row>
    <row r="1945" spans="3:4">
      <c r="C1945" s="29"/>
      <c r="D1945" s="29"/>
    </row>
    <row r="1946" spans="3:4">
      <c r="C1946" s="29"/>
      <c r="D1946" s="29"/>
    </row>
    <row r="1947" spans="3:4">
      <c r="C1947" s="29"/>
      <c r="D1947" s="29"/>
    </row>
    <row r="1948" spans="3:4">
      <c r="C1948" s="29"/>
      <c r="D1948" s="29"/>
    </row>
    <row r="1949" spans="3:4">
      <c r="C1949" s="29"/>
      <c r="D1949" s="29"/>
    </row>
    <row r="1950" spans="3:4">
      <c r="C1950" s="29"/>
      <c r="D1950" s="29"/>
    </row>
    <row r="1951" spans="3:4">
      <c r="C1951" s="29"/>
      <c r="D1951" s="29"/>
    </row>
    <row r="1952" spans="3:4">
      <c r="C1952" s="29"/>
      <c r="D1952" s="29"/>
    </row>
    <row r="1953" spans="3:4">
      <c r="C1953" s="29"/>
      <c r="D1953" s="29"/>
    </row>
    <row r="1954" spans="3:4">
      <c r="C1954" s="29"/>
      <c r="D1954" s="29"/>
    </row>
    <row r="1955" spans="3:4">
      <c r="C1955" s="29"/>
      <c r="D1955" s="29"/>
    </row>
    <row r="1956" spans="3:4">
      <c r="C1956" s="29"/>
      <c r="D1956" s="29"/>
    </row>
    <row r="1957" spans="3:4">
      <c r="C1957" s="29"/>
      <c r="D1957" s="29"/>
    </row>
    <row r="1958" spans="3:4">
      <c r="C1958" s="29"/>
      <c r="D1958" s="29"/>
    </row>
    <row r="1959" spans="3:4">
      <c r="C1959" s="29"/>
      <c r="D1959" s="29"/>
    </row>
    <row r="1960" spans="3:4">
      <c r="C1960" s="29"/>
      <c r="D1960" s="29"/>
    </row>
    <row r="1961" spans="3:4">
      <c r="C1961" s="29"/>
      <c r="D1961" s="29"/>
    </row>
    <row r="1962" spans="3:4">
      <c r="C1962" s="29"/>
      <c r="D1962" s="29"/>
    </row>
    <row r="1963" spans="3:4">
      <c r="C1963" s="29"/>
      <c r="D1963" s="29"/>
    </row>
    <row r="1964" spans="3:4">
      <c r="C1964" s="29"/>
      <c r="D1964" s="29"/>
    </row>
    <row r="1965" spans="3:4">
      <c r="C1965" s="29"/>
      <c r="D1965" s="29"/>
    </row>
    <row r="1966" spans="3:4">
      <c r="C1966" s="29"/>
      <c r="D1966" s="29"/>
    </row>
    <row r="1967" spans="3:4">
      <c r="C1967" s="29"/>
      <c r="D1967" s="29"/>
    </row>
    <row r="1968" spans="3:4">
      <c r="C1968" s="29"/>
      <c r="D1968" s="29"/>
    </row>
    <row r="1969" spans="3:4">
      <c r="C1969" s="29"/>
      <c r="D1969" s="29"/>
    </row>
    <row r="1970" spans="3:4">
      <c r="C1970" s="29"/>
      <c r="D1970" s="29"/>
    </row>
    <row r="1971" spans="3:4">
      <c r="C1971" s="29"/>
      <c r="D1971" s="29"/>
    </row>
    <row r="1972" spans="3:4">
      <c r="C1972" s="29"/>
      <c r="D1972" s="29"/>
    </row>
    <row r="1973" spans="3:4">
      <c r="C1973" s="29"/>
      <c r="D1973" s="29"/>
    </row>
    <row r="1974" spans="3:4">
      <c r="C1974" s="29"/>
      <c r="D1974" s="29"/>
    </row>
    <row r="1975" spans="3:4">
      <c r="C1975" s="29"/>
      <c r="D1975" s="29"/>
    </row>
    <row r="1976" spans="3:4">
      <c r="C1976" s="29"/>
      <c r="D1976" s="29"/>
    </row>
    <row r="1977" spans="3:4">
      <c r="C1977" s="29"/>
      <c r="D1977" s="29"/>
    </row>
    <row r="1978" spans="3:4">
      <c r="C1978" s="29"/>
      <c r="D1978" s="29"/>
    </row>
    <row r="1979" spans="3:4">
      <c r="C1979" s="29"/>
      <c r="D1979" s="29"/>
    </row>
    <row r="1980" spans="3:4">
      <c r="C1980" s="29"/>
      <c r="D1980" s="29"/>
    </row>
    <row r="1981" spans="3:4">
      <c r="C1981" s="29"/>
      <c r="D1981" s="29"/>
    </row>
    <row r="1982" spans="3:4">
      <c r="C1982" s="29"/>
      <c r="D1982" s="29"/>
    </row>
    <row r="1983" spans="3:4">
      <c r="C1983" s="29"/>
      <c r="D1983" s="29"/>
    </row>
    <row r="1984" spans="3:4">
      <c r="C1984" s="29"/>
      <c r="D1984" s="29"/>
    </row>
    <row r="1985" spans="3:4">
      <c r="C1985" s="29"/>
      <c r="D1985" s="29"/>
    </row>
    <row r="1986" spans="3:4">
      <c r="C1986" s="29"/>
      <c r="D1986" s="29"/>
    </row>
    <row r="1987" spans="3:4">
      <c r="C1987" s="29"/>
      <c r="D1987" s="29"/>
    </row>
    <row r="1988" spans="3:4">
      <c r="C1988" s="29"/>
      <c r="D1988" s="29"/>
    </row>
    <row r="1989" spans="3:4">
      <c r="C1989" s="29"/>
      <c r="D1989" s="29"/>
    </row>
    <row r="1990" spans="3:4">
      <c r="C1990" s="29"/>
      <c r="D1990" s="29"/>
    </row>
    <row r="1991" spans="3:4">
      <c r="C1991" s="29"/>
      <c r="D1991" s="29"/>
    </row>
    <row r="1992" spans="3:4">
      <c r="C1992" s="29"/>
      <c r="D1992" s="29"/>
    </row>
    <row r="1993" spans="3:4">
      <c r="C1993" s="29"/>
      <c r="D1993" s="29"/>
    </row>
    <row r="1994" spans="3:4">
      <c r="C1994" s="29"/>
      <c r="D1994" s="29"/>
    </row>
    <row r="1995" spans="3:4">
      <c r="C1995" s="29"/>
      <c r="D1995" s="29"/>
    </row>
    <row r="1996" spans="3:4">
      <c r="C1996" s="29"/>
      <c r="D1996" s="29"/>
    </row>
    <row r="1997" spans="3:4">
      <c r="C1997" s="29"/>
      <c r="D1997" s="29"/>
    </row>
    <row r="1998" spans="3:4">
      <c r="C1998" s="29"/>
      <c r="D1998" s="29"/>
    </row>
    <row r="1999" spans="3:4">
      <c r="C1999" s="29"/>
      <c r="D1999" s="29"/>
    </row>
    <row r="2000" spans="3:4">
      <c r="C2000" s="29"/>
      <c r="D2000" s="29"/>
    </row>
    <row r="2001" spans="3:4">
      <c r="C2001" s="29"/>
      <c r="D2001" s="29"/>
    </row>
    <row r="2002" spans="3:4">
      <c r="C2002" s="29"/>
      <c r="D2002" s="29"/>
    </row>
    <row r="2003" spans="3:4">
      <c r="C2003" s="29"/>
      <c r="D2003" s="29"/>
    </row>
    <row r="2004" spans="3:4">
      <c r="C2004" s="29"/>
      <c r="D2004" s="29"/>
    </row>
    <row r="2005" spans="3:4">
      <c r="C2005" s="29"/>
      <c r="D2005" s="29"/>
    </row>
    <row r="2006" spans="3:4">
      <c r="C2006" s="29"/>
      <c r="D2006" s="29"/>
    </row>
    <row r="2007" spans="3:4">
      <c r="C2007" s="29"/>
      <c r="D2007" s="29"/>
    </row>
    <row r="2008" spans="3:4">
      <c r="C2008" s="29"/>
      <c r="D2008" s="29"/>
    </row>
    <row r="2009" spans="3:4">
      <c r="C2009" s="29"/>
      <c r="D2009" s="29"/>
    </row>
    <row r="2010" spans="3:4">
      <c r="C2010" s="29"/>
      <c r="D2010" s="29"/>
    </row>
    <row r="2011" spans="3:4">
      <c r="C2011" s="29"/>
      <c r="D2011" s="29"/>
    </row>
    <row r="2012" spans="3:4">
      <c r="C2012" s="29"/>
      <c r="D2012" s="29"/>
    </row>
    <row r="2013" spans="3:4">
      <c r="C2013" s="29"/>
      <c r="D2013" s="29"/>
    </row>
    <row r="2014" spans="3:4">
      <c r="C2014" s="29"/>
      <c r="D2014" s="29"/>
    </row>
    <row r="2015" spans="3:4">
      <c r="C2015" s="29"/>
      <c r="D2015" s="29"/>
    </row>
    <row r="2016" spans="3:4">
      <c r="C2016" s="29"/>
      <c r="D2016" s="29"/>
    </row>
    <row r="2017" spans="3:4">
      <c r="C2017" s="29"/>
      <c r="D2017" s="29"/>
    </row>
    <row r="2018" spans="3:4">
      <c r="C2018" s="29"/>
      <c r="D2018" s="29"/>
    </row>
    <row r="2019" spans="3:4">
      <c r="C2019" s="29"/>
      <c r="D2019" s="29"/>
    </row>
    <row r="2020" spans="3:4">
      <c r="C2020" s="29"/>
      <c r="D2020" s="29"/>
    </row>
    <row r="2021" spans="3:4">
      <c r="C2021" s="29"/>
      <c r="D2021" s="29"/>
    </row>
    <row r="2022" spans="3:4">
      <c r="C2022" s="29"/>
      <c r="D2022" s="29"/>
    </row>
    <row r="2023" spans="3:4">
      <c r="C2023" s="29"/>
      <c r="D2023" s="29"/>
    </row>
    <row r="2024" spans="3:4">
      <c r="C2024" s="29"/>
      <c r="D2024" s="29"/>
    </row>
    <row r="2025" spans="3:4">
      <c r="C2025" s="29"/>
      <c r="D2025" s="29"/>
    </row>
    <row r="2026" spans="3:4">
      <c r="C2026" s="29"/>
      <c r="D2026" s="29"/>
    </row>
    <row r="2027" spans="3:4">
      <c r="C2027" s="29"/>
      <c r="D2027" s="29"/>
    </row>
    <row r="2028" spans="3:4">
      <c r="C2028" s="29"/>
      <c r="D2028" s="29"/>
    </row>
    <row r="2029" spans="3:4">
      <c r="C2029" s="29"/>
      <c r="D2029" s="29"/>
    </row>
    <row r="2030" spans="3:4">
      <c r="C2030" s="29"/>
      <c r="D2030" s="29"/>
    </row>
    <row r="2031" spans="3:4">
      <c r="C2031" s="29"/>
      <c r="D2031" s="29"/>
    </row>
    <row r="2032" spans="3:4">
      <c r="C2032" s="29"/>
      <c r="D2032" s="29"/>
    </row>
    <row r="2033" spans="3:4">
      <c r="C2033" s="29"/>
      <c r="D2033" s="29"/>
    </row>
    <row r="2034" spans="3:4">
      <c r="C2034" s="29"/>
      <c r="D2034" s="29"/>
    </row>
    <row r="2035" spans="3:4">
      <c r="C2035" s="29"/>
      <c r="D2035" s="29"/>
    </row>
    <row r="2036" spans="3:4">
      <c r="C2036" s="29"/>
      <c r="D2036" s="29"/>
    </row>
    <row r="2037" spans="3:4">
      <c r="C2037" s="29"/>
      <c r="D2037" s="29"/>
    </row>
    <row r="2038" spans="3:4">
      <c r="C2038" s="29"/>
      <c r="D2038" s="29"/>
    </row>
    <row r="2039" spans="3:4">
      <c r="C2039" s="29"/>
      <c r="D2039" s="29"/>
    </row>
    <row r="2040" spans="3:4">
      <c r="C2040" s="29"/>
      <c r="D2040" s="29"/>
    </row>
    <row r="2041" spans="3:4">
      <c r="C2041" s="29"/>
      <c r="D2041" s="29"/>
    </row>
    <row r="2042" spans="3:4">
      <c r="C2042" s="29"/>
      <c r="D2042" s="29"/>
    </row>
    <row r="2043" spans="3:4">
      <c r="C2043" s="29"/>
      <c r="D2043" s="29"/>
    </row>
    <row r="2044" spans="3:4">
      <c r="C2044" s="29"/>
      <c r="D2044" s="29"/>
    </row>
    <row r="2045" spans="3:4">
      <c r="C2045" s="29"/>
      <c r="D2045" s="29"/>
    </row>
    <row r="2046" spans="3:4">
      <c r="C2046" s="29"/>
      <c r="D2046" s="29"/>
    </row>
    <row r="2047" spans="3:4">
      <c r="C2047" s="29"/>
      <c r="D2047" s="29"/>
    </row>
    <row r="2048" spans="3:4">
      <c r="C2048" s="29"/>
      <c r="D2048" s="29"/>
    </row>
    <row r="2049" spans="3:4">
      <c r="C2049" s="29"/>
      <c r="D2049" s="29"/>
    </row>
    <row r="2050" spans="3:4">
      <c r="C2050" s="29"/>
      <c r="D2050" s="29"/>
    </row>
    <row r="2051" spans="3:4">
      <c r="C2051" s="29"/>
      <c r="D2051" s="29"/>
    </row>
    <row r="2052" spans="3:4">
      <c r="C2052" s="29"/>
      <c r="D2052" s="29"/>
    </row>
    <row r="2053" spans="3:4">
      <c r="C2053" s="29"/>
      <c r="D2053" s="29"/>
    </row>
    <row r="2054" spans="3:4">
      <c r="C2054" s="29"/>
      <c r="D2054" s="29"/>
    </row>
    <row r="2055" spans="3:4">
      <c r="C2055" s="29"/>
      <c r="D2055" s="29"/>
    </row>
    <row r="2056" spans="3:4">
      <c r="C2056" s="29"/>
      <c r="D2056" s="29"/>
    </row>
    <row r="2057" spans="3:4">
      <c r="C2057" s="29"/>
      <c r="D2057" s="29"/>
    </row>
    <row r="2058" spans="3:4">
      <c r="C2058" s="29"/>
      <c r="D2058" s="29"/>
    </row>
    <row r="2059" spans="3:4">
      <c r="C2059" s="29"/>
      <c r="D2059" s="29"/>
    </row>
    <row r="2060" spans="3:4">
      <c r="C2060" s="29"/>
      <c r="D2060" s="29"/>
    </row>
    <row r="2061" spans="3:4">
      <c r="C2061" s="29"/>
      <c r="D2061" s="29"/>
    </row>
    <row r="2062" spans="3:4">
      <c r="C2062" s="29"/>
      <c r="D2062" s="29"/>
    </row>
    <row r="2063" spans="3:4">
      <c r="C2063" s="29"/>
      <c r="D2063" s="29"/>
    </row>
    <row r="2064" spans="3:4">
      <c r="C2064" s="29"/>
      <c r="D2064" s="29"/>
    </row>
    <row r="2065" spans="3:4">
      <c r="C2065" s="29"/>
      <c r="D2065" s="29"/>
    </row>
    <row r="2066" spans="3:4">
      <c r="C2066" s="29"/>
      <c r="D2066" s="29"/>
    </row>
    <row r="2067" spans="3:4">
      <c r="C2067" s="29"/>
      <c r="D2067" s="29"/>
    </row>
    <row r="2068" spans="3:4">
      <c r="C2068" s="29"/>
      <c r="D2068" s="29"/>
    </row>
    <row r="2069" spans="3:4">
      <c r="C2069" s="29"/>
      <c r="D2069" s="29"/>
    </row>
    <row r="2070" spans="3:4">
      <c r="C2070" s="29"/>
      <c r="D2070" s="29"/>
    </row>
    <row r="2071" spans="3:4">
      <c r="C2071" s="29"/>
      <c r="D2071" s="29"/>
    </row>
    <row r="2072" spans="3:4">
      <c r="C2072" s="29"/>
      <c r="D2072" s="29"/>
    </row>
    <row r="2073" spans="3:4">
      <c r="C2073" s="29"/>
      <c r="D2073" s="29"/>
    </row>
    <row r="2074" spans="3:4">
      <c r="C2074" s="29"/>
      <c r="D2074" s="29"/>
    </row>
    <row r="2075" spans="3:4">
      <c r="C2075" s="29"/>
      <c r="D2075" s="29"/>
    </row>
    <row r="2076" spans="3:4">
      <c r="C2076" s="29"/>
      <c r="D2076" s="29"/>
    </row>
    <row r="2077" spans="3:4">
      <c r="C2077" s="29"/>
      <c r="D2077" s="29"/>
    </row>
    <row r="2078" spans="3:4">
      <c r="C2078" s="29"/>
      <c r="D2078" s="29"/>
    </row>
    <row r="2079" spans="3:4">
      <c r="C2079" s="29"/>
      <c r="D2079" s="29"/>
    </row>
    <row r="2080" spans="3:4">
      <c r="C2080" s="29"/>
      <c r="D2080" s="29"/>
    </row>
    <row r="2081" spans="3:4">
      <c r="C2081" s="29"/>
      <c r="D2081" s="29"/>
    </row>
    <row r="2082" spans="3:4">
      <c r="C2082" s="29"/>
      <c r="D2082" s="29"/>
    </row>
    <row r="2083" spans="3:4">
      <c r="C2083" s="29"/>
      <c r="D2083" s="29"/>
    </row>
    <row r="2084" spans="3:4">
      <c r="C2084" s="29"/>
      <c r="D2084" s="29"/>
    </row>
    <row r="2085" spans="3:4">
      <c r="C2085" s="29"/>
      <c r="D2085" s="29"/>
    </row>
    <row r="2086" spans="3:4">
      <c r="C2086" s="29"/>
      <c r="D2086" s="29"/>
    </row>
    <row r="2087" spans="3:4">
      <c r="C2087" s="29"/>
      <c r="D2087" s="29"/>
    </row>
    <row r="2088" spans="3:4">
      <c r="C2088" s="29"/>
      <c r="D2088" s="29"/>
    </row>
    <row r="2089" spans="3:4">
      <c r="C2089" s="29"/>
      <c r="D2089" s="29"/>
    </row>
    <row r="2090" spans="3:4">
      <c r="C2090" s="29"/>
      <c r="D2090" s="29"/>
    </row>
    <row r="2091" spans="3:4">
      <c r="C2091" s="29"/>
      <c r="D2091" s="29"/>
    </row>
    <row r="2092" spans="3:4">
      <c r="C2092" s="29"/>
      <c r="D2092" s="29"/>
    </row>
    <row r="2093" spans="3:4">
      <c r="C2093" s="29"/>
      <c r="D2093" s="29"/>
    </row>
    <row r="2094" spans="3:4">
      <c r="C2094" s="29"/>
      <c r="D2094" s="29"/>
    </row>
    <row r="2095" spans="3:4">
      <c r="C2095" s="29"/>
      <c r="D2095" s="29"/>
    </row>
    <row r="2096" spans="3:4">
      <c r="C2096" s="29"/>
      <c r="D2096" s="29"/>
    </row>
    <row r="2097" spans="3:4">
      <c r="C2097" s="29"/>
      <c r="D2097" s="29"/>
    </row>
    <row r="2098" spans="3:4">
      <c r="C2098" s="29"/>
      <c r="D2098" s="29"/>
    </row>
    <row r="2099" spans="3:4">
      <c r="C2099" s="29"/>
      <c r="D2099" s="29"/>
    </row>
    <row r="2100" spans="3:4">
      <c r="C2100" s="29"/>
      <c r="D2100" s="29"/>
    </row>
    <row r="2101" spans="3:4">
      <c r="C2101" s="29"/>
      <c r="D2101" s="29"/>
    </row>
    <row r="2102" spans="3:4">
      <c r="C2102" s="29"/>
      <c r="D2102" s="29"/>
    </row>
    <row r="2103" spans="3:4">
      <c r="C2103" s="29"/>
      <c r="D2103" s="29"/>
    </row>
    <row r="2104" spans="3:4">
      <c r="C2104" s="29"/>
      <c r="D2104" s="29"/>
    </row>
    <row r="2105" spans="3:4">
      <c r="C2105" s="29"/>
      <c r="D2105" s="29"/>
    </row>
    <row r="2106" spans="3:4">
      <c r="C2106" s="29"/>
      <c r="D2106" s="29"/>
    </row>
    <row r="2107" spans="3:4">
      <c r="C2107" s="29"/>
      <c r="D2107" s="29"/>
    </row>
    <row r="2108" spans="3:4">
      <c r="C2108" s="29"/>
      <c r="D2108" s="29"/>
    </row>
    <row r="2109" spans="3:4">
      <c r="C2109" s="29"/>
      <c r="D2109" s="29"/>
    </row>
    <row r="2110" spans="3:4">
      <c r="C2110" s="29"/>
      <c r="D2110" s="29"/>
    </row>
    <row r="2111" spans="3:4">
      <c r="C2111" s="29"/>
      <c r="D2111" s="29"/>
    </row>
    <row r="2112" spans="3:4">
      <c r="C2112" s="29"/>
      <c r="D2112" s="29"/>
    </row>
    <row r="2113" spans="3:4">
      <c r="C2113" s="29"/>
      <c r="D2113" s="29"/>
    </row>
    <row r="2114" spans="3:4">
      <c r="C2114" s="29"/>
      <c r="D2114" s="29"/>
    </row>
    <row r="2115" spans="3:4">
      <c r="C2115" s="29"/>
      <c r="D2115" s="29"/>
    </row>
    <row r="2116" spans="3:4">
      <c r="C2116" s="29"/>
      <c r="D2116" s="29"/>
    </row>
    <row r="2117" spans="3:4">
      <c r="C2117" s="29"/>
      <c r="D2117" s="29"/>
    </row>
    <row r="2118" spans="3:4">
      <c r="C2118" s="29"/>
      <c r="D2118" s="29"/>
    </row>
    <row r="2119" spans="3:4">
      <c r="C2119" s="29"/>
      <c r="D2119" s="29"/>
    </row>
    <row r="2120" spans="3:4">
      <c r="C2120" s="29"/>
      <c r="D2120" s="29"/>
    </row>
    <row r="2121" spans="3:4">
      <c r="C2121" s="29"/>
      <c r="D2121" s="29"/>
    </row>
    <row r="2122" spans="3:4">
      <c r="C2122" s="29"/>
      <c r="D2122" s="29"/>
    </row>
    <row r="2123" spans="3:4">
      <c r="C2123" s="29"/>
      <c r="D2123" s="29"/>
    </row>
    <row r="2124" spans="3:4">
      <c r="C2124" s="29"/>
      <c r="D2124" s="29"/>
    </row>
    <row r="2125" spans="3:4">
      <c r="C2125" s="29"/>
      <c r="D2125" s="29"/>
    </row>
    <row r="2126" spans="3:4">
      <c r="C2126" s="29"/>
      <c r="D2126" s="29"/>
    </row>
    <row r="2127" spans="3:4">
      <c r="C2127" s="29"/>
      <c r="D2127" s="29"/>
    </row>
    <row r="2128" spans="3:4">
      <c r="C2128" s="29"/>
      <c r="D2128" s="29"/>
    </row>
    <row r="2129" spans="3:4">
      <c r="C2129" s="29"/>
      <c r="D2129" s="29"/>
    </row>
    <row r="2130" spans="3:4">
      <c r="C2130" s="29"/>
      <c r="D2130" s="29"/>
    </row>
    <row r="2131" spans="3:4">
      <c r="C2131" s="29"/>
      <c r="D2131" s="29"/>
    </row>
    <row r="2132" spans="3:4">
      <c r="C2132" s="29"/>
      <c r="D2132" s="29"/>
    </row>
    <row r="2133" spans="3:4">
      <c r="C2133" s="29"/>
      <c r="D2133" s="29"/>
    </row>
    <row r="2134" spans="3:4">
      <c r="C2134" s="29"/>
      <c r="D2134" s="29"/>
    </row>
    <row r="2135" spans="3:4">
      <c r="C2135" s="29"/>
      <c r="D2135" s="29"/>
    </row>
    <row r="2136" spans="3:4">
      <c r="C2136" s="29"/>
      <c r="D2136" s="29"/>
    </row>
    <row r="2137" spans="3:4">
      <c r="C2137" s="29"/>
      <c r="D2137" s="29"/>
    </row>
    <row r="2138" spans="3:4">
      <c r="C2138" s="29"/>
      <c r="D2138" s="29"/>
    </row>
    <row r="2139" spans="3:4">
      <c r="C2139" s="29"/>
      <c r="D2139" s="29"/>
    </row>
    <row r="2140" spans="3:4">
      <c r="C2140" s="29"/>
      <c r="D2140" s="29"/>
    </row>
    <row r="2141" spans="3:4">
      <c r="C2141" s="29"/>
      <c r="D2141" s="29"/>
    </row>
    <row r="2142" spans="3:4">
      <c r="C2142" s="29"/>
      <c r="D2142" s="29"/>
    </row>
    <row r="2143" spans="3:4">
      <c r="C2143" s="29"/>
      <c r="D2143" s="29"/>
    </row>
    <row r="2144" spans="3:4">
      <c r="C2144" s="29"/>
      <c r="D2144" s="29"/>
    </row>
    <row r="2145" spans="3:4">
      <c r="C2145" s="29"/>
      <c r="D2145" s="29"/>
    </row>
    <row r="2146" spans="3:4">
      <c r="C2146" s="29"/>
      <c r="D2146" s="29"/>
    </row>
    <row r="2147" spans="3:4">
      <c r="C2147" s="29"/>
      <c r="D2147" s="29"/>
    </row>
    <row r="2148" spans="3:4">
      <c r="C2148" s="29"/>
      <c r="D2148" s="29"/>
    </row>
    <row r="2149" spans="3:4">
      <c r="C2149" s="29"/>
      <c r="D2149" s="29"/>
    </row>
    <row r="2150" spans="3:4">
      <c r="C2150" s="29"/>
      <c r="D2150" s="29"/>
    </row>
    <row r="2151" spans="3:4">
      <c r="C2151" s="29"/>
      <c r="D2151" s="29"/>
    </row>
    <row r="2152" spans="3:4">
      <c r="C2152" s="29"/>
      <c r="D2152" s="29"/>
    </row>
    <row r="2153" spans="3:4">
      <c r="C2153" s="29"/>
      <c r="D2153" s="29"/>
    </row>
    <row r="2154" spans="3:4">
      <c r="C2154" s="29"/>
      <c r="D2154" s="29"/>
    </row>
    <row r="2155" spans="3:4">
      <c r="C2155" s="29"/>
      <c r="D2155" s="29"/>
    </row>
    <row r="2156" spans="3:4">
      <c r="C2156" s="29"/>
      <c r="D2156" s="29"/>
    </row>
    <row r="2157" spans="3:4">
      <c r="C2157" s="29"/>
      <c r="D2157" s="29"/>
    </row>
    <row r="2158" spans="3:4">
      <c r="C2158" s="29"/>
      <c r="D2158" s="29"/>
    </row>
    <row r="2159" spans="3:4">
      <c r="C2159" s="29"/>
      <c r="D2159" s="29"/>
    </row>
    <row r="2160" spans="3:4">
      <c r="C2160" s="29"/>
      <c r="D2160" s="29"/>
    </row>
    <row r="2161" spans="3:4">
      <c r="C2161" s="29"/>
      <c r="D2161" s="29"/>
    </row>
    <row r="2162" spans="3:4">
      <c r="C2162" s="29"/>
      <c r="D2162" s="29"/>
    </row>
    <row r="2163" spans="3:4">
      <c r="C2163" s="29"/>
      <c r="D2163" s="29"/>
    </row>
    <row r="2164" spans="3:4">
      <c r="C2164" s="29"/>
      <c r="D2164" s="29"/>
    </row>
    <row r="2165" spans="3:4">
      <c r="C2165" s="29"/>
      <c r="D2165" s="29"/>
    </row>
    <row r="2166" spans="3:4">
      <c r="C2166" s="29"/>
      <c r="D2166" s="29"/>
    </row>
    <row r="2167" spans="3:4">
      <c r="C2167" s="29"/>
      <c r="D2167" s="29"/>
    </row>
    <row r="2168" spans="3:4">
      <c r="C2168" s="29"/>
      <c r="D2168" s="29"/>
    </row>
    <row r="2169" spans="3:4">
      <c r="C2169" s="29"/>
      <c r="D2169" s="29"/>
    </row>
    <row r="2170" spans="3:4">
      <c r="C2170" s="29"/>
      <c r="D2170" s="29"/>
    </row>
    <row r="2171" spans="3:4">
      <c r="C2171" s="29"/>
      <c r="D2171" s="29"/>
    </row>
    <row r="2172" spans="3:4">
      <c r="C2172" s="29"/>
      <c r="D2172" s="29"/>
    </row>
    <row r="2173" spans="3:4">
      <c r="C2173" s="29"/>
      <c r="D2173" s="29"/>
    </row>
    <row r="2174" spans="3:4">
      <c r="C2174" s="29"/>
      <c r="D2174" s="29"/>
    </row>
    <row r="2175" spans="3:4">
      <c r="C2175" s="29"/>
      <c r="D2175" s="29"/>
    </row>
    <row r="2176" spans="3:4">
      <c r="C2176" s="29"/>
      <c r="D2176" s="29"/>
    </row>
    <row r="2177" spans="3:4">
      <c r="C2177" s="29"/>
      <c r="D2177" s="29"/>
    </row>
    <row r="2178" spans="3:4">
      <c r="C2178" s="29"/>
      <c r="D2178" s="29"/>
    </row>
    <row r="2179" spans="3:4">
      <c r="C2179" s="29"/>
      <c r="D2179" s="29"/>
    </row>
    <row r="2180" spans="3:4">
      <c r="C2180" s="29"/>
      <c r="D2180" s="29"/>
    </row>
    <row r="2181" spans="3:4">
      <c r="C2181" s="29"/>
      <c r="D2181" s="29"/>
    </row>
    <row r="2182" spans="3:4">
      <c r="C2182" s="29"/>
      <c r="D2182" s="29"/>
    </row>
    <row r="2183" spans="3:4">
      <c r="C2183" s="29"/>
      <c r="D2183" s="29"/>
    </row>
    <row r="2184" spans="3:4">
      <c r="C2184" s="29"/>
      <c r="D2184" s="29"/>
    </row>
    <row r="2185" spans="3:4">
      <c r="C2185" s="29"/>
      <c r="D2185" s="29"/>
    </row>
    <row r="2186" spans="3:4">
      <c r="C2186" s="29"/>
      <c r="D2186" s="29"/>
    </row>
    <row r="2187" spans="3:4">
      <c r="C2187" s="29"/>
      <c r="D2187" s="29"/>
    </row>
    <row r="2188" spans="3:4">
      <c r="C2188" s="29"/>
      <c r="D2188" s="29"/>
    </row>
    <row r="2189" spans="3:4">
      <c r="C2189" s="29"/>
      <c r="D2189" s="29"/>
    </row>
    <row r="2190" spans="3:4">
      <c r="C2190" s="29"/>
      <c r="D2190" s="29"/>
    </row>
    <row r="2191" spans="3:4">
      <c r="C2191" s="29"/>
      <c r="D2191" s="29"/>
    </row>
    <row r="2192" spans="3:4">
      <c r="C2192" s="29"/>
      <c r="D2192" s="29"/>
    </row>
    <row r="2193" spans="3:4">
      <c r="C2193" s="29"/>
      <c r="D2193" s="29"/>
    </row>
    <row r="2194" spans="3:4">
      <c r="C2194" s="29"/>
      <c r="D2194" s="29"/>
    </row>
    <row r="2195" spans="3:4">
      <c r="C2195" s="29"/>
      <c r="D2195" s="29"/>
    </row>
    <row r="2196" spans="3:4">
      <c r="C2196" s="29"/>
      <c r="D2196" s="29"/>
    </row>
    <row r="2197" spans="3:4">
      <c r="C2197" s="29"/>
      <c r="D2197" s="29"/>
    </row>
    <row r="2198" spans="3:4">
      <c r="C2198" s="29"/>
      <c r="D2198" s="29"/>
    </row>
    <row r="2199" spans="3:4">
      <c r="C2199" s="29"/>
      <c r="D2199" s="29"/>
    </row>
    <row r="2200" spans="3:4">
      <c r="C2200" s="29"/>
      <c r="D2200" s="29"/>
    </row>
    <row r="2201" spans="3:4">
      <c r="C2201" s="29"/>
      <c r="D2201" s="29"/>
    </row>
    <row r="2202" spans="3:4">
      <c r="C2202" s="29"/>
      <c r="D2202" s="29"/>
    </row>
    <row r="2203" spans="3:4">
      <c r="C2203" s="29"/>
      <c r="D2203" s="29"/>
    </row>
    <row r="2204" spans="3:4">
      <c r="C2204" s="29"/>
      <c r="D2204" s="29"/>
    </row>
    <row r="2205" spans="3:4">
      <c r="C2205" s="29"/>
      <c r="D2205" s="29"/>
    </row>
    <row r="2206" spans="3:4">
      <c r="C2206" s="29"/>
      <c r="D2206" s="29"/>
    </row>
    <row r="2207" spans="3:4">
      <c r="C2207" s="29"/>
      <c r="D2207" s="29"/>
    </row>
    <row r="2208" spans="3:4">
      <c r="C2208" s="29"/>
      <c r="D2208" s="29"/>
    </row>
    <row r="2209" spans="3:4">
      <c r="C2209" s="29"/>
      <c r="D2209" s="29"/>
    </row>
    <row r="2210" spans="3:4">
      <c r="C2210" s="29"/>
      <c r="D2210" s="29"/>
    </row>
    <row r="2211" spans="3:4">
      <c r="C2211" s="29"/>
      <c r="D2211" s="29"/>
    </row>
    <row r="2212" spans="3:4">
      <c r="C2212" s="29"/>
      <c r="D2212" s="29"/>
    </row>
    <row r="2213" spans="3:4">
      <c r="C2213" s="29"/>
      <c r="D2213" s="29"/>
    </row>
    <row r="2214" spans="3:4">
      <c r="C2214" s="29"/>
      <c r="D2214" s="29"/>
    </row>
    <row r="2215" spans="3:4">
      <c r="C2215" s="29"/>
      <c r="D2215" s="29"/>
    </row>
    <row r="2216" spans="3:4">
      <c r="C2216" s="29"/>
      <c r="D2216" s="29"/>
    </row>
    <row r="2217" spans="3:4">
      <c r="C2217" s="29"/>
      <c r="D2217" s="29"/>
    </row>
    <row r="2218" spans="3:4">
      <c r="C2218" s="29"/>
      <c r="D2218" s="29"/>
    </row>
    <row r="2219" spans="3:4">
      <c r="C2219" s="29"/>
      <c r="D2219" s="29"/>
    </row>
    <row r="2220" spans="3:4">
      <c r="C2220" s="29"/>
      <c r="D2220" s="29"/>
    </row>
    <row r="2221" spans="3:4">
      <c r="C2221" s="29"/>
      <c r="D2221" s="29"/>
    </row>
    <row r="2222" spans="3:4">
      <c r="C2222" s="29"/>
      <c r="D2222" s="29"/>
    </row>
    <row r="2223" spans="3:4">
      <c r="C2223" s="29"/>
      <c r="D2223" s="29"/>
    </row>
    <row r="2224" spans="3:4">
      <c r="C2224" s="29"/>
      <c r="D2224" s="29"/>
    </row>
    <row r="2225" spans="3:4">
      <c r="C2225" s="29"/>
      <c r="D2225" s="29"/>
    </row>
    <row r="2226" spans="3:4">
      <c r="C2226" s="29"/>
      <c r="D2226" s="29"/>
    </row>
    <row r="2227" spans="3:4">
      <c r="C2227" s="29"/>
      <c r="D2227" s="29"/>
    </row>
    <row r="2228" spans="3:4">
      <c r="C2228" s="29"/>
      <c r="D2228" s="29"/>
    </row>
    <row r="2229" spans="3:4">
      <c r="C2229" s="29"/>
      <c r="D2229" s="29"/>
    </row>
    <row r="2230" spans="3:4">
      <c r="C2230" s="29"/>
      <c r="D2230" s="29"/>
    </row>
    <row r="2231" spans="3:4">
      <c r="C2231" s="29"/>
      <c r="D2231" s="29"/>
    </row>
    <row r="2232" spans="3:4">
      <c r="C2232" s="29"/>
      <c r="D2232" s="29"/>
    </row>
    <row r="2233" spans="3:4">
      <c r="C2233" s="29"/>
      <c r="D2233" s="29"/>
    </row>
    <row r="2234" spans="3:4">
      <c r="C2234" s="29"/>
      <c r="D2234" s="29"/>
    </row>
    <row r="2235" spans="3:4">
      <c r="C2235" s="29"/>
      <c r="D2235" s="29"/>
    </row>
    <row r="2236" spans="3:4">
      <c r="C2236" s="29"/>
      <c r="D2236" s="29"/>
    </row>
    <row r="2237" spans="3:4">
      <c r="C2237" s="29"/>
      <c r="D2237" s="29"/>
    </row>
    <row r="2238" spans="3:4">
      <c r="C2238" s="29"/>
      <c r="D2238" s="29"/>
    </row>
    <row r="2239" spans="3:4">
      <c r="C2239" s="29"/>
      <c r="D2239" s="29"/>
    </row>
    <row r="2240" spans="3:4">
      <c r="C2240" s="29"/>
      <c r="D2240" s="29"/>
    </row>
    <row r="2241" spans="3:4">
      <c r="C2241" s="29"/>
      <c r="D2241" s="29"/>
    </row>
    <row r="2242" spans="3:4">
      <c r="C2242" s="29"/>
      <c r="D2242" s="29"/>
    </row>
    <row r="2243" spans="3:4">
      <c r="C2243" s="29"/>
      <c r="D2243" s="29"/>
    </row>
    <row r="2244" spans="3:4">
      <c r="C2244" s="29"/>
      <c r="D2244" s="29"/>
    </row>
    <row r="2245" spans="3:4">
      <c r="C2245" s="29"/>
      <c r="D2245" s="29"/>
    </row>
    <row r="2246" spans="3:4">
      <c r="C2246" s="29"/>
      <c r="D2246" s="29"/>
    </row>
    <row r="2247" spans="3:4">
      <c r="C2247" s="29"/>
      <c r="D2247" s="29"/>
    </row>
    <row r="2248" spans="3:4">
      <c r="C2248" s="29"/>
      <c r="D2248" s="29"/>
    </row>
    <row r="2249" spans="3:4">
      <c r="C2249" s="29"/>
      <c r="D2249" s="29"/>
    </row>
    <row r="2250" spans="3:4">
      <c r="C2250" s="29"/>
      <c r="D2250" s="29"/>
    </row>
    <row r="2251" spans="3:4">
      <c r="C2251" s="29"/>
      <c r="D2251" s="29"/>
    </row>
    <row r="2252" spans="3:4">
      <c r="C2252" s="29"/>
      <c r="D2252" s="29"/>
    </row>
    <row r="2253" spans="3:4">
      <c r="C2253" s="29"/>
      <c r="D2253" s="29"/>
    </row>
    <row r="2254" spans="3:4">
      <c r="C2254" s="29"/>
      <c r="D2254" s="29"/>
    </row>
    <row r="2255" spans="3:4">
      <c r="C2255" s="29"/>
      <c r="D2255" s="29"/>
    </row>
    <row r="2256" spans="3:4">
      <c r="C2256" s="29"/>
      <c r="D2256" s="29"/>
    </row>
    <row r="2257" spans="3:4">
      <c r="C2257" s="29"/>
      <c r="D2257" s="29"/>
    </row>
    <row r="2258" spans="3:4">
      <c r="C2258" s="29"/>
      <c r="D2258" s="29"/>
    </row>
    <row r="2259" spans="3:4">
      <c r="C2259" s="29"/>
      <c r="D2259" s="29"/>
    </row>
    <row r="2260" spans="3:4">
      <c r="C2260" s="29"/>
      <c r="D2260" s="29"/>
    </row>
    <row r="2261" spans="3:4">
      <c r="C2261" s="29"/>
      <c r="D2261" s="29"/>
    </row>
    <row r="2262" spans="3:4">
      <c r="C2262" s="29"/>
      <c r="D2262" s="29"/>
    </row>
    <row r="2263" spans="3:4">
      <c r="C2263" s="29"/>
      <c r="D2263" s="29"/>
    </row>
    <row r="2264" spans="3:4">
      <c r="C2264" s="29"/>
      <c r="D2264" s="29"/>
    </row>
    <row r="2265" spans="3:4">
      <c r="C2265" s="29"/>
      <c r="D2265" s="29"/>
    </row>
    <row r="2266" spans="3:4">
      <c r="C2266" s="29"/>
      <c r="D2266" s="29"/>
    </row>
    <row r="2267" spans="3:4">
      <c r="C2267" s="29"/>
      <c r="D2267" s="29"/>
    </row>
    <row r="2268" spans="3:4">
      <c r="C2268" s="29"/>
      <c r="D2268" s="29"/>
    </row>
    <row r="2269" spans="3:4">
      <c r="C2269" s="29"/>
      <c r="D2269" s="29"/>
    </row>
    <row r="2270" spans="3:4">
      <c r="C2270" s="29"/>
      <c r="D2270" s="29"/>
    </row>
    <row r="2271" spans="3:4">
      <c r="C2271" s="29"/>
      <c r="D2271" s="29"/>
    </row>
    <row r="2272" spans="3:4">
      <c r="C2272" s="29"/>
      <c r="D2272" s="29"/>
    </row>
    <row r="2273" spans="3:4">
      <c r="C2273" s="29"/>
      <c r="D2273" s="29"/>
    </row>
    <row r="2274" spans="3:4">
      <c r="C2274" s="29"/>
      <c r="D2274" s="29"/>
    </row>
    <row r="2275" spans="3:4">
      <c r="C2275" s="29"/>
      <c r="D2275" s="29"/>
    </row>
    <row r="2276" spans="3:4">
      <c r="C2276" s="29"/>
      <c r="D2276" s="29"/>
    </row>
    <row r="2277" spans="3:4">
      <c r="C2277" s="29"/>
      <c r="D2277" s="29"/>
    </row>
    <row r="2278" spans="3:4">
      <c r="C2278" s="29"/>
      <c r="D2278" s="29"/>
    </row>
    <row r="2279" spans="3:4">
      <c r="C2279" s="29"/>
      <c r="D2279" s="29"/>
    </row>
    <row r="2280" spans="3:4">
      <c r="C2280" s="29"/>
      <c r="D2280" s="29"/>
    </row>
    <row r="2281" spans="3:4">
      <c r="C2281" s="29"/>
      <c r="D2281" s="29"/>
    </row>
    <row r="2282" spans="3:4">
      <c r="C2282" s="29"/>
      <c r="D2282" s="29"/>
    </row>
    <row r="2283" spans="3:4">
      <c r="C2283" s="29"/>
      <c r="D2283" s="29"/>
    </row>
    <row r="2284" spans="3:4">
      <c r="C2284" s="29"/>
      <c r="D2284" s="29"/>
    </row>
    <row r="2285" spans="3:4">
      <c r="C2285" s="29"/>
      <c r="D2285" s="29"/>
    </row>
    <row r="2286" spans="3:4">
      <c r="C2286" s="29"/>
      <c r="D2286" s="29"/>
    </row>
    <row r="2287" spans="3:4">
      <c r="C2287" s="29"/>
      <c r="D2287" s="29"/>
    </row>
    <row r="2288" spans="3:4">
      <c r="C2288" s="29"/>
      <c r="D2288" s="29"/>
    </row>
    <row r="2289" spans="3:4">
      <c r="C2289" s="29"/>
      <c r="D2289" s="29"/>
    </row>
    <row r="2290" spans="3:4">
      <c r="C2290" s="29"/>
      <c r="D2290" s="29"/>
    </row>
    <row r="2291" spans="3:4">
      <c r="C2291" s="29"/>
      <c r="D2291" s="29"/>
    </row>
    <row r="2292" spans="3:4">
      <c r="C2292" s="29"/>
      <c r="D2292" s="29"/>
    </row>
    <row r="2293" spans="3:4">
      <c r="C2293" s="29"/>
      <c r="D2293" s="29"/>
    </row>
    <row r="2294" spans="3:4">
      <c r="C2294" s="29"/>
      <c r="D2294" s="29"/>
    </row>
    <row r="2295" spans="3:4">
      <c r="C2295" s="29"/>
      <c r="D2295" s="29"/>
    </row>
    <row r="2296" spans="3:4">
      <c r="C2296" s="29"/>
      <c r="D2296" s="29"/>
    </row>
    <row r="2297" spans="3:4">
      <c r="C2297" s="29"/>
      <c r="D2297" s="29"/>
    </row>
    <row r="2298" spans="3:4">
      <c r="C2298" s="29"/>
      <c r="D2298" s="29"/>
    </row>
    <row r="2299" spans="3:4">
      <c r="C2299" s="29"/>
      <c r="D2299" s="29"/>
    </row>
    <row r="2300" spans="3:4">
      <c r="C2300" s="29"/>
      <c r="D2300" s="29"/>
    </row>
    <row r="2301" spans="3:4">
      <c r="C2301" s="29"/>
      <c r="D2301" s="29"/>
    </row>
    <row r="2302" spans="3:4">
      <c r="C2302" s="29"/>
      <c r="D2302" s="29"/>
    </row>
    <row r="2303" spans="3:4">
      <c r="C2303" s="29"/>
      <c r="D2303" s="29"/>
    </row>
    <row r="2304" spans="3:4">
      <c r="C2304" s="29"/>
      <c r="D2304" s="29"/>
    </row>
    <row r="2305" spans="3:4">
      <c r="C2305" s="29"/>
      <c r="D2305" s="29"/>
    </row>
    <row r="2306" spans="3:4">
      <c r="C2306" s="29"/>
      <c r="D2306" s="29"/>
    </row>
    <row r="2307" spans="3:4">
      <c r="C2307" s="29"/>
      <c r="D2307" s="29"/>
    </row>
    <row r="2308" spans="3:4">
      <c r="C2308" s="29"/>
      <c r="D2308" s="29"/>
    </row>
    <row r="2309" spans="3:4">
      <c r="C2309" s="29"/>
      <c r="D2309" s="29"/>
    </row>
    <row r="2310" spans="3:4">
      <c r="C2310" s="29"/>
      <c r="D2310" s="29"/>
    </row>
    <row r="2311" spans="3:4">
      <c r="C2311" s="29"/>
      <c r="D2311" s="29"/>
    </row>
    <row r="2312" spans="3:4">
      <c r="C2312" s="29"/>
      <c r="D2312" s="29"/>
    </row>
    <row r="2313" spans="3:4">
      <c r="C2313" s="29"/>
      <c r="D2313" s="29"/>
    </row>
    <row r="2314" spans="3:4">
      <c r="C2314" s="29"/>
      <c r="D2314" s="29"/>
    </row>
    <row r="2315" spans="3:4">
      <c r="C2315" s="29"/>
      <c r="D2315" s="29"/>
    </row>
    <row r="2316" spans="3:4">
      <c r="C2316" s="29"/>
      <c r="D2316" s="29"/>
    </row>
    <row r="2317" spans="3:4">
      <c r="C2317" s="29"/>
      <c r="D2317" s="29"/>
    </row>
    <row r="2318" spans="3:4">
      <c r="C2318" s="29"/>
      <c r="D2318" s="29"/>
    </row>
    <row r="2319" spans="3:4">
      <c r="C2319" s="29"/>
      <c r="D2319" s="29"/>
    </row>
    <row r="2320" spans="3:4">
      <c r="C2320" s="29"/>
      <c r="D2320" s="29"/>
    </row>
    <row r="2321" spans="3:4">
      <c r="C2321" s="29"/>
      <c r="D2321" s="29"/>
    </row>
    <row r="2322" spans="3:4">
      <c r="C2322" s="29"/>
      <c r="D2322" s="29"/>
    </row>
    <row r="2323" spans="3:4">
      <c r="C2323" s="29"/>
      <c r="D2323" s="29"/>
    </row>
    <row r="2324" spans="3:4">
      <c r="C2324" s="29"/>
      <c r="D2324" s="29"/>
    </row>
    <row r="2325" spans="3:4">
      <c r="C2325" s="29"/>
      <c r="D2325" s="29"/>
    </row>
    <row r="2326" spans="3:4">
      <c r="C2326" s="29"/>
      <c r="D2326" s="29"/>
    </row>
    <row r="2327" spans="3:4">
      <c r="C2327" s="29"/>
      <c r="D2327" s="29"/>
    </row>
    <row r="2328" spans="3:4">
      <c r="C2328" s="29"/>
      <c r="D2328" s="29"/>
    </row>
    <row r="2329" spans="3:4">
      <c r="C2329" s="29"/>
      <c r="D2329" s="29"/>
    </row>
    <row r="2330" spans="3:4">
      <c r="C2330" s="29"/>
      <c r="D2330" s="29"/>
    </row>
    <row r="2331" spans="3:4">
      <c r="C2331" s="29"/>
      <c r="D2331" s="29"/>
    </row>
    <row r="2332" spans="3:4">
      <c r="C2332" s="29"/>
      <c r="D2332" s="29"/>
    </row>
    <row r="2333" spans="3:4">
      <c r="C2333" s="29"/>
      <c r="D2333" s="29"/>
    </row>
    <row r="2334" spans="3:4">
      <c r="C2334" s="29"/>
      <c r="D2334" s="29"/>
    </row>
    <row r="2335" spans="3:4">
      <c r="C2335" s="29"/>
      <c r="D2335" s="29"/>
    </row>
    <row r="2336" spans="3:4">
      <c r="C2336" s="29"/>
      <c r="D2336" s="29"/>
    </row>
    <row r="2337" spans="3:4">
      <c r="C2337" s="29"/>
      <c r="D2337" s="29"/>
    </row>
    <row r="2338" spans="3:4">
      <c r="C2338" s="29"/>
      <c r="D2338" s="29"/>
    </row>
    <row r="2339" spans="3:4">
      <c r="C2339" s="29"/>
      <c r="D2339" s="29"/>
    </row>
    <row r="2340" spans="3:4">
      <c r="C2340" s="29"/>
      <c r="D2340" s="29"/>
    </row>
    <row r="2341" spans="3:4">
      <c r="C2341" s="29"/>
      <c r="D2341" s="29"/>
    </row>
    <row r="2342" spans="3:4">
      <c r="C2342" s="29"/>
      <c r="D2342" s="29"/>
    </row>
    <row r="2343" spans="3:4">
      <c r="C2343" s="29"/>
      <c r="D2343" s="29"/>
    </row>
    <row r="2344" spans="3:4">
      <c r="C2344" s="29"/>
      <c r="D2344" s="29"/>
    </row>
    <row r="2345" spans="3:4">
      <c r="C2345" s="29"/>
      <c r="D2345" s="29"/>
    </row>
    <row r="2346" spans="3:4">
      <c r="C2346" s="29"/>
      <c r="D2346" s="29"/>
    </row>
    <row r="2347" spans="3:4">
      <c r="C2347" s="29"/>
      <c r="D2347" s="29"/>
    </row>
    <row r="2348" spans="3:4">
      <c r="C2348" s="29"/>
      <c r="D2348" s="29"/>
    </row>
    <row r="2349" spans="3:4">
      <c r="C2349" s="29"/>
      <c r="D2349" s="29"/>
    </row>
    <row r="2350" spans="3:4">
      <c r="C2350" s="29"/>
      <c r="D2350" s="29"/>
    </row>
    <row r="2351" spans="3:4">
      <c r="C2351" s="29"/>
      <c r="D2351" s="29"/>
    </row>
    <row r="2352" spans="3:4">
      <c r="C2352" s="29"/>
      <c r="D2352" s="29"/>
    </row>
    <row r="2353" spans="3:4">
      <c r="C2353" s="29"/>
      <c r="D2353" s="29"/>
    </row>
    <row r="2354" spans="3:4">
      <c r="C2354" s="29"/>
      <c r="D2354" s="29"/>
    </row>
    <row r="2355" spans="3:4">
      <c r="C2355" s="29"/>
      <c r="D2355" s="29"/>
    </row>
    <row r="2356" spans="3:4">
      <c r="C2356" s="29"/>
      <c r="D2356" s="29"/>
    </row>
    <row r="2357" spans="3:4">
      <c r="C2357" s="29"/>
      <c r="D2357" s="29"/>
    </row>
    <row r="2358" spans="3:4">
      <c r="C2358" s="29"/>
      <c r="D2358" s="29"/>
    </row>
    <row r="2359" spans="3:4">
      <c r="C2359" s="29"/>
      <c r="D2359" s="29"/>
    </row>
    <row r="2360" spans="3:4">
      <c r="C2360" s="29"/>
      <c r="D2360" s="29"/>
    </row>
    <row r="2361" spans="3:4">
      <c r="C2361" s="29"/>
      <c r="D2361" s="29"/>
    </row>
    <row r="2362" spans="3:4">
      <c r="C2362" s="29"/>
      <c r="D2362" s="29"/>
    </row>
    <row r="2363" spans="3:4">
      <c r="C2363" s="29"/>
      <c r="D2363" s="29"/>
    </row>
    <row r="2364" spans="3:4">
      <c r="C2364" s="29"/>
      <c r="D2364" s="29"/>
    </row>
    <row r="2365" spans="3:4">
      <c r="C2365" s="29"/>
      <c r="D2365" s="29"/>
    </row>
    <row r="2366" spans="3:4">
      <c r="C2366" s="29"/>
      <c r="D2366" s="29"/>
    </row>
    <row r="2367" spans="3:4">
      <c r="C2367" s="29"/>
      <c r="D2367" s="29"/>
    </row>
    <row r="2368" spans="3:4">
      <c r="C2368" s="29"/>
      <c r="D2368" s="29"/>
    </row>
    <row r="2369" spans="3:4">
      <c r="C2369" s="29"/>
      <c r="D2369" s="29"/>
    </row>
    <row r="2370" spans="3:4">
      <c r="C2370" s="29"/>
      <c r="D2370" s="29"/>
    </row>
    <row r="2371" spans="3:4">
      <c r="C2371" s="29"/>
      <c r="D2371" s="29"/>
    </row>
    <row r="2372" spans="3:4">
      <c r="C2372" s="29"/>
      <c r="D2372" s="29"/>
    </row>
    <row r="2373" spans="3:4">
      <c r="C2373" s="29"/>
      <c r="D2373" s="29"/>
    </row>
    <row r="2374" spans="3:4">
      <c r="C2374" s="29"/>
      <c r="D2374" s="29"/>
    </row>
    <row r="2375" spans="3:4">
      <c r="C2375" s="29"/>
      <c r="D2375" s="29"/>
    </row>
    <row r="2376" spans="3:4">
      <c r="C2376" s="29"/>
      <c r="D2376" s="29"/>
    </row>
    <row r="2377" spans="3:4">
      <c r="C2377" s="29"/>
      <c r="D2377" s="29"/>
    </row>
    <row r="2378" spans="3:4">
      <c r="C2378" s="29"/>
      <c r="D2378" s="29"/>
    </row>
    <row r="2379" spans="3:4">
      <c r="C2379" s="29"/>
      <c r="D2379" s="29"/>
    </row>
    <row r="2380" spans="3:4">
      <c r="C2380" s="29"/>
      <c r="D2380" s="29"/>
    </row>
    <row r="2381" spans="3:4">
      <c r="C2381" s="29"/>
      <c r="D2381" s="29"/>
    </row>
    <row r="2382" spans="3:4">
      <c r="C2382" s="29"/>
      <c r="D2382" s="29"/>
    </row>
    <row r="2383" spans="3:4">
      <c r="C2383" s="29"/>
      <c r="D2383" s="29"/>
    </row>
    <row r="2384" spans="3:4">
      <c r="C2384" s="29"/>
      <c r="D2384" s="29"/>
    </row>
    <row r="2385" spans="3:4">
      <c r="C2385" s="29"/>
      <c r="D2385" s="29"/>
    </row>
    <row r="2386" spans="3:4">
      <c r="C2386" s="29"/>
      <c r="D2386" s="29"/>
    </row>
    <row r="2387" spans="3:4">
      <c r="C2387" s="29"/>
      <c r="D2387" s="29"/>
    </row>
    <row r="2388" spans="3:4">
      <c r="C2388" s="29"/>
      <c r="D2388" s="29"/>
    </row>
    <row r="2389" spans="3:4">
      <c r="C2389" s="29"/>
      <c r="D2389" s="29"/>
    </row>
    <row r="2390" spans="3:4">
      <c r="C2390" s="29"/>
      <c r="D2390" s="29"/>
    </row>
    <row r="2391" spans="3:4">
      <c r="C2391" s="29"/>
      <c r="D2391" s="29"/>
    </row>
    <row r="2392" spans="3:4">
      <c r="C2392" s="29"/>
      <c r="D2392" s="29"/>
    </row>
    <row r="2393" spans="3:4">
      <c r="C2393" s="29"/>
      <c r="D2393" s="29"/>
    </row>
    <row r="2394" spans="3:4">
      <c r="C2394" s="29"/>
      <c r="D2394" s="29"/>
    </row>
    <row r="2395" spans="3:4">
      <c r="C2395" s="29"/>
      <c r="D2395" s="29"/>
    </row>
    <row r="2396" spans="3:4">
      <c r="C2396" s="29"/>
      <c r="D2396" s="29"/>
    </row>
    <row r="2397" spans="3:4">
      <c r="C2397" s="29"/>
      <c r="D2397" s="29"/>
    </row>
    <row r="2398" spans="3:4">
      <c r="C2398" s="29"/>
      <c r="D2398" s="29"/>
    </row>
    <row r="2399" spans="3:4">
      <c r="C2399" s="29"/>
      <c r="D2399" s="29"/>
    </row>
    <row r="2400" spans="3:4">
      <c r="C2400" s="29"/>
      <c r="D2400" s="29"/>
    </row>
    <row r="2401" spans="3:4">
      <c r="C2401" s="29"/>
      <c r="D2401" s="29"/>
    </row>
    <row r="2402" spans="3:4">
      <c r="C2402" s="29"/>
      <c r="D2402" s="29"/>
    </row>
    <row r="2403" spans="3:4">
      <c r="C2403" s="29"/>
      <c r="D2403" s="29"/>
    </row>
    <row r="2404" spans="3:4">
      <c r="C2404" s="29"/>
      <c r="D2404" s="29"/>
    </row>
    <row r="2405" spans="3:4">
      <c r="C2405" s="29"/>
      <c r="D2405" s="29"/>
    </row>
    <row r="2406" spans="3:4">
      <c r="C2406" s="29"/>
      <c r="D2406" s="29"/>
    </row>
    <row r="2407" spans="3:4">
      <c r="C2407" s="29"/>
      <c r="D2407" s="29"/>
    </row>
    <row r="2408" spans="3:4">
      <c r="C2408" s="29"/>
      <c r="D2408" s="29"/>
    </row>
    <row r="2409" spans="3:4">
      <c r="C2409" s="29"/>
      <c r="D2409" s="29"/>
    </row>
    <row r="2410" spans="3:4">
      <c r="C2410" s="29"/>
      <c r="D2410" s="29"/>
    </row>
    <row r="2411" spans="3:4">
      <c r="C2411" s="29"/>
      <c r="D2411" s="29"/>
    </row>
    <row r="2412" spans="3:4">
      <c r="C2412" s="29"/>
      <c r="D2412" s="29"/>
    </row>
    <row r="2413" spans="3:4">
      <c r="C2413" s="29"/>
      <c r="D2413" s="29"/>
    </row>
    <row r="2414" spans="3:4">
      <c r="C2414" s="29"/>
      <c r="D2414" s="29"/>
    </row>
    <row r="2415" spans="3:4">
      <c r="C2415" s="29"/>
      <c r="D2415" s="29"/>
    </row>
    <row r="2416" spans="3:4">
      <c r="C2416" s="29"/>
      <c r="D2416" s="29"/>
    </row>
    <row r="2417" spans="3:4">
      <c r="C2417" s="29"/>
      <c r="D2417" s="29"/>
    </row>
    <row r="2418" spans="3:4">
      <c r="C2418" s="29"/>
      <c r="D2418" s="29"/>
    </row>
    <row r="2419" spans="3:4">
      <c r="C2419" s="29"/>
      <c r="D2419" s="29"/>
    </row>
    <row r="2420" spans="3:4">
      <c r="C2420" s="29"/>
      <c r="D2420" s="29"/>
    </row>
    <row r="2421" spans="3:4">
      <c r="C2421" s="29"/>
      <c r="D2421" s="29"/>
    </row>
    <row r="2422" spans="3:4">
      <c r="C2422" s="29"/>
      <c r="D2422" s="29"/>
    </row>
    <row r="2423" spans="3:4">
      <c r="C2423" s="29"/>
      <c r="D2423" s="29"/>
    </row>
    <row r="2424" spans="3:4">
      <c r="C2424" s="29"/>
      <c r="D2424" s="29"/>
    </row>
    <row r="2425" spans="3:4">
      <c r="C2425" s="29"/>
      <c r="D2425" s="29"/>
    </row>
    <row r="2426" spans="3:4">
      <c r="C2426" s="29"/>
      <c r="D2426" s="29"/>
    </row>
    <row r="2427" spans="3:4">
      <c r="C2427" s="29"/>
      <c r="D2427" s="29"/>
    </row>
    <row r="2428" spans="3:4">
      <c r="C2428" s="29"/>
      <c r="D2428" s="29"/>
    </row>
    <row r="2429" spans="3:4">
      <c r="C2429" s="29"/>
      <c r="D2429" s="29"/>
    </row>
    <row r="2430" spans="3:4">
      <c r="C2430" s="29"/>
      <c r="D2430" s="29"/>
    </row>
    <row r="2431" spans="3:4">
      <c r="C2431" s="29"/>
      <c r="D2431" s="29"/>
    </row>
    <row r="2432" spans="3:4">
      <c r="C2432" s="29"/>
      <c r="D2432" s="29"/>
    </row>
    <row r="2433" spans="3:4">
      <c r="C2433" s="29"/>
      <c r="D2433" s="29"/>
    </row>
    <row r="2434" spans="3:4">
      <c r="C2434" s="29"/>
      <c r="D2434" s="29"/>
    </row>
    <row r="2435" spans="3:4">
      <c r="C2435" s="29"/>
      <c r="D2435" s="29"/>
    </row>
    <row r="2436" spans="3:4">
      <c r="C2436" s="29"/>
      <c r="D2436" s="29"/>
    </row>
    <row r="2437" spans="3:4">
      <c r="C2437" s="29"/>
      <c r="D2437" s="29"/>
    </row>
    <row r="2438" spans="3:4">
      <c r="C2438" s="29"/>
      <c r="D2438" s="29"/>
    </row>
    <row r="2439" spans="3:4">
      <c r="C2439" s="29"/>
      <c r="D2439" s="29"/>
    </row>
    <row r="2440" spans="3:4">
      <c r="C2440" s="29"/>
      <c r="D2440" s="29"/>
    </row>
    <row r="2441" spans="3:4">
      <c r="C2441" s="29"/>
      <c r="D2441" s="29"/>
    </row>
    <row r="2442" spans="3:4">
      <c r="C2442" s="29"/>
      <c r="D2442" s="29"/>
    </row>
    <row r="2443" spans="3:4">
      <c r="C2443" s="29"/>
      <c r="D2443" s="29"/>
    </row>
    <row r="2444" spans="3:4">
      <c r="C2444" s="29"/>
      <c r="D2444" s="29"/>
    </row>
    <row r="2445" spans="3:4">
      <c r="C2445" s="29"/>
      <c r="D2445" s="29"/>
    </row>
    <row r="2446" spans="3:4">
      <c r="C2446" s="29"/>
      <c r="D2446" s="29"/>
    </row>
    <row r="2447" spans="3:4">
      <c r="C2447" s="29"/>
      <c r="D2447" s="29"/>
    </row>
    <row r="2448" spans="3:4">
      <c r="C2448" s="29"/>
      <c r="D2448" s="29"/>
    </row>
    <row r="2449" spans="3:4">
      <c r="C2449" s="29"/>
      <c r="D2449" s="29"/>
    </row>
    <row r="2450" spans="3:4">
      <c r="C2450" s="29"/>
      <c r="D2450" s="29"/>
    </row>
    <row r="2451" spans="3:4">
      <c r="C2451" s="29"/>
      <c r="D2451" s="29"/>
    </row>
    <row r="2452" spans="3:4">
      <c r="C2452" s="29"/>
      <c r="D2452" s="29"/>
    </row>
    <row r="2453" spans="3:4">
      <c r="C2453" s="29"/>
      <c r="D2453" s="29"/>
    </row>
    <row r="2454" spans="3:4">
      <c r="C2454" s="29"/>
      <c r="D2454" s="29"/>
    </row>
    <row r="2455" spans="3:4">
      <c r="C2455" s="29"/>
      <c r="D2455" s="29"/>
    </row>
    <row r="2456" spans="3:4">
      <c r="C2456" s="29"/>
      <c r="D2456" s="29"/>
    </row>
    <row r="2457" spans="3:4">
      <c r="C2457" s="29"/>
      <c r="D2457" s="29"/>
    </row>
    <row r="2458" spans="3:4">
      <c r="C2458" s="29"/>
      <c r="D2458" s="29"/>
    </row>
    <row r="2459" spans="3:4">
      <c r="C2459" s="29"/>
      <c r="D2459" s="29"/>
    </row>
    <row r="2460" spans="3:4">
      <c r="C2460" s="29"/>
      <c r="D2460" s="29"/>
    </row>
    <row r="2461" spans="3:4">
      <c r="C2461" s="29"/>
      <c r="D2461" s="29"/>
    </row>
    <row r="2462" spans="3:4">
      <c r="C2462" s="29"/>
      <c r="D2462" s="29"/>
    </row>
    <row r="2463" spans="3:4">
      <c r="C2463" s="29"/>
      <c r="D2463" s="29"/>
    </row>
    <row r="2464" spans="3:4">
      <c r="C2464" s="29"/>
      <c r="D2464" s="29"/>
    </row>
    <row r="2465" spans="3:4">
      <c r="C2465" s="29"/>
      <c r="D2465" s="29"/>
    </row>
    <row r="2466" spans="3:4">
      <c r="C2466" s="29"/>
      <c r="D2466" s="29"/>
    </row>
    <row r="2467" spans="3:4">
      <c r="C2467" s="29"/>
      <c r="D2467" s="29"/>
    </row>
    <row r="2468" spans="3:4">
      <c r="C2468" s="29"/>
      <c r="D2468" s="29"/>
    </row>
    <row r="2469" spans="3:4">
      <c r="C2469" s="29"/>
      <c r="D2469" s="29"/>
    </row>
    <row r="2470" spans="3:4">
      <c r="C2470" s="29"/>
      <c r="D2470" s="29"/>
    </row>
    <row r="2471" spans="3:4">
      <c r="C2471" s="29"/>
      <c r="D2471" s="29"/>
    </row>
    <row r="2472" spans="3:4">
      <c r="C2472" s="29"/>
      <c r="D2472" s="29"/>
    </row>
    <row r="2473" spans="3:4">
      <c r="C2473" s="29"/>
      <c r="D2473" s="29"/>
    </row>
    <row r="2474" spans="3:4">
      <c r="C2474" s="29"/>
      <c r="D2474" s="29"/>
    </row>
    <row r="2475" spans="3:4">
      <c r="C2475" s="29"/>
      <c r="D2475" s="29"/>
    </row>
    <row r="2476" spans="3:4">
      <c r="C2476" s="29"/>
      <c r="D2476" s="29"/>
    </row>
    <row r="2477" spans="3:4">
      <c r="C2477" s="29"/>
      <c r="D2477" s="29"/>
    </row>
    <row r="2478" spans="3:4">
      <c r="C2478" s="29"/>
      <c r="D2478" s="29"/>
    </row>
    <row r="2479" spans="3:4">
      <c r="C2479" s="29"/>
      <c r="D2479" s="29"/>
    </row>
    <row r="2480" spans="3:4">
      <c r="C2480" s="29"/>
      <c r="D2480" s="29"/>
    </row>
    <row r="2481" spans="3:4">
      <c r="C2481" s="29"/>
      <c r="D2481" s="29"/>
    </row>
    <row r="2482" spans="3:4">
      <c r="C2482" s="29"/>
      <c r="D2482" s="29"/>
    </row>
    <row r="2483" spans="3:4">
      <c r="C2483" s="29"/>
      <c r="D2483" s="29"/>
    </row>
    <row r="2484" spans="3:4">
      <c r="C2484" s="29"/>
      <c r="D2484" s="29"/>
    </row>
    <row r="2485" spans="3:4">
      <c r="C2485" s="29"/>
      <c r="D2485" s="29"/>
    </row>
    <row r="2486" spans="3:4">
      <c r="C2486" s="29"/>
      <c r="D2486" s="29"/>
    </row>
    <row r="2487" spans="3:4">
      <c r="C2487" s="29"/>
      <c r="D2487" s="29"/>
    </row>
    <row r="2488" spans="3:4">
      <c r="C2488" s="29"/>
      <c r="D2488" s="29"/>
    </row>
    <row r="2489" spans="3:4">
      <c r="C2489" s="29"/>
      <c r="D2489" s="29"/>
    </row>
    <row r="2490" spans="3:4">
      <c r="C2490" s="29"/>
      <c r="D2490" s="29"/>
    </row>
    <row r="2491" spans="3:4">
      <c r="C2491" s="29"/>
      <c r="D2491" s="29"/>
    </row>
    <row r="2492" spans="3:4">
      <c r="C2492" s="29"/>
      <c r="D2492" s="29"/>
    </row>
    <row r="2493" spans="3:4">
      <c r="C2493" s="29"/>
      <c r="D2493" s="29"/>
    </row>
    <row r="2494" spans="3:4">
      <c r="C2494" s="29"/>
      <c r="D2494" s="29"/>
    </row>
    <row r="2495" spans="3:4">
      <c r="C2495" s="29"/>
      <c r="D2495" s="29"/>
    </row>
    <row r="2496" spans="3:4">
      <c r="C2496" s="29"/>
      <c r="D2496" s="29"/>
    </row>
    <row r="2497" spans="3:4">
      <c r="C2497" s="29"/>
      <c r="D2497" s="29"/>
    </row>
    <row r="2498" spans="3:4">
      <c r="C2498" s="29"/>
      <c r="D2498" s="29"/>
    </row>
    <row r="2499" spans="3:4">
      <c r="C2499" s="29"/>
      <c r="D2499" s="29"/>
    </row>
    <row r="2500" spans="3:4">
      <c r="C2500" s="29"/>
      <c r="D2500" s="29"/>
    </row>
    <row r="2501" spans="3:4">
      <c r="C2501" s="29"/>
      <c r="D2501" s="29"/>
    </row>
    <row r="2502" spans="3:4">
      <c r="C2502" s="29"/>
      <c r="D2502" s="29"/>
    </row>
    <row r="2503" spans="3:4">
      <c r="C2503" s="29"/>
      <c r="D2503" s="29"/>
    </row>
    <row r="2504" spans="3:4">
      <c r="C2504" s="29"/>
      <c r="D2504" s="29"/>
    </row>
    <row r="2505" spans="3:4">
      <c r="C2505" s="29"/>
      <c r="D2505" s="29"/>
    </row>
    <row r="2506" spans="3:4">
      <c r="C2506" s="29"/>
      <c r="D2506" s="29"/>
    </row>
    <row r="2507" spans="3:4">
      <c r="C2507" s="29"/>
      <c r="D2507" s="29"/>
    </row>
    <row r="2508" spans="3:4">
      <c r="C2508" s="29"/>
      <c r="D2508" s="29"/>
    </row>
    <row r="2509" spans="3:4">
      <c r="C2509" s="29"/>
      <c r="D2509" s="29"/>
    </row>
    <row r="2510" spans="3:4">
      <c r="C2510" s="29"/>
      <c r="D2510" s="29"/>
    </row>
    <row r="2511" spans="3:4">
      <c r="C2511" s="29"/>
      <c r="D2511" s="29"/>
    </row>
    <row r="2512" spans="3:4">
      <c r="C2512" s="29"/>
      <c r="D2512" s="29"/>
    </row>
    <row r="2513" spans="3:4">
      <c r="C2513" s="29"/>
      <c r="D2513" s="29"/>
    </row>
    <row r="2514" spans="3:4">
      <c r="C2514" s="29"/>
      <c r="D2514" s="29"/>
    </row>
    <row r="2515" spans="3:4">
      <c r="C2515" s="29"/>
      <c r="D2515" s="29"/>
    </row>
    <row r="2516" spans="3:4">
      <c r="C2516" s="29"/>
      <c r="D2516" s="29"/>
    </row>
    <row r="2517" spans="3:4">
      <c r="C2517" s="29"/>
      <c r="D2517" s="29"/>
    </row>
    <row r="2518" spans="3:4">
      <c r="C2518" s="29"/>
      <c r="D2518" s="29"/>
    </row>
    <row r="2519" spans="3:4">
      <c r="C2519" s="29"/>
      <c r="D2519" s="29"/>
    </row>
    <row r="2520" spans="3:4">
      <c r="C2520" s="29"/>
      <c r="D2520" s="29"/>
    </row>
    <row r="2521" spans="3:4">
      <c r="C2521" s="29"/>
      <c r="D2521" s="29"/>
    </row>
    <row r="2522" spans="3:4">
      <c r="C2522" s="29"/>
      <c r="D2522" s="29"/>
    </row>
    <row r="2523" spans="3:4">
      <c r="C2523" s="29"/>
      <c r="D2523" s="29"/>
    </row>
    <row r="2524" spans="3:4">
      <c r="C2524" s="29"/>
      <c r="D2524" s="29"/>
    </row>
    <row r="2525" spans="3:4">
      <c r="C2525" s="29"/>
      <c r="D2525" s="29"/>
    </row>
    <row r="2526" spans="3:4">
      <c r="C2526" s="29"/>
      <c r="D2526" s="29"/>
    </row>
    <row r="2527" spans="3:4">
      <c r="C2527" s="29"/>
      <c r="D2527" s="29"/>
    </row>
    <row r="2528" spans="3:4">
      <c r="C2528" s="29"/>
      <c r="D2528" s="29"/>
    </row>
    <row r="2529" spans="3:4">
      <c r="C2529" s="29"/>
      <c r="D2529" s="29"/>
    </row>
    <row r="2530" spans="3:4">
      <c r="C2530" s="29"/>
      <c r="D2530" s="29"/>
    </row>
    <row r="2531" spans="3:4">
      <c r="C2531" s="29"/>
      <c r="D2531" s="29"/>
    </row>
    <row r="2532" spans="3:4">
      <c r="C2532" s="29"/>
      <c r="D2532" s="29"/>
    </row>
    <row r="2533" spans="3:4">
      <c r="C2533" s="29"/>
      <c r="D2533" s="29"/>
    </row>
    <row r="2534" spans="3:4">
      <c r="C2534" s="29"/>
      <c r="D2534" s="29"/>
    </row>
    <row r="2535" spans="3:4">
      <c r="C2535" s="29"/>
      <c r="D2535" s="29"/>
    </row>
    <row r="2536" spans="3:4">
      <c r="C2536" s="29"/>
      <c r="D2536" s="29"/>
    </row>
    <row r="2537" spans="3:4">
      <c r="C2537" s="29"/>
      <c r="D2537" s="29"/>
    </row>
    <row r="2538" spans="3:4">
      <c r="C2538" s="29"/>
      <c r="D2538" s="29"/>
    </row>
    <row r="2539" spans="3:4">
      <c r="C2539" s="29"/>
      <c r="D2539" s="29"/>
    </row>
    <row r="2540" spans="3:4">
      <c r="C2540" s="29"/>
      <c r="D2540" s="29"/>
    </row>
    <row r="2541" spans="3:4">
      <c r="C2541" s="29"/>
      <c r="D2541" s="29"/>
    </row>
    <row r="2542" spans="3:4">
      <c r="C2542" s="29"/>
      <c r="D2542" s="29"/>
    </row>
    <row r="2543" spans="3:4">
      <c r="C2543" s="29"/>
      <c r="D2543" s="29"/>
    </row>
    <row r="2544" spans="3:4">
      <c r="C2544" s="29"/>
      <c r="D2544" s="29"/>
    </row>
    <row r="2545" spans="3:4">
      <c r="C2545" s="29"/>
      <c r="D2545" s="29"/>
    </row>
    <row r="2546" spans="3:4">
      <c r="C2546" s="29"/>
      <c r="D2546" s="29"/>
    </row>
    <row r="2547" spans="3:4">
      <c r="C2547" s="29"/>
      <c r="D2547" s="29"/>
    </row>
    <row r="2548" spans="3:4">
      <c r="C2548" s="29"/>
      <c r="D2548" s="29"/>
    </row>
    <row r="2549" spans="3:4">
      <c r="C2549" s="29"/>
      <c r="D2549" s="29"/>
    </row>
    <row r="2550" spans="3:4">
      <c r="C2550" s="29"/>
      <c r="D2550" s="29"/>
    </row>
    <row r="2551" spans="3:4">
      <c r="C2551" s="29"/>
      <c r="D2551" s="29"/>
    </row>
    <row r="2552" spans="3:4">
      <c r="C2552" s="29"/>
      <c r="D2552" s="29"/>
    </row>
    <row r="2553" spans="3:4">
      <c r="C2553" s="29"/>
      <c r="D2553" s="29"/>
    </row>
    <row r="2554" spans="3:4">
      <c r="C2554" s="29"/>
      <c r="D2554" s="29"/>
    </row>
    <row r="2555" spans="3:4">
      <c r="C2555" s="29"/>
      <c r="D2555" s="29"/>
    </row>
    <row r="2556" spans="3:4">
      <c r="C2556" s="29"/>
      <c r="D2556" s="29"/>
    </row>
    <row r="2557" spans="3:4">
      <c r="C2557" s="29"/>
      <c r="D2557" s="29"/>
    </row>
    <row r="2558" spans="3:4">
      <c r="C2558" s="29"/>
      <c r="D2558" s="29"/>
    </row>
    <row r="2559" spans="3:4">
      <c r="C2559" s="29"/>
      <c r="D2559" s="29"/>
    </row>
    <row r="2560" spans="3:4">
      <c r="C2560" s="29"/>
      <c r="D2560" s="29"/>
    </row>
    <row r="2561" spans="3:4">
      <c r="C2561" s="29"/>
      <c r="D2561" s="29"/>
    </row>
    <row r="2562" spans="3:4">
      <c r="C2562" s="29"/>
      <c r="D2562" s="29"/>
    </row>
    <row r="2563" spans="3:4">
      <c r="C2563" s="29"/>
      <c r="D2563" s="29"/>
    </row>
    <row r="2564" spans="3:4">
      <c r="C2564" s="29"/>
      <c r="D2564" s="29"/>
    </row>
    <row r="2565" spans="3:4">
      <c r="C2565" s="29"/>
      <c r="D2565" s="29"/>
    </row>
    <row r="2566" spans="3:4">
      <c r="C2566" s="29"/>
      <c r="D2566" s="29"/>
    </row>
    <row r="2567" spans="3:4">
      <c r="C2567" s="29"/>
      <c r="D2567" s="29"/>
    </row>
    <row r="2568" spans="3:4">
      <c r="C2568" s="29"/>
      <c r="D2568" s="29"/>
    </row>
    <row r="2569" spans="3:4">
      <c r="C2569" s="29"/>
      <c r="D2569" s="29"/>
    </row>
    <row r="2570" spans="3:4">
      <c r="C2570" s="29"/>
      <c r="D2570" s="29"/>
    </row>
    <row r="2571" spans="3:4">
      <c r="C2571" s="29"/>
      <c r="D2571" s="29"/>
    </row>
    <row r="2572" spans="3:4">
      <c r="C2572" s="29"/>
      <c r="D2572" s="29"/>
    </row>
    <row r="2573" spans="3:4">
      <c r="C2573" s="29"/>
      <c r="D2573" s="29"/>
    </row>
    <row r="2574" spans="3:4">
      <c r="C2574" s="29"/>
      <c r="D2574" s="29"/>
    </row>
    <row r="2575" spans="3:4">
      <c r="C2575" s="29"/>
      <c r="D2575" s="29"/>
    </row>
    <row r="2576" spans="3:4">
      <c r="C2576" s="29"/>
      <c r="D2576" s="29"/>
    </row>
    <row r="2577" spans="3:4">
      <c r="C2577" s="29"/>
      <c r="D2577" s="29"/>
    </row>
    <row r="2578" spans="3:4">
      <c r="C2578" s="29"/>
      <c r="D2578" s="29"/>
    </row>
    <row r="2579" spans="3:4">
      <c r="C2579" s="29"/>
      <c r="D2579" s="29"/>
    </row>
    <row r="2580" spans="3:4">
      <c r="C2580" s="29"/>
      <c r="D2580" s="29"/>
    </row>
    <row r="2581" spans="3:4">
      <c r="C2581" s="29"/>
      <c r="D2581" s="29"/>
    </row>
    <row r="2582" spans="3:4">
      <c r="C2582" s="29"/>
      <c r="D2582" s="29"/>
    </row>
    <row r="2583" spans="3:4">
      <c r="C2583" s="29"/>
      <c r="D2583" s="29"/>
    </row>
    <row r="2584" spans="3:4">
      <c r="C2584" s="29"/>
      <c r="D2584" s="29"/>
    </row>
    <row r="2585" spans="3:4">
      <c r="C2585" s="29"/>
      <c r="D2585" s="29"/>
    </row>
    <row r="2586" spans="3:4">
      <c r="C2586" s="29"/>
      <c r="D2586" s="29"/>
    </row>
    <row r="2587" spans="3:4">
      <c r="C2587" s="29"/>
      <c r="D2587" s="29"/>
    </row>
    <row r="2588" spans="3:4">
      <c r="C2588" s="29"/>
      <c r="D2588" s="29"/>
    </row>
    <row r="2589" spans="3:4">
      <c r="C2589" s="29"/>
      <c r="D2589" s="29"/>
    </row>
    <row r="2590" spans="3:4">
      <c r="C2590" s="29"/>
      <c r="D2590" s="29"/>
    </row>
    <row r="2591" spans="3:4">
      <c r="C2591" s="29"/>
      <c r="D2591" s="29"/>
    </row>
    <row r="2592" spans="3:4">
      <c r="C2592" s="29"/>
      <c r="D2592" s="29"/>
    </row>
    <row r="2593" spans="3:4">
      <c r="C2593" s="29"/>
      <c r="D2593" s="29"/>
    </row>
    <row r="2594" spans="3:4">
      <c r="C2594" s="29"/>
      <c r="D2594" s="29"/>
    </row>
    <row r="2595" spans="3:4">
      <c r="C2595" s="29"/>
      <c r="D2595" s="29"/>
    </row>
    <row r="2596" spans="3:4">
      <c r="C2596" s="29"/>
      <c r="D2596" s="29"/>
    </row>
    <row r="2597" spans="3:4">
      <c r="C2597" s="29"/>
      <c r="D2597" s="29"/>
    </row>
    <row r="2598" spans="3:4">
      <c r="C2598" s="29"/>
      <c r="D2598" s="29"/>
    </row>
    <row r="2599" spans="3:4">
      <c r="C2599" s="29"/>
      <c r="D2599" s="29"/>
    </row>
    <row r="2600" spans="3:4">
      <c r="C2600" s="29"/>
      <c r="D2600" s="29"/>
    </row>
    <row r="2601" spans="3:4">
      <c r="C2601" s="29"/>
      <c r="D2601" s="29"/>
    </row>
    <row r="2602" spans="3:4">
      <c r="C2602" s="29"/>
      <c r="D2602" s="29"/>
    </row>
    <row r="2603" spans="3:4">
      <c r="C2603" s="29"/>
      <c r="D2603" s="29"/>
    </row>
    <row r="2604" spans="3:4">
      <c r="C2604" s="29"/>
      <c r="D2604" s="29"/>
    </row>
    <row r="2605" spans="3:4">
      <c r="C2605" s="29"/>
      <c r="D2605" s="29"/>
    </row>
    <row r="2606" spans="3:4">
      <c r="C2606" s="29"/>
      <c r="D2606" s="29"/>
    </row>
    <row r="2607" spans="3:4">
      <c r="C2607" s="29"/>
      <c r="D2607" s="29"/>
    </row>
    <row r="2608" spans="3:4">
      <c r="C2608" s="29"/>
      <c r="D2608" s="29"/>
    </row>
    <row r="2609" spans="3:4">
      <c r="C2609" s="29"/>
      <c r="D2609" s="29"/>
    </row>
    <row r="2610" spans="3:4">
      <c r="C2610" s="29"/>
      <c r="D2610" s="29"/>
    </row>
    <row r="2611" spans="3:4">
      <c r="C2611" s="29"/>
      <c r="D2611" s="29"/>
    </row>
    <row r="2612" spans="3:4">
      <c r="C2612" s="29"/>
      <c r="D2612" s="29"/>
    </row>
    <row r="2613" spans="3:4">
      <c r="C2613" s="29"/>
      <c r="D2613" s="29"/>
    </row>
    <row r="2614" spans="3:4">
      <c r="C2614" s="29"/>
      <c r="D2614" s="29"/>
    </row>
    <row r="2615" spans="3:4">
      <c r="C2615" s="29"/>
      <c r="D2615" s="29"/>
    </row>
    <row r="2616" spans="3:4">
      <c r="C2616" s="29"/>
      <c r="D2616" s="29"/>
    </row>
    <row r="2617" spans="3:4">
      <c r="C2617" s="29"/>
      <c r="D2617" s="29"/>
    </row>
    <row r="2618" spans="3:4">
      <c r="C2618" s="29"/>
      <c r="D2618" s="29"/>
    </row>
    <row r="2619" spans="3:4">
      <c r="C2619" s="29"/>
      <c r="D2619" s="29"/>
    </row>
    <row r="2620" spans="3:4">
      <c r="C2620" s="29"/>
      <c r="D2620" s="29"/>
    </row>
    <row r="2621" spans="3:4">
      <c r="C2621" s="29"/>
      <c r="D2621" s="29"/>
    </row>
    <row r="2622" spans="3:4">
      <c r="C2622" s="29"/>
      <c r="D2622" s="29"/>
    </row>
    <row r="2623" spans="3:4">
      <c r="C2623" s="29"/>
      <c r="D2623" s="29"/>
    </row>
    <row r="2624" spans="3:4">
      <c r="C2624" s="29"/>
      <c r="D2624" s="29"/>
    </row>
    <row r="2625" spans="3:4">
      <c r="C2625" s="29"/>
      <c r="D2625" s="29"/>
    </row>
    <row r="2626" spans="3:4">
      <c r="C2626" s="29"/>
      <c r="D2626" s="29"/>
    </row>
    <row r="2627" spans="3:4">
      <c r="C2627" s="29"/>
      <c r="D2627" s="29"/>
    </row>
    <row r="2628" spans="3:4">
      <c r="C2628" s="29"/>
      <c r="D2628" s="29"/>
    </row>
    <row r="2629" spans="3:4">
      <c r="C2629" s="29"/>
      <c r="D2629" s="29"/>
    </row>
    <row r="2630" spans="3:4">
      <c r="C2630" s="29"/>
      <c r="D2630" s="29"/>
    </row>
    <row r="2631" spans="3:4">
      <c r="C2631" s="29"/>
      <c r="D2631" s="29"/>
    </row>
    <row r="2632" spans="3:4">
      <c r="C2632" s="29"/>
      <c r="D2632" s="29"/>
    </row>
    <row r="2633" spans="3:4">
      <c r="C2633" s="29"/>
      <c r="D2633" s="29"/>
    </row>
    <row r="2634" spans="3:4">
      <c r="C2634" s="29"/>
      <c r="D2634" s="29"/>
    </row>
    <row r="2635" spans="3:4">
      <c r="C2635" s="29"/>
      <c r="D2635" s="29"/>
    </row>
    <row r="2636" spans="3:4">
      <c r="C2636" s="29"/>
      <c r="D2636" s="29"/>
    </row>
    <row r="2637" spans="3:4">
      <c r="C2637" s="29"/>
      <c r="D2637" s="29"/>
    </row>
    <row r="2638" spans="3:4">
      <c r="C2638" s="29"/>
      <c r="D2638" s="29"/>
    </row>
    <row r="2639" spans="3:4">
      <c r="C2639" s="29"/>
      <c r="D2639" s="29"/>
    </row>
    <row r="2640" spans="3:4">
      <c r="C2640" s="29"/>
      <c r="D2640" s="29"/>
    </row>
    <row r="2641" spans="3:4">
      <c r="C2641" s="29"/>
      <c r="D2641" s="29"/>
    </row>
    <row r="2642" spans="3:4">
      <c r="C2642" s="29"/>
      <c r="D2642" s="29"/>
    </row>
    <row r="2643" spans="3:4">
      <c r="C2643" s="29"/>
      <c r="D2643" s="29"/>
    </row>
    <row r="2644" spans="3:4">
      <c r="C2644" s="29"/>
      <c r="D2644" s="29"/>
    </row>
    <row r="2645" spans="3:4">
      <c r="C2645" s="29"/>
      <c r="D2645" s="29"/>
    </row>
    <row r="2646" spans="3:4">
      <c r="C2646" s="29"/>
      <c r="D2646" s="29"/>
    </row>
    <row r="2647" spans="3:4">
      <c r="C2647" s="29"/>
      <c r="D2647" s="29"/>
    </row>
    <row r="2648" spans="3:4">
      <c r="C2648" s="29"/>
      <c r="D2648" s="29"/>
    </row>
    <row r="2649" spans="3:4">
      <c r="C2649" s="29"/>
      <c r="D2649" s="29"/>
    </row>
    <row r="2650" spans="3:4">
      <c r="C2650" s="29"/>
      <c r="D2650" s="29"/>
    </row>
    <row r="2651" spans="3:4">
      <c r="C2651" s="29"/>
      <c r="D2651" s="29"/>
    </row>
    <row r="2652" spans="3:4">
      <c r="C2652" s="29"/>
      <c r="D2652" s="29"/>
    </row>
    <row r="2653" spans="3:4">
      <c r="C2653" s="29"/>
      <c r="D2653" s="29"/>
    </row>
    <row r="2654" spans="3:4">
      <c r="C2654" s="29"/>
      <c r="D2654" s="29"/>
    </row>
    <row r="2655" spans="3:4">
      <c r="C2655" s="29"/>
      <c r="D2655" s="29"/>
    </row>
    <row r="2656" spans="3:4">
      <c r="C2656" s="29"/>
      <c r="D2656" s="29"/>
    </row>
    <row r="2657" spans="3:4">
      <c r="C2657" s="29"/>
      <c r="D2657" s="29"/>
    </row>
    <row r="2658" spans="3:4">
      <c r="C2658" s="29"/>
      <c r="D2658" s="29"/>
    </row>
    <row r="2659" spans="3:4">
      <c r="C2659" s="29"/>
      <c r="D2659" s="29"/>
    </row>
    <row r="2660" spans="3:4">
      <c r="C2660" s="29"/>
      <c r="D2660" s="29"/>
    </row>
    <row r="2661" spans="3:4">
      <c r="C2661" s="29"/>
      <c r="D2661" s="29"/>
    </row>
    <row r="2662" spans="3:4">
      <c r="C2662" s="29"/>
      <c r="D2662" s="29"/>
    </row>
    <row r="2663" spans="3:4">
      <c r="C2663" s="29"/>
      <c r="D2663" s="29"/>
    </row>
    <row r="2664" spans="3:4">
      <c r="C2664" s="29"/>
      <c r="D2664" s="29"/>
    </row>
    <row r="2665" spans="3:4">
      <c r="C2665" s="29"/>
      <c r="D2665" s="29"/>
    </row>
    <row r="2666" spans="3:4">
      <c r="C2666" s="29"/>
      <c r="D2666" s="29"/>
    </row>
    <row r="2667" spans="3:4">
      <c r="C2667" s="29"/>
      <c r="D2667" s="29"/>
    </row>
    <row r="2668" spans="3:4">
      <c r="C2668" s="29"/>
      <c r="D2668" s="29"/>
    </row>
    <row r="2669" spans="3:4">
      <c r="C2669" s="29"/>
      <c r="D2669" s="29"/>
    </row>
    <row r="2670" spans="3:4">
      <c r="C2670" s="29"/>
      <c r="D2670" s="29"/>
    </row>
    <row r="2671" spans="3:4">
      <c r="C2671" s="29"/>
      <c r="D2671" s="29"/>
    </row>
    <row r="2672" spans="3:4">
      <c r="C2672" s="29"/>
      <c r="D2672" s="29"/>
    </row>
    <row r="2673" spans="3:4">
      <c r="C2673" s="29"/>
      <c r="D2673" s="29"/>
    </row>
    <row r="2674" spans="3:4">
      <c r="C2674" s="29"/>
      <c r="D2674" s="29"/>
    </row>
    <row r="2675" spans="3:4">
      <c r="C2675" s="29"/>
      <c r="D2675" s="29"/>
    </row>
    <row r="2676" spans="3:4">
      <c r="C2676" s="29"/>
      <c r="D2676" s="29"/>
    </row>
    <row r="2677" spans="3:4">
      <c r="C2677" s="29"/>
      <c r="D2677" s="29"/>
    </row>
    <row r="2678" spans="3:4">
      <c r="C2678" s="29"/>
      <c r="D2678" s="29"/>
    </row>
    <row r="2679" spans="3:4">
      <c r="C2679" s="29"/>
      <c r="D2679" s="29"/>
    </row>
    <row r="2680" spans="3:4">
      <c r="C2680" s="29"/>
      <c r="D2680" s="29"/>
    </row>
    <row r="2681" spans="3:4">
      <c r="C2681" s="29"/>
      <c r="D2681" s="29"/>
    </row>
    <row r="2682" spans="3:4">
      <c r="C2682" s="29"/>
      <c r="D2682" s="29"/>
    </row>
    <row r="2683" spans="3:4">
      <c r="C2683" s="29"/>
      <c r="D2683" s="29"/>
    </row>
    <row r="2684" spans="3:4">
      <c r="C2684" s="29"/>
      <c r="D2684" s="29"/>
    </row>
    <row r="2685" spans="3:4">
      <c r="C2685" s="29"/>
      <c r="D2685" s="29"/>
    </row>
    <row r="2686" spans="3:4">
      <c r="C2686" s="29"/>
      <c r="D2686" s="29"/>
    </row>
    <row r="2687" spans="3:4">
      <c r="C2687" s="29"/>
      <c r="D2687" s="29"/>
    </row>
    <row r="2688" spans="3:4">
      <c r="C2688" s="29"/>
      <c r="D2688" s="29"/>
    </row>
    <row r="2689" spans="3:4">
      <c r="C2689" s="29"/>
      <c r="D2689" s="29"/>
    </row>
    <row r="2690" spans="3:4">
      <c r="C2690" s="29"/>
      <c r="D2690" s="29"/>
    </row>
    <row r="2691" spans="3:4">
      <c r="C2691" s="29"/>
      <c r="D2691" s="29"/>
    </row>
    <row r="2692" spans="3:4">
      <c r="C2692" s="29"/>
      <c r="D2692" s="29"/>
    </row>
    <row r="2693" spans="3:4">
      <c r="C2693" s="29"/>
      <c r="D2693" s="29"/>
    </row>
    <row r="2694" spans="3:4">
      <c r="C2694" s="29"/>
      <c r="D2694" s="29"/>
    </row>
    <row r="2695" spans="3:4">
      <c r="C2695" s="29"/>
      <c r="D2695" s="29"/>
    </row>
    <row r="2696" spans="3:4">
      <c r="C2696" s="29"/>
      <c r="D2696" s="29"/>
    </row>
    <row r="2697" spans="3:4">
      <c r="C2697" s="29"/>
      <c r="D2697" s="29"/>
    </row>
    <row r="2698" spans="3:4">
      <c r="C2698" s="29"/>
      <c r="D2698" s="29"/>
    </row>
    <row r="2699" spans="3:4">
      <c r="C2699" s="29"/>
      <c r="D2699" s="29"/>
    </row>
    <row r="2700" spans="3:4">
      <c r="C2700" s="29"/>
      <c r="D2700" s="29"/>
    </row>
    <row r="2701" spans="3:4">
      <c r="C2701" s="29"/>
      <c r="D2701" s="29"/>
    </row>
    <row r="2702" spans="3:4">
      <c r="C2702" s="29"/>
      <c r="D2702" s="29"/>
    </row>
    <row r="2703" spans="3:4">
      <c r="C2703" s="29"/>
      <c r="D2703" s="29"/>
    </row>
    <row r="2704" spans="3:4">
      <c r="C2704" s="29"/>
      <c r="D2704" s="29"/>
    </row>
    <row r="2705" spans="3:4">
      <c r="C2705" s="29"/>
      <c r="D2705" s="29"/>
    </row>
    <row r="2706" spans="3:4">
      <c r="C2706" s="29"/>
      <c r="D2706" s="29"/>
    </row>
    <row r="2707" spans="3:4">
      <c r="C2707" s="29"/>
      <c r="D2707" s="29"/>
    </row>
    <row r="2708" spans="3:4">
      <c r="C2708" s="29"/>
      <c r="D2708" s="29"/>
    </row>
    <row r="2709" spans="3:4">
      <c r="C2709" s="29"/>
      <c r="D2709" s="29"/>
    </row>
    <row r="2710" spans="3:4">
      <c r="C2710" s="29"/>
      <c r="D2710" s="29"/>
    </row>
    <row r="2711" spans="3:4">
      <c r="C2711" s="29"/>
      <c r="D2711" s="29"/>
    </row>
    <row r="2712" spans="3:4">
      <c r="C2712" s="29"/>
      <c r="D2712" s="29"/>
    </row>
    <row r="2713" spans="3:4">
      <c r="C2713" s="29"/>
      <c r="D2713" s="29"/>
    </row>
    <row r="2714" spans="3:4">
      <c r="C2714" s="29"/>
      <c r="D2714" s="29"/>
    </row>
    <row r="2715" spans="3:4">
      <c r="C2715" s="29"/>
      <c r="D2715" s="29"/>
    </row>
    <row r="2716" spans="3:4">
      <c r="C2716" s="29"/>
      <c r="D2716" s="29"/>
    </row>
    <row r="2717" spans="3:4">
      <c r="C2717" s="29"/>
      <c r="D2717" s="29"/>
    </row>
    <row r="2718" spans="3:4">
      <c r="C2718" s="29"/>
      <c r="D2718" s="29"/>
    </row>
    <row r="2719" spans="3:4">
      <c r="C2719" s="29"/>
      <c r="D2719" s="29"/>
    </row>
    <row r="2720" spans="3:4">
      <c r="C2720" s="29"/>
      <c r="D2720" s="29"/>
    </row>
    <row r="2721" spans="3:4">
      <c r="C2721" s="29"/>
      <c r="D2721" s="29"/>
    </row>
    <row r="2722" spans="3:4">
      <c r="C2722" s="29"/>
      <c r="D2722" s="29"/>
    </row>
    <row r="2723" spans="3:4">
      <c r="C2723" s="29"/>
      <c r="D2723" s="29"/>
    </row>
    <row r="2724" spans="3:4">
      <c r="C2724" s="29"/>
      <c r="D2724" s="29"/>
    </row>
    <row r="2725" spans="3:4">
      <c r="C2725" s="29"/>
      <c r="D2725" s="29"/>
    </row>
    <row r="2726" spans="3:4">
      <c r="C2726" s="29"/>
      <c r="D2726" s="29"/>
    </row>
    <row r="2727" spans="3:4">
      <c r="C2727" s="29"/>
      <c r="D2727" s="29"/>
    </row>
    <row r="2728" spans="3:4">
      <c r="C2728" s="29"/>
      <c r="D2728" s="29"/>
    </row>
    <row r="2729" spans="3:4">
      <c r="C2729" s="29"/>
      <c r="D2729" s="29"/>
    </row>
    <row r="2730" spans="3:4">
      <c r="C2730" s="29"/>
      <c r="D2730" s="29"/>
    </row>
    <row r="2731" spans="3:4">
      <c r="C2731" s="29"/>
      <c r="D2731" s="29"/>
    </row>
    <row r="2732" spans="3:4">
      <c r="C2732" s="29"/>
      <c r="D2732" s="29"/>
    </row>
    <row r="2733" spans="3:4">
      <c r="C2733" s="29"/>
      <c r="D2733" s="29"/>
    </row>
    <row r="2734" spans="3:4">
      <c r="C2734" s="29"/>
      <c r="D2734" s="29"/>
    </row>
    <row r="2735" spans="3:4">
      <c r="C2735" s="29"/>
      <c r="D2735" s="29"/>
    </row>
    <row r="2736" spans="3:4">
      <c r="C2736" s="29"/>
      <c r="D2736" s="29"/>
    </row>
    <row r="2737" spans="3:4">
      <c r="C2737" s="29"/>
      <c r="D2737" s="29"/>
    </row>
    <row r="2738" spans="3:4">
      <c r="C2738" s="29"/>
      <c r="D2738" s="29"/>
    </row>
    <row r="2739" spans="3:4">
      <c r="C2739" s="29"/>
      <c r="D2739" s="29"/>
    </row>
    <row r="2740" spans="3:4">
      <c r="C2740" s="29"/>
      <c r="D2740" s="29"/>
    </row>
    <row r="2741" spans="3:4">
      <c r="C2741" s="29"/>
      <c r="D2741" s="29"/>
    </row>
    <row r="2742" spans="3:4">
      <c r="C2742" s="29"/>
      <c r="D2742" s="29"/>
    </row>
    <row r="2743" spans="3:4">
      <c r="C2743" s="29"/>
      <c r="D2743" s="29"/>
    </row>
    <row r="2744" spans="3:4">
      <c r="C2744" s="29"/>
      <c r="D2744" s="29"/>
    </row>
    <row r="2745" spans="3:4">
      <c r="C2745" s="29"/>
      <c r="D2745" s="29"/>
    </row>
    <row r="2746" spans="3:4">
      <c r="C2746" s="29"/>
      <c r="D2746" s="29"/>
    </row>
    <row r="2747" spans="3:4">
      <c r="C2747" s="29"/>
      <c r="D2747" s="29"/>
    </row>
    <row r="2748" spans="3:4">
      <c r="C2748" s="29"/>
      <c r="D2748" s="29"/>
    </row>
    <row r="2749" spans="3:4">
      <c r="C2749" s="29"/>
      <c r="D2749" s="29"/>
    </row>
    <row r="2750" spans="3:4">
      <c r="C2750" s="29"/>
      <c r="D2750" s="29"/>
    </row>
    <row r="2751" spans="3:4">
      <c r="C2751" s="29"/>
      <c r="D2751" s="29"/>
    </row>
    <row r="2752" spans="3:4">
      <c r="C2752" s="29"/>
      <c r="D2752" s="29"/>
    </row>
    <row r="2753" spans="3:4">
      <c r="C2753" s="29"/>
      <c r="D2753" s="29"/>
    </row>
    <row r="2754" spans="3:4">
      <c r="C2754" s="29"/>
      <c r="D2754" s="29"/>
    </row>
    <row r="2755" spans="3:4">
      <c r="C2755" s="29"/>
      <c r="D2755" s="29"/>
    </row>
    <row r="2756" spans="3:4">
      <c r="C2756" s="29"/>
      <c r="D2756" s="29"/>
    </row>
    <row r="2757" spans="3:4">
      <c r="C2757" s="29"/>
      <c r="D2757" s="29"/>
    </row>
    <row r="2758" spans="3:4">
      <c r="C2758" s="29"/>
      <c r="D2758" s="29"/>
    </row>
    <row r="2759" spans="3:4">
      <c r="C2759" s="29"/>
      <c r="D2759" s="29"/>
    </row>
    <row r="2760" spans="3:4">
      <c r="C2760" s="29"/>
      <c r="D2760" s="29"/>
    </row>
    <row r="2761" spans="3:4">
      <c r="C2761" s="29"/>
      <c r="D2761" s="29"/>
    </row>
    <row r="2762" spans="3:4">
      <c r="C2762" s="29"/>
      <c r="D2762" s="29"/>
    </row>
    <row r="2763" spans="3:4">
      <c r="C2763" s="29"/>
      <c r="D2763" s="29"/>
    </row>
    <row r="2764" spans="3:4">
      <c r="C2764" s="29"/>
      <c r="D2764" s="29"/>
    </row>
    <row r="2765" spans="3:4">
      <c r="C2765" s="29"/>
      <c r="D2765" s="29"/>
    </row>
    <row r="2766" spans="3:4">
      <c r="C2766" s="29"/>
      <c r="D2766" s="29"/>
    </row>
    <row r="2767" spans="3:4">
      <c r="C2767" s="29"/>
      <c r="D2767" s="29"/>
    </row>
    <row r="2768" spans="3:4">
      <c r="C2768" s="29"/>
      <c r="D2768" s="29"/>
    </row>
    <row r="2769" spans="3:4">
      <c r="C2769" s="29"/>
      <c r="D2769" s="29"/>
    </row>
    <row r="2770" spans="3:4">
      <c r="C2770" s="29"/>
      <c r="D2770" s="29"/>
    </row>
    <row r="2771" spans="3:4">
      <c r="C2771" s="29"/>
      <c r="D2771" s="29"/>
    </row>
    <row r="2772" spans="3:4">
      <c r="C2772" s="29"/>
      <c r="D2772" s="29"/>
    </row>
    <row r="2773" spans="3:4">
      <c r="C2773" s="29"/>
      <c r="D2773" s="29"/>
    </row>
    <row r="2774" spans="3:4">
      <c r="C2774" s="29"/>
      <c r="D2774" s="29"/>
    </row>
    <row r="2775" spans="3:4">
      <c r="C2775" s="29"/>
      <c r="D2775" s="29"/>
    </row>
    <row r="2776" spans="3:4">
      <c r="C2776" s="29"/>
      <c r="D2776" s="29"/>
    </row>
    <row r="2777" spans="3:4">
      <c r="C2777" s="29"/>
      <c r="D2777" s="29"/>
    </row>
    <row r="2778" spans="3:4">
      <c r="C2778" s="29"/>
      <c r="D2778" s="29"/>
    </row>
    <row r="2779" spans="3:4">
      <c r="C2779" s="29"/>
      <c r="D2779" s="29"/>
    </row>
    <row r="2780" spans="3:4">
      <c r="C2780" s="29"/>
      <c r="D2780" s="29"/>
    </row>
    <row r="2781" spans="3:4">
      <c r="C2781" s="29"/>
      <c r="D2781" s="29"/>
    </row>
    <row r="2782" spans="3:4">
      <c r="C2782" s="29"/>
      <c r="D2782" s="29"/>
    </row>
    <row r="2783" spans="3:4">
      <c r="C2783" s="29"/>
      <c r="D2783" s="29"/>
    </row>
    <row r="2784" spans="3:4">
      <c r="C2784" s="29"/>
      <c r="D2784" s="29"/>
    </row>
    <row r="2785" spans="3:4">
      <c r="C2785" s="29"/>
      <c r="D2785" s="29"/>
    </row>
    <row r="2786" spans="3:4">
      <c r="C2786" s="29"/>
      <c r="D2786" s="29"/>
    </row>
    <row r="2787" spans="3:4">
      <c r="C2787" s="29"/>
      <c r="D2787" s="29"/>
    </row>
    <row r="2788" spans="3:4">
      <c r="C2788" s="29"/>
      <c r="D2788" s="29"/>
    </row>
    <row r="2789" spans="3:4">
      <c r="C2789" s="29"/>
      <c r="D2789" s="29"/>
    </row>
    <row r="2790" spans="3:4">
      <c r="C2790" s="29"/>
      <c r="D2790" s="29"/>
    </row>
    <row r="2791" spans="3:4">
      <c r="C2791" s="29"/>
      <c r="D2791" s="29"/>
    </row>
    <row r="2792" spans="3:4">
      <c r="C2792" s="29"/>
      <c r="D2792" s="29"/>
    </row>
    <row r="2793" spans="3:4">
      <c r="C2793" s="29"/>
      <c r="D2793" s="29"/>
    </row>
    <row r="2794" spans="3:4">
      <c r="C2794" s="29"/>
      <c r="D2794" s="29"/>
    </row>
    <row r="2795" spans="3:4">
      <c r="C2795" s="29"/>
      <c r="D2795" s="29"/>
    </row>
    <row r="2796" spans="3:4">
      <c r="C2796" s="29"/>
      <c r="D2796" s="29"/>
    </row>
    <row r="2797" spans="3:4">
      <c r="C2797" s="29"/>
      <c r="D2797" s="29"/>
    </row>
    <row r="2798" spans="3:4">
      <c r="C2798" s="29"/>
      <c r="D2798" s="29"/>
    </row>
    <row r="2799" spans="3:4">
      <c r="C2799" s="29"/>
      <c r="D2799" s="29"/>
    </row>
    <row r="2800" spans="3:4">
      <c r="C2800" s="29"/>
      <c r="D2800" s="29"/>
    </row>
    <row r="2801" spans="3:4">
      <c r="C2801" s="29"/>
      <c r="D2801" s="29"/>
    </row>
    <row r="2802" spans="3:4">
      <c r="C2802" s="29"/>
      <c r="D2802" s="29"/>
    </row>
    <row r="2803" spans="3:4">
      <c r="C2803" s="29"/>
      <c r="D2803" s="29"/>
    </row>
    <row r="2804" spans="3:4">
      <c r="C2804" s="29"/>
      <c r="D2804" s="29"/>
    </row>
    <row r="2805" spans="3:4">
      <c r="C2805" s="29"/>
      <c r="D2805" s="29"/>
    </row>
    <row r="2806" spans="3:4">
      <c r="C2806" s="29"/>
      <c r="D2806" s="29"/>
    </row>
    <row r="2807" spans="3:4">
      <c r="C2807" s="29"/>
      <c r="D2807" s="29"/>
    </row>
    <row r="2808" spans="3:4">
      <c r="C2808" s="29"/>
      <c r="D2808" s="29"/>
    </row>
    <row r="2809" spans="3:4">
      <c r="C2809" s="29"/>
      <c r="D2809" s="29"/>
    </row>
    <row r="2810" spans="3:4">
      <c r="C2810" s="29"/>
      <c r="D2810" s="29"/>
    </row>
    <row r="2811" spans="3:4">
      <c r="C2811" s="29"/>
      <c r="D2811" s="29"/>
    </row>
    <row r="2812" spans="3:4">
      <c r="C2812" s="29"/>
      <c r="D2812" s="29"/>
    </row>
    <row r="2813" spans="3:4">
      <c r="C2813" s="29"/>
      <c r="D2813" s="29"/>
    </row>
    <row r="2814" spans="3:4">
      <c r="C2814" s="29"/>
      <c r="D2814" s="29"/>
    </row>
    <row r="2815" spans="3:4">
      <c r="C2815" s="29"/>
      <c r="D2815" s="29"/>
    </row>
    <row r="2816" spans="3:4">
      <c r="C2816" s="29"/>
      <c r="D2816" s="29"/>
    </row>
    <row r="2817" spans="3:4">
      <c r="C2817" s="29"/>
      <c r="D2817" s="29"/>
    </row>
    <row r="2818" spans="3:4">
      <c r="C2818" s="29"/>
      <c r="D2818" s="29"/>
    </row>
    <row r="2819" spans="3:4">
      <c r="C2819" s="29"/>
      <c r="D2819" s="29"/>
    </row>
    <row r="2820" spans="3:4">
      <c r="C2820" s="29"/>
      <c r="D2820" s="29"/>
    </row>
    <row r="2821" spans="3:4">
      <c r="C2821" s="29"/>
      <c r="D2821" s="29"/>
    </row>
    <row r="2822" spans="3:4">
      <c r="C2822" s="29"/>
      <c r="D2822" s="29"/>
    </row>
    <row r="2823" spans="3:4">
      <c r="C2823" s="29"/>
      <c r="D2823" s="29"/>
    </row>
    <row r="2824" spans="3:4">
      <c r="C2824" s="29"/>
      <c r="D2824" s="29"/>
    </row>
    <row r="2825" spans="3:4">
      <c r="C2825" s="29"/>
      <c r="D2825" s="29"/>
    </row>
    <row r="2826" spans="3:4">
      <c r="C2826" s="29"/>
      <c r="D2826" s="29"/>
    </row>
    <row r="2827" spans="3:4">
      <c r="C2827" s="29"/>
      <c r="D2827" s="29"/>
    </row>
    <row r="2828" spans="3:4">
      <c r="C2828" s="29"/>
      <c r="D2828" s="29"/>
    </row>
    <row r="2829" spans="3:4">
      <c r="C2829" s="29"/>
      <c r="D2829" s="29"/>
    </row>
    <row r="2830" spans="3:4">
      <c r="C2830" s="29"/>
      <c r="D2830" s="29"/>
    </row>
    <row r="2831" spans="3:4">
      <c r="C2831" s="29"/>
      <c r="D2831" s="29"/>
    </row>
    <row r="2832" spans="3:4">
      <c r="C2832" s="29"/>
      <c r="D2832" s="29"/>
    </row>
    <row r="2833" spans="3:4">
      <c r="C2833" s="29"/>
      <c r="D2833" s="29"/>
    </row>
    <row r="2834" spans="3:4">
      <c r="C2834" s="29"/>
      <c r="D2834" s="29"/>
    </row>
    <row r="2835" spans="3:4">
      <c r="C2835" s="29"/>
      <c r="D2835" s="29"/>
    </row>
    <row r="2836" spans="3:4">
      <c r="C2836" s="29"/>
      <c r="D2836" s="29"/>
    </row>
    <row r="2837" spans="3:4">
      <c r="C2837" s="29"/>
      <c r="D2837" s="29"/>
    </row>
    <row r="2838" spans="3:4">
      <c r="C2838" s="29"/>
      <c r="D2838" s="29"/>
    </row>
    <row r="2839" spans="3:4">
      <c r="C2839" s="29"/>
      <c r="D2839" s="29"/>
    </row>
    <row r="2840" spans="3:4">
      <c r="C2840" s="29"/>
      <c r="D2840" s="29"/>
    </row>
    <row r="2841" spans="3:4">
      <c r="C2841" s="29"/>
      <c r="D2841" s="29"/>
    </row>
    <row r="2842" spans="3:4">
      <c r="C2842" s="29"/>
      <c r="D2842" s="29"/>
    </row>
    <row r="2843" spans="3:4">
      <c r="C2843" s="29"/>
      <c r="D2843" s="29"/>
    </row>
    <row r="2844" spans="3:4">
      <c r="C2844" s="29"/>
      <c r="D2844" s="29"/>
    </row>
    <row r="2845" spans="3:4">
      <c r="C2845" s="29"/>
      <c r="D2845" s="29"/>
    </row>
    <row r="2846" spans="3:4">
      <c r="C2846" s="29"/>
      <c r="D2846" s="29"/>
    </row>
    <row r="2847" spans="3:4">
      <c r="C2847" s="29"/>
      <c r="D2847" s="29"/>
    </row>
    <row r="2848" spans="3:4">
      <c r="C2848" s="29"/>
      <c r="D2848" s="29"/>
    </row>
    <row r="2849" spans="3:4">
      <c r="C2849" s="29"/>
      <c r="D2849" s="29"/>
    </row>
    <row r="2850" spans="3:4">
      <c r="C2850" s="29"/>
      <c r="D2850" s="29"/>
    </row>
    <row r="2851" spans="3:4">
      <c r="C2851" s="29"/>
      <c r="D2851" s="29"/>
    </row>
    <row r="2852" spans="3:4">
      <c r="C2852" s="29"/>
      <c r="D2852" s="29"/>
    </row>
    <row r="2853" spans="3:4">
      <c r="C2853" s="29"/>
      <c r="D2853" s="29"/>
    </row>
    <row r="2854" spans="3:4">
      <c r="C2854" s="29"/>
      <c r="D2854" s="29"/>
    </row>
    <row r="2855" spans="3:4">
      <c r="C2855" s="29"/>
      <c r="D2855" s="29"/>
    </row>
    <row r="2856" spans="3:4">
      <c r="C2856" s="29"/>
      <c r="D2856" s="29"/>
    </row>
    <row r="2857" spans="3:4">
      <c r="C2857" s="29"/>
      <c r="D2857" s="29"/>
    </row>
    <row r="2858" spans="3:4">
      <c r="C2858" s="29"/>
      <c r="D2858" s="29"/>
    </row>
    <row r="2859" spans="3:4">
      <c r="C2859" s="29"/>
      <c r="D2859" s="29"/>
    </row>
    <row r="2860" spans="3:4">
      <c r="C2860" s="29"/>
      <c r="D2860" s="29"/>
    </row>
    <row r="2861" spans="3:4">
      <c r="C2861" s="29"/>
      <c r="D2861" s="29"/>
    </row>
    <row r="2862" spans="3:4">
      <c r="C2862" s="29"/>
      <c r="D2862" s="29"/>
    </row>
    <row r="2863" spans="3:4">
      <c r="C2863" s="29"/>
      <c r="D2863" s="29"/>
    </row>
    <row r="2864" spans="3:4">
      <c r="C2864" s="29"/>
      <c r="D2864" s="29"/>
    </row>
    <row r="2865" spans="3:4">
      <c r="C2865" s="29"/>
      <c r="D2865" s="29"/>
    </row>
    <row r="2866" spans="3:4">
      <c r="C2866" s="29"/>
      <c r="D2866" s="29"/>
    </row>
    <row r="2867" spans="3:4">
      <c r="C2867" s="29"/>
      <c r="D2867" s="29"/>
    </row>
    <row r="2868" spans="3:4">
      <c r="C2868" s="29"/>
      <c r="D2868" s="29"/>
    </row>
    <row r="2869" spans="3:4">
      <c r="C2869" s="29"/>
      <c r="D2869" s="29"/>
    </row>
    <row r="2870" spans="3:4">
      <c r="C2870" s="29"/>
      <c r="D2870" s="29"/>
    </row>
    <row r="2871" spans="3:4">
      <c r="C2871" s="29"/>
      <c r="D2871" s="29"/>
    </row>
    <row r="2872" spans="3:4">
      <c r="C2872" s="29"/>
      <c r="D2872" s="29"/>
    </row>
    <row r="2873" spans="3:4">
      <c r="C2873" s="29"/>
      <c r="D2873" s="29"/>
    </row>
    <row r="2874" spans="3:4">
      <c r="C2874" s="29"/>
      <c r="D2874" s="29"/>
    </row>
    <row r="2875" spans="3:4">
      <c r="C2875" s="29"/>
      <c r="D2875" s="29"/>
    </row>
    <row r="2876" spans="3:4">
      <c r="C2876" s="29"/>
      <c r="D2876" s="29"/>
    </row>
    <row r="2877" spans="3:4">
      <c r="C2877" s="29"/>
      <c r="D2877" s="29"/>
    </row>
    <row r="2878" spans="3:4">
      <c r="C2878" s="29"/>
      <c r="D2878" s="29"/>
    </row>
    <row r="2879" spans="3:4">
      <c r="C2879" s="29"/>
      <c r="D2879" s="29"/>
    </row>
    <row r="2880" spans="3:4">
      <c r="C2880" s="29"/>
      <c r="D2880" s="29"/>
    </row>
    <row r="2881" spans="3:4">
      <c r="C2881" s="29"/>
      <c r="D2881" s="29"/>
    </row>
    <row r="2882" spans="3:4">
      <c r="C2882" s="29"/>
      <c r="D2882" s="29"/>
    </row>
    <row r="2883" spans="3:4">
      <c r="C2883" s="29"/>
      <c r="D2883" s="29"/>
    </row>
    <row r="2884" spans="3:4">
      <c r="C2884" s="29"/>
      <c r="D2884" s="29"/>
    </row>
    <row r="2885" spans="3:4">
      <c r="C2885" s="29"/>
      <c r="D2885" s="29"/>
    </row>
    <row r="2886" spans="3:4">
      <c r="C2886" s="29"/>
      <c r="D2886" s="29"/>
    </row>
    <row r="2887" spans="3:4">
      <c r="C2887" s="29"/>
      <c r="D2887" s="29"/>
    </row>
    <row r="2888" spans="3:4">
      <c r="C2888" s="29"/>
      <c r="D2888" s="29"/>
    </row>
    <row r="2889" spans="3:4">
      <c r="C2889" s="29"/>
      <c r="D2889" s="29"/>
    </row>
    <row r="2890" spans="3:4">
      <c r="C2890" s="29"/>
      <c r="D2890" s="29"/>
    </row>
    <row r="2891" spans="3:4">
      <c r="C2891" s="29"/>
      <c r="D2891" s="29"/>
    </row>
    <row r="2892" spans="3:4">
      <c r="C2892" s="29"/>
      <c r="D2892" s="29"/>
    </row>
    <row r="2893" spans="3:4">
      <c r="C2893" s="29"/>
      <c r="D2893" s="29"/>
    </row>
    <row r="2894" spans="3:4">
      <c r="C2894" s="29"/>
      <c r="D2894" s="29"/>
    </row>
    <row r="2895" spans="3:4">
      <c r="C2895" s="29"/>
      <c r="D2895" s="29"/>
    </row>
    <row r="2896" spans="3:4">
      <c r="C2896" s="29"/>
      <c r="D2896" s="29"/>
    </row>
    <row r="2897" spans="3:4">
      <c r="C2897" s="29"/>
      <c r="D2897" s="29"/>
    </row>
    <row r="2898" spans="3:4">
      <c r="C2898" s="29"/>
      <c r="D2898" s="29"/>
    </row>
    <row r="2899" spans="3:4">
      <c r="C2899" s="29"/>
      <c r="D2899" s="29"/>
    </row>
    <row r="2900" spans="3:4">
      <c r="C2900" s="29"/>
      <c r="D2900" s="29"/>
    </row>
    <row r="2901" spans="3:4">
      <c r="C2901" s="29"/>
      <c r="D2901" s="29"/>
    </row>
    <row r="2902" spans="3:4">
      <c r="C2902" s="29"/>
      <c r="D2902" s="29"/>
    </row>
    <row r="2903" spans="3:4">
      <c r="C2903" s="29"/>
      <c r="D2903" s="29"/>
    </row>
    <row r="2904" spans="3:4">
      <c r="C2904" s="29"/>
      <c r="D2904" s="29"/>
    </row>
    <row r="2905" spans="3:4">
      <c r="C2905" s="29"/>
      <c r="D2905" s="29"/>
    </row>
    <row r="2906" spans="3:4">
      <c r="C2906" s="29"/>
      <c r="D2906" s="29"/>
    </row>
    <row r="2907" spans="3:4">
      <c r="C2907" s="29"/>
      <c r="D2907" s="29"/>
    </row>
    <row r="2908" spans="3:4">
      <c r="C2908" s="29"/>
      <c r="D2908" s="29"/>
    </row>
    <row r="2909" spans="3:4">
      <c r="C2909" s="29"/>
      <c r="D2909" s="29"/>
    </row>
    <row r="2910" spans="3:4">
      <c r="C2910" s="29"/>
      <c r="D2910" s="29"/>
    </row>
    <row r="2911" spans="3:4">
      <c r="C2911" s="29"/>
      <c r="D2911" s="29"/>
    </row>
    <row r="2912" spans="3:4">
      <c r="C2912" s="29"/>
      <c r="D2912" s="29"/>
    </row>
    <row r="2913" spans="3:4">
      <c r="C2913" s="29"/>
      <c r="D2913" s="29"/>
    </row>
    <row r="2914" spans="3:4">
      <c r="C2914" s="29"/>
      <c r="D2914" s="29"/>
    </row>
    <row r="2915" spans="3:4">
      <c r="C2915" s="29"/>
      <c r="D2915" s="29"/>
    </row>
    <row r="2916" spans="3:4">
      <c r="C2916" s="29"/>
      <c r="D2916" s="29"/>
    </row>
    <row r="2917" spans="3:4">
      <c r="C2917" s="29"/>
      <c r="D2917" s="29"/>
    </row>
    <row r="2918" spans="3:4">
      <c r="C2918" s="29"/>
      <c r="D2918" s="29"/>
    </row>
    <row r="2919" spans="3:4">
      <c r="C2919" s="29"/>
      <c r="D2919" s="29"/>
    </row>
    <row r="2920" spans="3:4">
      <c r="C2920" s="29"/>
      <c r="D2920" s="29"/>
    </row>
    <row r="2921" spans="3:4">
      <c r="C2921" s="29"/>
      <c r="D2921" s="29"/>
    </row>
    <row r="2922" spans="3:4">
      <c r="C2922" s="29"/>
      <c r="D2922" s="29"/>
    </row>
    <row r="2923" spans="3:4">
      <c r="C2923" s="29"/>
      <c r="D2923" s="29"/>
    </row>
    <row r="2924" spans="3:4">
      <c r="C2924" s="29"/>
      <c r="D2924" s="29"/>
    </row>
    <row r="2925" spans="3:4">
      <c r="C2925" s="29"/>
      <c r="D2925" s="29"/>
    </row>
    <row r="2926" spans="3:4">
      <c r="C2926" s="29"/>
      <c r="D2926" s="29"/>
    </row>
    <row r="2927" spans="3:4">
      <c r="C2927" s="29"/>
      <c r="D2927" s="29"/>
    </row>
    <row r="2928" spans="3:4">
      <c r="C2928" s="29"/>
      <c r="D2928" s="29"/>
    </row>
    <row r="2929" spans="3:4">
      <c r="C2929" s="29"/>
      <c r="D2929" s="29"/>
    </row>
    <row r="2930" spans="3:4">
      <c r="C2930" s="29"/>
      <c r="D2930" s="29"/>
    </row>
    <row r="2931" spans="3:4">
      <c r="C2931" s="29"/>
      <c r="D2931" s="29"/>
    </row>
    <row r="2932" spans="3:4">
      <c r="C2932" s="29"/>
      <c r="D2932" s="29"/>
    </row>
    <row r="2933" spans="3:4">
      <c r="C2933" s="29"/>
      <c r="D2933" s="29"/>
    </row>
    <row r="2934" spans="3:4">
      <c r="C2934" s="29"/>
      <c r="D2934" s="29"/>
    </row>
    <row r="2935" spans="3:4">
      <c r="C2935" s="29"/>
      <c r="D2935" s="29"/>
    </row>
    <row r="2936" spans="3:4">
      <c r="C2936" s="29"/>
      <c r="D2936" s="29"/>
    </row>
    <row r="2937" spans="3:4">
      <c r="C2937" s="29"/>
      <c r="D2937" s="29"/>
    </row>
    <row r="2938" spans="3:4">
      <c r="C2938" s="29"/>
      <c r="D2938" s="29"/>
    </row>
    <row r="2939" spans="3:4">
      <c r="C2939" s="29"/>
      <c r="D2939" s="29"/>
    </row>
    <row r="2940" spans="3:4">
      <c r="C2940" s="29"/>
      <c r="D2940" s="29"/>
    </row>
    <row r="2941" spans="3:4">
      <c r="C2941" s="29"/>
      <c r="D2941" s="29"/>
    </row>
    <row r="2942" spans="3:4">
      <c r="C2942" s="29"/>
      <c r="D2942" s="29"/>
    </row>
    <row r="2943" spans="3:4">
      <c r="C2943" s="29"/>
      <c r="D2943" s="29"/>
    </row>
    <row r="2944" spans="3:4">
      <c r="C2944" s="29"/>
      <c r="D2944" s="29"/>
    </row>
    <row r="2945" spans="3:4">
      <c r="C2945" s="29"/>
      <c r="D2945" s="29"/>
    </row>
    <row r="2946" spans="3:4">
      <c r="C2946" s="29"/>
      <c r="D2946" s="29"/>
    </row>
    <row r="2947" spans="3:4">
      <c r="C2947" s="29"/>
      <c r="D2947" s="29"/>
    </row>
    <row r="2948" spans="3:4">
      <c r="C2948" s="29"/>
      <c r="D2948" s="29"/>
    </row>
    <row r="2949" spans="3:4">
      <c r="C2949" s="29"/>
      <c r="D2949" s="29"/>
    </row>
    <row r="2950" spans="3:4">
      <c r="C2950" s="29"/>
      <c r="D2950" s="29"/>
    </row>
    <row r="2951" spans="3:4">
      <c r="C2951" s="29"/>
      <c r="D2951" s="29"/>
    </row>
    <row r="2952" spans="3:4">
      <c r="C2952" s="29"/>
      <c r="D2952" s="29"/>
    </row>
    <row r="2953" spans="3:4">
      <c r="C2953" s="29"/>
      <c r="D2953" s="29"/>
    </row>
    <row r="2954" spans="3:4">
      <c r="C2954" s="29"/>
      <c r="D2954" s="29"/>
    </row>
    <row r="2955" spans="3:4">
      <c r="C2955" s="29"/>
      <c r="D2955" s="29"/>
    </row>
    <row r="2956" spans="3:4">
      <c r="C2956" s="29"/>
      <c r="D2956" s="29"/>
    </row>
    <row r="2957" spans="3:4">
      <c r="C2957" s="29"/>
      <c r="D2957" s="29"/>
    </row>
    <row r="2958" spans="3:4">
      <c r="C2958" s="29"/>
      <c r="D2958" s="29"/>
    </row>
    <row r="2959" spans="3:4">
      <c r="C2959" s="29"/>
      <c r="D2959" s="29"/>
    </row>
    <row r="2960" spans="3:4">
      <c r="C2960" s="29"/>
      <c r="D2960" s="29"/>
    </row>
    <row r="2961" spans="3:4">
      <c r="C2961" s="29"/>
      <c r="D2961" s="29"/>
    </row>
    <row r="2962" spans="3:4">
      <c r="C2962" s="29"/>
      <c r="D2962" s="29"/>
    </row>
    <row r="2963" spans="3:4">
      <c r="C2963" s="29"/>
      <c r="D2963" s="29"/>
    </row>
    <row r="2964" spans="3:4">
      <c r="C2964" s="29"/>
      <c r="D2964" s="29"/>
    </row>
    <row r="2965" spans="3:4">
      <c r="C2965" s="29"/>
      <c r="D2965" s="29"/>
    </row>
    <row r="2966" spans="3:4">
      <c r="C2966" s="29"/>
      <c r="D2966" s="29"/>
    </row>
    <row r="2967" spans="3:4">
      <c r="C2967" s="29"/>
      <c r="D2967" s="29"/>
    </row>
    <row r="2968" spans="3:4">
      <c r="C2968" s="29"/>
      <c r="D2968" s="29"/>
    </row>
    <row r="2969" spans="3:4">
      <c r="C2969" s="29"/>
      <c r="D2969" s="29"/>
    </row>
    <row r="2970" spans="3:4">
      <c r="C2970" s="29"/>
      <c r="D2970" s="29"/>
    </row>
    <row r="2971" spans="3:4">
      <c r="C2971" s="29"/>
      <c r="D2971" s="29"/>
    </row>
    <row r="2972" spans="3:4">
      <c r="C2972" s="29"/>
      <c r="D2972" s="29"/>
    </row>
    <row r="2973" spans="3:4">
      <c r="C2973" s="29"/>
      <c r="D2973" s="29"/>
    </row>
    <row r="2974" spans="3:4">
      <c r="C2974" s="29"/>
      <c r="D2974" s="29"/>
    </row>
    <row r="2975" spans="3:4">
      <c r="C2975" s="29"/>
      <c r="D2975" s="29"/>
    </row>
    <row r="2976" spans="3:4">
      <c r="C2976" s="29"/>
      <c r="D2976" s="29"/>
    </row>
    <row r="2977" spans="3:4">
      <c r="C2977" s="29"/>
      <c r="D2977" s="29"/>
    </row>
    <row r="2978" spans="3:4">
      <c r="C2978" s="29"/>
      <c r="D2978" s="29"/>
    </row>
    <row r="2979" spans="3:4">
      <c r="C2979" s="29"/>
      <c r="D2979" s="29"/>
    </row>
    <row r="2980" spans="3:4">
      <c r="C2980" s="29"/>
      <c r="D2980" s="29"/>
    </row>
    <row r="2981" spans="3:4">
      <c r="C2981" s="29"/>
      <c r="D2981" s="29"/>
    </row>
    <row r="2982" spans="3:4">
      <c r="C2982" s="29"/>
      <c r="D2982" s="29"/>
    </row>
    <row r="2983" spans="3:4">
      <c r="C2983" s="29"/>
      <c r="D2983" s="29"/>
    </row>
    <row r="2984" spans="3:4">
      <c r="C2984" s="29"/>
      <c r="D2984" s="29"/>
    </row>
    <row r="2985" spans="3:4">
      <c r="C2985" s="29"/>
      <c r="D2985" s="29"/>
    </row>
    <row r="2986" spans="3:4">
      <c r="C2986" s="29"/>
      <c r="D2986" s="29"/>
    </row>
    <row r="2987" spans="3:4">
      <c r="C2987" s="29"/>
      <c r="D2987" s="29"/>
    </row>
    <row r="2988" spans="3:4">
      <c r="C2988" s="29"/>
      <c r="D2988" s="29"/>
    </row>
    <row r="2989" spans="3:4">
      <c r="C2989" s="29"/>
      <c r="D2989" s="29"/>
    </row>
    <row r="2990" spans="3:4">
      <c r="C2990" s="29"/>
      <c r="D2990" s="29"/>
    </row>
    <row r="2991" spans="3:4">
      <c r="C2991" s="29"/>
      <c r="D2991" s="29"/>
    </row>
    <row r="2992" spans="3:4">
      <c r="C2992" s="29"/>
      <c r="D2992" s="29"/>
    </row>
    <row r="2993" spans="3:4">
      <c r="C2993" s="29"/>
      <c r="D2993" s="29"/>
    </row>
    <row r="2994" spans="3:4">
      <c r="C2994" s="29"/>
      <c r="D2994" s="29"/>
    </row>
    <row r="2995" spans="3:4">
      <c r="C2995" s="29"/>
      <c r="D2995" s="29"/>
    </row>
    <row r="2996" spans="3:4">
      <c r="C2996" s="29"/>
      <c r="D2996" s="29"/>
    </row>
    <row r="2997" spans="3:4">
      <c r="C2997" s="29"/>
      <c r="D2997" s="29"/>
    </row>
    <row r="2998" spans="3:4">
      <c r="C2998" s="29"/>
      <c r="D2998" s="29"/>
    </row>
    <row r="2999" spans="3:4">
      <c r="C2999" s="29"/>
      <c r="D2999" s="29"/>
    </row>
    <row r="3000" spans="3:4">
      <c r="C3000" s="29"/>
      <c r="D3000" s="29"/>
    </row>
    <row r="3001" spans="3:4">
      <c r="C3001" s="29"/>
      <c r="D3001" s="29"/>
    </row>
    <row r="3002" spans="3:4">
      <c r="C3002" s="29"/>
      <c r="D3002" s="29"/>
    </row>
    <row r="3003" spans="3:4">
      <c r="C3003" s="29"/>
      <c r="D3003" s="29"/>
    </row>
    <row r="3004" spans="3:4">
      <c r="C3004" s="29"/>
      <c r="D3004" s="29"/>
    </row>
    <row r="3005" spans="3:4">
      <c r="C3005" s="29"/>
      <c r="D3005" s="29"/>
    </row>
    <row r="3006" spans="3:4">
      <c r="C3006" s="29"/>
      <c r="D3006" s="29"/>
    </row>
    <row r="3007" spans="3:4">
      <c r="C3007" s="29"/>
      <c r="D3007" s="29"/>
    </row>
    <row r="3008" spans="3:4">
      <c r="C3008" s="29"/>
      <c r="D3008" s="29"/>
    </row>
    <row r="3009" spans="3:4">
      <c r="C3009" s="29"/>
      <c r="D3009" s="29"/>
    </row>
    <row r="3010" spans="3:4">
      <c r="C3010" s="29"/>
      <c r="D3010" s="29"/>
    </row>
    <row r="3011" spans="3:4">
      <c r="C3011" s="29"/>
      <c r="D3011" s="29"/>
    </row>
    <row r="3012" spans="3:4">
      <c r="C3012" s="29"/>
      <c r="D3012" s="29"/>
    </row>
    <row r="3013" spans="3:4">
      <c r="C3013" s="29"/>
      <c r="D3013" s="29"/>
    </row>
    <row r="3014" spans="3:4">
      <c r="C3014" s="29"/>
      <c r="D3014" s="29"/>
    </row>
    <row r="3015" spans="3:4">
      <c r="C3015" s="29"/>
      <c r="D3015" s="29"/>
    </row>
    <row r="3016" spans="3:4">
      <c r="C3016" s="29"/>
      <c r="D3016" s="29"/>
    </row>
    <row r="3017" spans="3:4">
      <c r="C3017" s="29"/>
      <c r="D3017" s="29"/>
    </row>
    <row r="3018" spans="3:4">
      <c r="C3018" s="29"/>
      <c r="D3018" s="29"/>
    </row>
    <row r="3019" spans="3:4">
      <c r="C3019" s="29"/>
      <c r="D3019" s="29"/>
    </row>
    <row r="3020" spans="3:4">
      <c r="C3020" s="29"/>
      <c r="D3020" s="29"/>
    </row>
    <row r="3021" spans="3:4">
      <c r="C3021" s="29"/>
      <c r="D3021" s="29"/>
    </row>
    <row r="3022" spans="3:4">
      <c r="C3022" s="29"/>
      <c r="D3022" s="29"/>
    </row>
    <row r="3023" spans="3:4">
      <c r="C3023" s="29"/>
      <c r="D3023" s="29"/>
    </row>
    <row r="3024" spans="3:4">
      <c r="C3024" s="29"/>
      <c r="D3024" s="29"/>
    </row>
    <row r="3025" spans="3:4">
      <c r="C3025" s="29"/>
      <c r="D3025" s="29"/>
    </row>
    <row r="3026" spans="3:4">
      <c r="C3026" s="29"/>
      <c r="D3026" s="29"/>
    </row>
    <row r="3027" spans="3:4">
      <c r="C3027" s="29"/>
      <c r="D3027" s="29"/>
    </row>
    <row r="3028" spans="3:4">
      <c r="C3028" s="29"/>
      <c r="D3028" s="29"/>
    </row>
    <row r="3029" spans="3:4">
      <c r="C3029" s="29"/>
      <c r="D3029" s="29"/>
    </row>
    <row r="3030" spans="3:4">
      <c r="C3030" s="29"/>
      <c r="D3030" s="29"/>
    </row>
    <row r="3031" spans="3:4">
      <c r="C3031" s="29"/>
      <c r="D3031" s="29"/>
    </row>
    <row r="3032" spans="3:4">
      <c r="C3032" s="29"/>
      <c r="D3032" s="29"/>
    </row>
    <row r="3033" spans="3:4">
      <c r="C3033" s="29"/>
      <c r="D3033" s="29"/>
    </row>
    <row r="3034" spans="3:4">
      <c r="C3034" s="29"/>
      <c r="D3034" s="29"/>
    </row>
    <row r="3035" spans="3:4">
      <c r="C3035" s="29"/>
      <c r="D3035" s="29"/>
    </row>
    <row r="3036" spans="3:4">
      <c r="C3036" s="29"/>
      <c r="D3036" s="29"/>
    </row>
    <row r="3037" spans="3:4">
      <c r="C3037" s="29"/>
      <c r="D3037" s="29"/>
    </row>
    <row r="3038" spans="3:4">
      <c r="C3038" s="29"/>
      <c r="D3038" s="29"/>
    </row>
    <row r="3039" spans="3:4">
      <c r="C3039" s="29"/>
      <c r="D3039" s="29"/>
    </row>
    <row r="3040" spans="3:4">
      <c r="C3040" s="29"/>
      <c r="D3040" s="29"/>
    </row>
    <row r="3041" spans="3:4">
      <c r="C3041" s="29"/>
      <c r="D3041" s="29"/>
    </row>
    <row r="3042" spans="3:4">
      <c r="C3042" s="29"/>
      <c r="D3042" s="29"/>
    </row>
    <row r="3043" spans="3:4">
      <c r="C3043" s="29"/>
      <c r="D3043" s="29"/>
    </row>
    <row r="3044" spans="3:4">
      <c r="C3044" s="29"/>
      <c r="D3044" s="29"/>
    </row>
    <row r="3045" spans="3:4">
      <c r="C3045" s="29"/>
      <c r="D3045" s="29"/>
    </row>
    <row r="3046" spans="3:4">
      <c r="C3046" s="29"/>
      <c r="D3046" s="29"/>
    </row>
    <row r="3047" spans="3:4">
      <c r="C3047" s="29"/>
      <c r="D3047" s="29"/>
    </row>
    <row r="3048" spans="3:4">
      <c r="C3048" s="29"/>
      <c r="D3048" s="29"/>
    </row>
    <row r="3049" spans="3:4">
      <c r="C3049" s="29"/>
      <c r="D3049" s="29"/>
    </row>
    <row r="3050" spans="3:4">
      <c r="C3050" s="29"/>
      <c r="D3050" s="29"/>
    </row>
    <row r="3051" spans="3:4">
      <c r="C3051" s="29"/>
      <c r="D3051" s="29"/>
    </row>
    <row r="3052" spans="3:4">
      <c r="C3052" s="29"/>
      <c r="D3052" s="29"/>
    </row>
    <row r="3053" spans="3:4">
      <c r="C3053" s="29"/>
      <c r="D3053" s="29"/>
    </row>
    <row r="3054" spans="3:4">
      <c r="C3054" s="29"/>
      <c r="D3054" s="29"/>
    </row>
    <row r="3055" spans="3:4">
      <c r="C3055" s="29"/>
      <c r="D3055" s="29"/>
    </row>
    <row r="3056" spans="3:4">
      <c r="C3056" s="29"/>
      <c r="D3056" s="29"/>
    </row>
    <row r="3057" spans="3:4">
      <c r="C3057" s="29"/>
      <c r="D3057" s="29"/>
    </row>
    <row r="3058" spans="3:4">
      <c r="C3058" s="29"/>
      <c r="D3058" s="29"/>
    </row>
    <row r="3059" spans="3:4">
      <c r="C3059" s="29"/>
      <c r="D3059" s="29"/>
    </row>
    <row r="3060" spans="3:4">
      <c r="C3060" s="29"/>
      <c r="D3060" s="29"/>
    </row>
    <row r="3061" spans="3:4">
      <c r="C3061" s="29"/>
      <c r="D3061" s="29"/>
    </row>
    <row r="3062" spans="3:4">
      <c r="C3062" s="29"/>
      <c r="D3062" s="29"/>
    </row>
    <row r="3063" spans="3:4">
      <c r="C3063" s="29"/>
      <c r="D3063" s="29"/>
    </row>
    <row r="3064" spans="3:4">
      <c r="C3064" s="29"/>
      <c r="D3064" s="29"/>
    </row>
    <row r="3065" spans="3:4">
      <c r="C3065" s="29"/>
      <c r="D3065" s="29"/>
    </row>
    <row r="3066" spans="3:4">
      <c r="C3066" s="29"/>
      <c r="D3066" s="29"/>
    </row>
    <row r="3067" spans="3:4">
      <c r="C3067" s="29"/>
      <c r="D3067" s="29"/>
    </row>
    <row r="3068" spans="3:4">
      <c r="C3068" s="29"/>
      <c r="D3068" s="29"/>
    </row>
    <row r="3069" spans="3:4">
      <c r="C3069" s="29"/>
      <c r="D3069" s="29"/>
    </row>
    <row r="3070" spans="3:4">
      <c r="C3070" s="29"/>
      <c r="D3070" s="29"/>
    </row>
    <row r="3071" spans="3:4">
      <c r="C3071" s="29"/>
      <c r="D3071" s="29"/>
    </row>
    <row r="3072" spans="3:4">
      <c r="C3072" s="29"/>
      <c r="D3072" s="29"/>
    </row>
    <row r="3073" spans="3:4">
      <c r="C3073" s="29"/>
      <c r="D3073" s="29"/>
    </row>
    <row r="3074" spans="3:4">
      <c r="C3074" s="29"/>
      <c r="D3074" s="29"/>
    </row>
    <row r="3075" spans="3:4">
      <c r="C3075" s="29"/>
      <c r="D3075" s="29"/>
    </row>
    <row r="3076" spans="3:4">
      <c r="C3076" s="29"/>
      <c r="D3076" s="29"/>
    </row>
    <row r="3077" spans="3:4">
      <c r="C3077" s="29"/>
      <c r="D3077" s="29"/>
    </row>
    <row r="3078" spans="3:4">
      <c r="C3078" s="29"/>
      <c r="D3078" s="29"/>
    </row>
    <row r="3079" spans="3:4">
      <c r="C3079" s="29"/>
      <c r="D3079" s="29"/>
    </row>
    <row r="3080" spans="3:4">
      <c r="C3080" s="29"/>
      <c r="D3080" s="29"/>
    </row>
    <row r="3081" spans="3:4">
      <c r="C3081" s="29"/>
      <c r="D3081" s="29"/>
    </row>
    <row r="3082" spans="3:4">
      <c r="C3082" s="29"/>
      <c r="D3082" s="29"/>
    </row>
    <row r="3083" spans="3:4">
      <c r="C3083" s="29"/>
      <c r="D3083" s="29"/>
    </row>
    <row r="3084" spans="3:4">
      <c r="C3084" s="29"/>
      <c r="D3084" s="29"/>
    </row>
    <row r="3085" spans="3:4">
      <c r="C3085" s="29"/>
      <c r="D3085" s="29"/>
    </row>
    <row r="3086" spans="3:4">
      <c r="C3086" s="29"/>
      <c r="D3086" s="29"/>
    </row>
    <row r="3087" spans="3:4">
      <c r="C3087" s="29"/>
      <c r="D3087" s="29"/>
    </row>
    <row r="3088" spans="3:4">
      <c r="C3088" s="29"/>
      <c r="D3088" s="29"/>
    </row>
    <row r="3089" spans="3:4">
      <c r="C3089" s="29"/>
      <c r="D3089" s="29"/>
    </row>
    <row r="3090" spans="3:4">
      <c r="C3090" s="29"/>
      <c r="D3090" s="29"/>
    </row>
    <row r="3091" spans="3:4">
      <c r="C3091" s="29"/>
      <c r="D3091" s="29"/>
    </row>
    <row r="3092" spans="3:4">
      <c r="C3092" s="29"/>
      <c r="D3092" s="29"/>
    </row>
    <row r="3093" spans="3:4">
      <c r="C3093" s="29"/>
      <c r="D3093" s="29"/>
    </row>
    <row r="3094" spans="3:4">
      <c r="C3094" s="29"/>
      <c r="D3094" s="29"/>
    </row>
    <row r="3095" spans="3:4">
      <c r="C3095" s="29"/>
      <c r="D3095" s="29"/>
    </row>
    <row r="3096" spans="3:4">
      <c r="C3096" s="29"/>
      <c r="D3096" s="29"/>
    </row>
    <row r="3097" spans="3:4">
      <c r="C3097" s="29"/>
      <c r="D3097" s="29"/>
    </row>
    <row r="3098" spans="3:4">
      <c r="C3098" s="29"/>
      <c r="D3098" s="29"/>
    </row>
    <row r="3099" spans="3:4">
      <c r="C3099" s="29"/>
      <c r="D3099" s="29"/>
    </row>
    <row r="3100" spans="3:4">
      <c r="C3100" s="29"/>
      <c r="D3100" s="29"/>
    </row>
    <row r="3101" spans="3:4">
      <c r="C3101" s="29"/>
      <c r="D3101" s="29"/>
    </row>
    <row r="3102" spans="3:4">
      <c r="C3102" s="29"/>
      <c r="D3102" s="29"/>
    </row>
    <row r="3103" spans="3:4">
      <c r="C3103" s="29"/>
      <c r="D3103" s="29"/>
    </row>
    <row r="3104" spans="3:4">
      <c r="C3104" s="29"/>
      <c r="D3104" s="29"/>
    </row>
    <row r="3105" spans="3:4">
      <c r="C3105" s="29"/>
      <c r="D3105" s="29"/>
    </row>
    <row r="3106" spans="3:4">
      <c r="C3106" s="29"/>
      <c r="D3106" s="29"/>
    </row>
    <row r="3107" spans="3:4">
      <c r="C3107" s="29"/>
      <c r="D3107" s="29"/>
    </row>
    <row r="3108" spans="3:4">
      <c r="C3108" s="29"/>
      <c r="D3108" s="29"/>
    </row>
    <row r="3109" spans="3:4">
      <c r="C3109" s="29"/>
      <c r="D3109" s="29"/>
    </row>
    <row r="3110" spans="3:4">
      <c r="C3110" s="29"/>
      <c r="D3110" s="29"/>
    </row>
    <row r="3111" spans="3:4">
      <c r="C3111" s="29"/>
      <c r="D3111" s="29"/>
    </row>
    <row r="3112" spans="3:4">
      <c r="C3112" s="29"/>
      <c r="D3112" s="29"/>
    </row>
    <row r="3113" spans="3:4">
      <c r="C3113" s="29"/>
      <c r="D3113" s="29"/>
    </row>
    <row r="3114" spans="3:4">
      <c r="C3114" s="29"/>
      <c r="D3114" s="29"/>
    </row>
    <row r="3115" spans="3:4">
      <c r="C3115" s="29"/>
      <c r="D3115" s="29"/>
    </row>
    <row r="3116" spans="3:4">
      <c r="C3116" s="29"/>
      <c r="D3116" s="29"/>
    </row>
    <row r="3117" spans="3:4">
      <c r="C3117" s="29"/>
      <c r="D3117" s="29"/>
    </row>
    <row r="3118" spans="3:4">
      <c r="C3118" s="29"/>
      <c r="D3118" s="29"/>
    </row>
    <row r="3119" spans="3:4">
      <c r="C3119" s="29"/>
      <c r="D3119" s="29"/>
    </row>
    <row r="3120" spans="3:4">
      <c r="C3120" s="29"/>
      <c r="D3120" s="29"/>
    </row>
    <row r="3121" spans="3:4">
      <c r="C3121" s="29"/>
      <c r="D3121" s="29"/>
    </row>
    <row r="3122" spans="3:4">
      <c r="C3122" s="29"/>
      <c r="D3122" s="29"/>
    </row>
    <row r="3123" spans="3:4">
      <c r="C3123" s="29"/>
      <c r="D3123" s="29"/>
    </row>
    <row r="3124" spans="3:4">
      <c r="C3124" s="29"/>
      <c r="D3124" s="29"/>
    </row>
    <row r="3125" spans="3:4">
      <c r="C3125" s="29"/>
      <c r="D3125" s="29"/>
    </row>
    <row r="3126" spans="3:4">
      <c r="C3126" s="29"/>
      <c r="D3126" s="29"/>
    </row>
    <row r="3127" spans="3:4">
      <c r="C3127" s="29"/>
      <c r="D3127" s="29"/>
    </row>
    <row r="3128" spans="3:4">
      <c r="C3128" s="29"/>
      <c r="D3128" s="29"/>
    </row>
    <row r="3129" spans="3:4">
      <c r="C3129" s="29"/>
      <c r="D3129" s="29"/>
    </row>
    <row r="3130" spans="3:4">
      <c r="C3130" s="29"/>
      <c r="D3130" s="29"/>
    </row>
    <row r="3131" spans="3:4">
      <c r="C3131" s="29"/>
      <c r="D3131" s="29"/>
    </row>
    <row r="3132" spans="3:4">
      <c r="C3132" s="29"/>
      <c r="D3132" s="29"/>
    </row>
    <row r="3133" spans="3:4">
      <c r="C3133" s="29"/>
      <c r="D3133" s="29"/>
    </row>
    <row r="3134" spans="3:4">
      <c r="C3134" s="29"/>
      <c r="D3134" s="29"/>
    </row>
    <row r="3135" spans="3:4">
      <c r="C3135" s="29"/>
      <c r="D3135" s="29"/>
    </row>
    <row r="3136" spans="3:4">
      <c r="C3136" s="29"/>
      <c r="D3136" s="29"/>
    </row>
    <row r="3137" spans="3:4">
      <c r="C3137" s="29"/>
      <c r="D3137" s="29"/>
    </row>
    <row r="3138" spans="3:4">
      <c r="C3138" s="29"/>
      <c r="D3138" s="29"/>
    </row>
    <row r="3139" spans="3:4">
      <c r="C3139" s="29"/>
      <c r="D3139" s="29"/>
    </row>
    <row r="3140" spans="3:4">
      <c r="C3140" s="29"/>
      <c r="D3140" s="29"/>
    </row>
    <row r="3141" spans="3:4">
      <c r="C3141" s="29"/>
      <c r="D3141" s="29"/>
    </row>
    <row r="3142" spans="3:4">
      <c r="C3142" s="29"/>
      <c r="D3142" s="29"/>
    </row>
    <row r="3143" spans="3:4">
      <c r="C3143" s="29"/>
      <c r="D3143" s="29"/>
    </row>
    <row r="3144" spans="3:4">
      <c r="C3144" s="29"/>
      <c r="D3144" s="29"/>
    </row>
    <row r="3145" spans="3:4">
      <c r="C3145" s="29"/>
      <c r="D3145" s="29"/>
    </row>
    <row r="3146" spans="3:4">
      <c r="C3146" s="29"/>
      <c r="D3146" s="29"/>
    </row>
    <row r="3147" spans="3:4">
      <c r="C3147" s="29"/>
      <c r="D3147" s="29"/>
    </row>
    <row r="3148" spans="3:4">
      <c r="C3148" s="29"/>
      <c r="D3148" s="29"/>
    </row>
    <row r="3149" spans="3:4">
      <c r="C3149" s="29"/>
      <c r="D3149" s="29"/>
    </row>
    <row r="3150" spans="3:4">
      <c r="C3150" s="29"/>
      <c r="D3150" s="29"/>
    </row>
    <row r="3151" spans="3:4">
      <c r="C3151" s="29"/>
      <c r="D3151" s="29"/>
    </row>
    <row r="3152" spans="3:4">
      <c r="C3152" s="29"/>
      <c r="D3152" s="29"/>
    </row>
    <row r="3153" spans="3:4">
      <c r="C3153" s="29"/>
      <c r="D3153" s="29"/>
    </row>
    <row r="3154" spans="3:4">
      <c r="C3154" s="29"/>
      <c r="D3154" s="29"/>
    </row>
    <row r="3155" spans="3:4">
      <c r="C3155" s="29"/>
      <c r="D3155" s="29"/>
    </row>
    <row r="3156" spans="3:4">
      <c r="C3156" s="29"/>
      <c r="D3156" s="29"/>
    </row>
    <row r="3157" spans="3:4">
      <c r="C3157" s="29"/>
      <c r="D3157" s="29"/>
    </row>
    <row r="3158" spans="3:4">
      <c r="C3158" s="29"/>
      <c r="D3158" s="29"/>
    </row>
    <row r="3159" spans="3:4">
      <c r="C3159" s="29"/>
      <c r="D3159" s="29"/>
    </row>
    <row r="3160" spans="3:4">
      <c r="C3160" s="29"/>
      <c r="D3160" s="29"/>
    </row>
    <row r="3161" spans="3:4">
      <c r="C3161" s="29"/>
      <c r="D3161" s="29"/>
    </row>
    <row r="3162" spans="3:4">
      <c r="C3162" s="29"/>
      <c r="D3162" s="29"/>
    </row>
    <row r="3163" spans="3:4">
      <c r="C3163" s="29"/>
      <c r="D3163" s="29"/>
    </row>
    <row r="3164" spans="3:4">
      <c r="C3164" s="29"/>
      <c r="D3164" s="29"/>
    </row>
    <row r="3165" spans="3:4">
      <c r="C3165" s="29"/>
      <c r="D3165" s="29"/>
    </row>
    <row r="3166" spans="3:4">
      <c r="C3166" s="29"/>
      <c r="D3166" s="29"/>
    </row>
    <row r="3167" spans="3:4">
      <c r="C3167" s="29"/>
      <c r="D3167" s="29"/>
    </row>
    <row r="3168" spans="3:4">
      <c r="C3168" s="29"/>
      <c r="D3168" s="29"/>
    </row>
    <row r="3169" spans="3:4">
      <c r="C3169" s="29"/>
      <c r="D3169" s="29"/>
    </row>
    <row r="3170" spans="3:4">
      <c r="C3170" s="29"/>
      <c r="D3170" s="29"/>
    </row>
    <row r="3171" spans="3:4">
      <c r="C3171" s="29"/>
      <c r="D3171" s="29"/>
    </row>
    <row r="3172" spans="3:4">
      <c r="C3172" s="29"/>
      <c r="D3172" s="29"/>
    </row>
    <row r="3173" spans="3:4">
      <c r="C3173" s="29"/>
      <c r="D3173" s="29"/>
    </row>
    <row r="3174" spans="3:4">
      <c r="C3174" s="29"/>
      <c r="D3174" s="29"/>
    </row>
    <row r="3175" spans="3:4">
      <c r="C3175" s="29"/>
      <c r="D3175" s="29"/>
    </row>
    <row r="3176" spans="3:4">
      <c r="C3176" s="29"/>
      <c r="D3176" s="29"/>
    </row>
    <row r="3177" spans="3:4">
      <c r="C3177" s="29"/>
      <c r="D3177" s="29"/>
    </row>
    <row r="3178" spans="3:4">
      <c r="C3178" s="29"/>
      <c r="D3178" s="29"/>
    </row>
    <row r="3179" spans="3:4">
      <c r="C3179" s="29"/>
      <c r="D3179" s="29"/>
    </row>
    <row r="3180" spans="3:4">
      <c r="C3180" s="29"/>
      <c r="D3180" s="29"/>
    </row>
    <row r="3181" spans="3:4">
      <c r="C3181" s="29"/>
      <c r="D3181" s="29"/>
    </row>
    <row r="3182" spans="3:4">
      <c r="C3182" s="29"/>
      <c r="D3182" s="29"/>
    </row>
    <row r="3183" spans="3:4">
      <c r="C3183" s="29"/>
      <c r="D3183" s="29"/>
    </row>
    <row r="3184" spans="3:4">
      <c r="C3184" s="29"/>
      <c r="D3184" s="29"/>
    </row>
    <row r="3185" spans="3:4">
      <c r="C3185" s="29"/>
      <c r="D3185" s="29"/>
    </row>
    <row r="3186" spans="3:4">
      <c r="C3186" s="29"/>
      <c r="D3186" s="29"/>
    </row>
    <row r="3187" spans="3:4">
      <c r="C3187" s="29"/>
      <c r="D3187" s="29"/>
    </row>
    <row r="3188" spans="3:4">
      <c r="C3188" s="29"/>
      <c r="D3188" s="29"/>
    </row>
    <row r="3189" spans="3:4">
      <c r="C3189" s="29"/>
      <c r="D3189" s="29"/>
    </row>
    <row r="3190" spans="3:4">
      <c r="C3190" s="29"/>
      <c r="D3190" s="29"/>
    </row>
    <row r="3191" spans="3:4">
      <c r="C3191" s="29"/>
      <c r="D3191" s="29"/>
    </row>
    <row r="3192" spans="3:4">
      <c r="C3192" s="29"/>
      <c r="D3192" s="29"/>
    </row>
    <row r="3193" spans="3:4">
      <c r="C3193" s="29"/>
      <c r="D3193" s="29"/>
    </row>
    <row r="3194" spans="3:4">
      <c r="C3194" s="29"/>
      <c r="D3194" s="29"/>
    </row>
    <row r="3195" spans="3:4">
      <c r="C3195" s="29"/>
      <c r="D3195" s="29"/>
    </row>
    <row r="3196" spans="3:4">
      <c r="C3196" s="29"/>
      <c r="D3196" s="29"/>
    </row>
    <row r="3197" spans="3:4">
      <c r="C3197" s="29"/>
      <c r="D3197" s="29"/>
    </row>
    <row r="3198" spans="3:4">
      <c r="C3198" s="29"/>
      <c r="D3198" s="29"/>
    </row>
    <row r="3199" spans="3:4">
      <c r="C3199" s="29"/>
      <c r="D3199" s="29"/>
    </row>
    <row r="3200" spans="3:4">
      <c r="C3200" s="29"/>
      <c r="D3200" s="29"/>
    </row>
    <row r="3201" spans="3:4">
      <c r="C3201" s="29"/>
      <c r="D3201" s="29"/>
    </row>
    <row r="3202" spans="3:4">
      <c r="C3202" s="29"/>
      <c r="D3202" s="29"/>
    </row>
    <row r="3203" spans="3:4">
      <c r="C3203" s="29"/>
      <c r="D3203" s="29"/>
    </row>
    <row r="3204" spans="3:4">
      <c r="C3204" s="29"/>
      <c r="D3204" s="29"/>
    </row>
    <row r="3205" spans="3:4">
      <c r="C3205" s="29"/>
      <c r="D3205" s="29"/>
    </row>
    <row r="3206" spans="3:4">
      <c r="C3206" s="29"/>
      <c r="D3206" s="29"/>
    </row>
    <row r="3207" spans="3:4">
      <c r="C3207" s="29"/>
      <c r="D3207" s="29"/>
    </row>
    <row r="3208" spans="3:4">
      <c r="C3208" s="29"/>
      <c r="D3208" s="29"/>
    </row>
    <row r="3209" spans="3:4">
      <c r="C3209" s="29"/>
      <c r="D3209" s="29"/>
    </row>
    <row r="3210" spans="3:4">
      <c r="C3210" s="29"/>
      <c r="D3210" s="29"/>
    </row>
    <row r="3211" spans="3:4">
      <c r="C3211" s="29"/>
      <c r="D3211" s="29"/>
    </row>
    <row r="3212" spans="3:4">
      <c r="C3212" s="29"/>
      <c r="D3212" s="29"/>
    </row>
    <row r="3213" spans="3:4">
      <c r="C3213" s="29"/>
      <c r="D3213" s="29"/>
    </row>
    <row r="3214" spans="3:4">
      <c r="C3214" s="29"/>
      <c r="D3214" s="29"/>
    </row>
    <row r="3215" spans="3:4">
      <c r="C3215" s="29"/>
      <c r="D3215" s="29"/>
    </row>
    <row r="3216" spans="3:4">
      <c r="C3216" s="29"/>
      <c r="D3216" s="29"/>
    </row>
    <row r="3217" spans="3:4">
      <c r="C3217" s="29"/>
      <c r="D3217" s="29"/>
    </row>
    <row r="3218" spans="3:4">
      <c r="C3218" s="29"/>
      <c r="D3218" s="29"/>
    </row>
    <row r="3219" spans="3:4">
      <c r="C3219" s="29"/>
      <c r="D3219" s="29"/>
    </row>
    <row r="3220" spans="3:4">
      <c r="C3220" s="29"/>
      <c r="D3220" s="29"/>
    </row>
    <row r="3221" spans="3:4">
      <c r="C3221" s="29"/>
      <c r="D3221" s="29"/>
    </row>
    <row r="3222" spans="3:4">
      <c r="C3222" s="29"/>
      <c r="D3222" s="29"/>
    </row>
    <row r="3223" spans="3:4">
      <c r="C3223" s="29"/>
      <c r="D3223" s="29"/>
    </row>
    <row r="3224" spans="3:4">
      <c r="C3224" s="29"/>
      <c r="D3224" s="29"/>
    </row>
    <row r="3225" spans="3:4">
      <c r="C3225" s="29"/>
      <c r="D3225" s="29"/>
    </row>
    <row r="3226" spans="3:4">
      <c r="C3226" s="29"/>
      <c r="D3226" s="29"/>
    </row>
    <row r="3227" spans="3:4">
      <c r="C3227" s="29"/>
      <c r="D3227" s="29"/>
    </row>
    <row r="3228" spans="3:4">
      <c r="C3228" s="29"/>
      <c r="D3228" s="29"/>
    </row>
    <row r="3229" spans="3:4">
      <c r="C3229" s="29"/>
      <c r="D3229" s="29"/>
    </row>
    <row r="3230" spans="3:4">
      <c r="C3230" s="29"/>
      <c r="D3230" s="29"/>
    </row>
    <row r="3231" spans="3:4">
      <c r="C3231" s="29"/>
      <c r="D3231" s="29"/>
    </row>
    <row r="3232" spans="3:4">
      <c r="C3232" s="29"/>
      <c r="D3232" s="29"/>
    </row>
    <row r="3233" spans="3:4">
      <c r="C3233" s="29"/>
      <c r="D3233" s="29"/>
    </row>
    <row r="3234" spans="3:4">
      <c r="C3234" s="29"/>
      <c r="D3234" s="29"/>
    </row>
    <row r="3235" spans="3:4">
      <c r="C3235" s="29"/>
      <c r="D3235" s="29"/>
    </row>
    <row r="3236" spans="3:4">
      <c r="C3236" s="29"/>
      <c r="D3236" s="29"/>
    </row>
    <row r="3237" spans="3:4">
      <c r="C3237" s="29"/>
      <c r="D3237" s="29"/>
    </row>
    <row r="3238" spans="3:4">
      <c r="C3238" s="29"/>
      <c r="D3238" s="29"/>
    </row>
    <row r="3239" spans="3:4">
      <c r="C3239" s="29"/>
      <c r="D3239" s="29"/>
    </row>
    <row r="3240" spans="3:4">
      <c r="C3240" s="29"/>
      <c r="D3240" s="29"/>
    </row>
    <row r="3241" spans="3:4">
      <c r="C3241" s="29"/>
      <c r="D3241" s="29"/>
    </row>
    <row r="3242" spans="3:4">
      <c r="C3242" s="29"/>
      <c r="D3242" s="29"/>
    </row>
    <row r="3243" spans="3:4">
      <c r="C3243" s="29"/>
      <c r="D3243" s="29"/>
    </row>
    <row r="3244" spans="3:4">
      <c r="C3244" s="29"/>
      <c r="D3244" s="29"/>
    </row>
    <row r="3245" spans="3:4">
      <c r="C3245" s="29"/>
      <c r="D3245" s="29"/>
    </row>
    <row r="3246" spans="3:4">
      <c r="C3246" s="29"/>
      <c r="D3246" s="29"/>
    </row>
    <row r="3247" spans="3:4">
      <c r="C3247" s="29"/>
      <c r="D3247" s="29"/>
    </row>
    <row r="3248" spans="3:4">
      <c r="C3248" s="29"/>
      <c r="D3248" s="29"/>
    </row>
    <row r="3249" spans="3:4">
      <c r="C3249" s="29"/>
      <c r="D3249" s="29"/>
    </row>
    <row r="3250" spans="3:4">
      <c r="C3250" s="29"/>
      <c r="D3250" s="29"/>
    </row>
    <row r="3251" spans="3:4">
      <c r="C3251" s="29"/>
      <c r="D3251" s="29"/>
    </row>
    <row r="3252" spans="3:4">
      <c r="C3252" s="29"/>
      <c r="D3252" s="29"/>
    </row>
    <row r="3253" spans="3:4">
      <c r="C3253" s="29"/>
      <c r="D3253" s="29"/>
    </row>
    <row r="3254" spans="3:4">
      <c r="C3254" s="29"/>
      <c r="D3254" s="29"/>
    </row>
    <row r="3255" spans="3:4">
      <c r="C3255" s="29"/>
      <c r="D3255" s="29"/>
    </row>
    <row r="3256" spans="3:4">
      <c r="C3256" s="29"/>
      <c r="D3256" s="29"/>
    </row>
    <row r="3257" spans="3:4">
      <c r="C3257" s="29"/>
      <c r="D3257" s="29"/>
    </row>
    <row r="3258" spans="3:4">
      <c r="C3258" s="29"/>
      <c r="D3258" s="29"/>
    </row>
    <row r="3259" spans="3:4">
      <c r="C3259" s="29"/>
      <c r="D3259" s="29"/>
    </row>
    <row r="3260" spans="3:4">
      <c r="C3260" s="29"/>
      <c r="D3260" s="29"/>
    </row>
    <row r="3261" spans="3:4">
      <c r="C3261" s="29"/>
      <c r="D3261" s="29"/>
    </row>
    <row r="3262" spans="3:4">
      <c r="C3262" s="29"/>
      <c r="D3262" s="29"/>
    </row>
    <row r="3263" spans="3:4">
      <c r="C3263" s="29"/>
      <c r="D3263" s="29"/>
    </row>
    <row r="3264" spans="3:4">
      <c r="C3264" s="29"/>
      <c r="D3264" s="29"/>
    </row>
    <row r="3265" spans="3:4">
      <c r="C3265" s="29"/>
      <c r="D3265" s="29"/>
    </row>
    <row r="3266" spans="3:4">
      <c r="C3266" s="29"/>
      <c r="D3266" s="29"/>
    </row>
    <row r="3267" spans="3:4">
      <c r="C3267" s="29"/>
      <c r="D3267" s="29"/>
    </row>
    <row r="3268" spans="3:4">
      <c r="C3268" s="29"/>
      <c r="D3268" s="29"/>
    </row>
    <row r="3269" spans="3:4">
      <c r="C3269" s="29"/>
      <c r="D3269" s="29"/>
    </row>
    <row r="3270" spans="3:4">
      <c r="C3270" s="29"/>
      <c r="D3270" s="29"/>
    </row>
    <row r="3271" spans="3:4">
      <c r="C3271" s="29"/>
      <c r="D3271" s="29"/>
    </row>
    <row r="3272" spans="3:4">
      <c r="C3272" s="29"/>
      <c r="D3272" s="29"/>
    </row>
    <row r="3273" spans="3:4">
      <c r="C3273" s="29"/>
      <c r="D3273" s="29"/>
    </row>
    <row r="3274" spans="3:4">
      <c r="C3274" s="29"/>
      <c r="D3274" s="29"/>
    </row>
    <row r="3275" spans="3:4">
      <c r="C3275" s="29"/>
      <c r="D3275" s="29"/>
    </row>
    <row r="3276" spans="3:4">
      <c r="C3276" s="29"/>
      <c r="D3276" s="29"/>
    </row>
    <row r="3277" spans="3:4">
      <c r="C3277" s="29"/>
      <c r="D3277" s="29"/>
    </row>
    <row r="3278" spans="3:4">
      <c r="C3278" s="29"/>
      <c r="D3278" s="29"/>
    </row>
    <row r="3279" spans="3:4">
      <c r="C3279" s="29"/>
      <c r="D3279" s="29"/>
    </row>
    <row r="3280" spans="3:4">
      <c r="C3280" s="29"/>
      <c r="D3280" s="29"/>
    </row>
    <row r="3281" spans="3:4">
      <c r="C3281" s="29"/>
      <c r="D3281" s="29"/>
    </row>
    <row r="3282" spans="3:4">
      <c r="C3282" s="29"/>
      <c r="D3282" s="29"/>
    </row>
    <row r="3283" spans="3:4">
      <c r="C3283" s="29"/>
      <c r="D3283" s="29"/>
    </row>
    <row r="3284" spans="3:4">
      <c r="C3284" s="29"/>
      <c r="D3284" s="29"/>
    </row>
    <row r="3285" spans="3:4">
      <c r="C3285" s="29"/>
      <c r="D3285" s="29"/>
    </row>
    <row r="3286" spans="3:4">
      <c r="C3286" s="29"/>
      <c r="D3286" s="29"/>
    </row>
    <row r="3287" spans="3:4">
      <c r="C3287" s="29"/>
      <c r="D3287" s="29"/>
    </row>
    <row r="3288" spans="3:4">
      <c r="C3288" s="29"/>
      <c r="D3288" s="29"/>
    </row>
    <row r="3289" spans="3:4">
      <c r="C3289" s="29"/>
      <c r="D3289" s="29"/>
    </row>
    <row r="3290" spans="3:4">
      <c r="C3290" s="29"/>
      <c r="D3290" s="29"/>
    </row>
    <row r="3291" spans="3:4">
      <c r="C3291" s="29"/>
      <c r="D3291" s="29"/>
    </row>
    <row r="3292" spans="3:4">
      <c r="C3292" s="29"/>
      <c r="D3292" s="29"/>
    </row>
    <row r="3293" spans="3:4">
      <c r="C3293" s="29"/>
      <c r="D3293" s="29"/>
    </row>
    <row r="3294" spans="3:4">
      <c r="C3294" s="29"/>
      <c r="D3294" s="29"/>
    </row>
    <row r="3295" spans="3:4">
      <c r="C3295" s="29"/>
      <c r="D3295" s="29"/>
    </row>
    <row r="3296" spans="3:4">
      <c r="C3296" s="29"/>
      <c r="D3296" s="29"/>
    </row>
    <row r="3297" spans="3:4">
      <c r="C3297" s="29"/>
      <c r="D3297" s="29"/>
    </row>
    <row r="3298" spans="3:4">
      <c r="C3298" s="29"/>
      <c r="D3298" s="29"/>
    </row>
    <row r="3299" spans="3:4">
      <c r="C3299" s="29"/>
      <c r="D3299" s="29"/>
    </row>
    <row r="3300" spans="3:4">
      <c r="C3300" s="29"/>
      <c r="D3300" s="29"/>
    </row>
    <row r="3301" spans="3:4">
      <c r="C3301" s="29"/>
      <c r="D3301" s="29"/>
    </row>
    <row r="3302" spans="3:4">
      <c r="C3302" s="29"/>
      <c r="D3302" s="29"/>
    </row>
    <row r="3303" spans="3:4">
      <c r="C3303" s="29"/>
      <c r="D3303" s="29"/>
    </row>
    <row r="3304" spans="3:4">
      <c r="C3304" s="29"/>
      <c r="D3304" s="29"/>
    </row>
    <row r="3305" spans="3:4">
      <c r="C3305" s="29"/>
      <c r="D3305" s="29"/>
    </row>
    <row r="3306" spans="3:4">
      <c r="C3306" s="29"/>
      <c r="D3306" s="29"/>
    </row>
    <row r="3307" spans="3:4">
      <c r="C3307" s="29"/>
      <c r="D3307" s="29"/>
    </row>
    <row r="3308" spans="3:4">
      <c r="C3308" s="29"/>
      <c r="D3308" s="29"/>
    </row>
    <row r="3309" spans="3:4">
      <c r="C3309" s="29"/>
      <c r="D3309" s="29"/>
    </row>
    <row r="3310" spans="3:4">
      <c r="C3310" s="29"/>
      <c r="D3310" s="29"/>
    </row>
    <row r="3311" spans="3:4">
      <c r="C3311" s="29"/>
      <c r="D3311" s="29"/>
    </row>
    <row r="3312" spans="3:4">
      <c r="C3312" s="29"/>
      <c r="D3312" s="29"/>
    </row>
    <row r="3313" spans="3:4">
      <c r="C3313" s="29"/>
      <c r="D3313" s="29"/>
    </row>
    <row r="3314" spans="3:4">
      <c r="C3314" s="29"/>
      <c r="D3314" s="29"/>
    </row>
    <row r="3315" spans="3:4">
      <c r="C3315" s="29"/>
      <c r="D3315" s="29"/>
    </row>
    <row r="3316" spans="3:4">
      <c r="C3316" s="29"/>
      <c r="D3316" s="29"/>
    </row>
    <row r="3317" spans="3:4">
      <c r="C3317" s="29"/>
      <c r="D3317" s="29"/>
    </row>
    <row r="3318" spans="3:4">
      <c r="C3318" s="29"/>
      <c r="D3318" s="29"/>
    </row>
    <row r="3319" spans="3:4">
      <c r="C3319" s="29"/>
      <c r="D3319" s="29"/>
    </row>
    <row r="3320" spans="3:4">
      <c r="C3320" s="29"/>
      <c r="D3320" s="29"/>
    </row>
    <row r="3321" spans="3:4">
      <c r="C3321" s="29"/>
      <c r="D3321" s="29"/>
    </row>
    <row r="3322" spans="3:4">
      <c r="C3322" s="29"/>
      <c r="D3322" s="29"/>
    </row>
    <row r="3323" spans="3:4">
      <c r="C3323" s="29"/>
      <c r="D3323" s="29"/>
    </row>
    <row r="3324" spans="3:4">
      <c r="C3324" s="29"/>
      <c r="D3324" s="29"/>
    </row>
    <row r="3325" spans="3:4">
      <c r="C3325" s="29"/>
      <c r="D3325" s="29"/>
    </row>
    <row r="3326" spans="3:4">
      <c r="C3326" s="29"/>
      <c r="D3326" s="29"/>
    </row>
    <row r="3327" spans="3:4">
      <c r="C3327" s="29"/>
      <c r="D3327" s="29"/>
    </row>
    <row r="3328" spans="3:4">
      <c r="C3328" s="29"/>
      <c r="D3328" s="29"/>
    </row>
    <row r="3329" spans="3:4">
      <c r="C3329" s="29"/>
      <c r="D3329" s="29"/>
    </row>
    <row r="3330" spans="3:4">
      <c r="C3330" s="29"/>
      <c r="D3330" s="29"/>
    </row>
    <row r="3331" spans="3:4">
      <c r="C3331" s="29"/>
      <c r="D3331" s="29"/>
    </row>
    <row r="3332" spans="3:4">
      <c r="C3332" s="29"/>
      <c r="D3332" s="29"/>
    </row>
    <row r="3333" spans="3:4">
      <c r="C3333" s="29"/>
      <c r="D3333" s="29"/>
    </row>
    <row r="3334" spans="3:4">
      <c r="C3334" s="29"/>
      <c r="D3334" s="29"/>
    </row>
    <row r="3335" spans="3:4">
      <c r="C3335" s="29"/>
      <c r="D3335" s="29"/>
    </row>
    <row r="3336" spans="3:4">
      <c r="C3336" s="29"/>
      <c r="D3336" s="29"/>
    </row>
    <row r="3337" spans="3:4">
      <c r="C3337" s="29"/>
      <c r="D3337" s="29"/>
    </row>
    <row r="3338" spans="3:4">
      <c r="C3338" s="29"/>
      <c r="D3338" s="29"/>
    </row>
    <row r="3339" spans="3:4">
      <c r="C3339" s="29"/>
      <c r="D3339" s="29"/>
    </row>
    <row r="3340" spans="3:4">
      <c r="C3340" s="29"/>
      <c r="D3340" s="29"/>
    </row>
    <row r="3341" spans="3:4">
      <c r="C3341" s="29"/>
      <c r="D3341" s="29"/>
    </row>
    <row r="3342" spans="3:4">
      <c r="C3342" s="29"/>
      <c r="D3342" s="29"/>
    </row>
    <row r="3343" spans="3:4">
      <c r="C3343" s="29"/>
      <c r="D3343" s="29"/>
    </row>
    <row r="3344" spans="3:4">
      <c r="C3344" s="29"/>
      <c r="D3344" s="29"/>
    </row>
    <row r="3345" spans="3:4">
      <c r="C3345" s="29"/>
      <c r="D3345" s="29"/>
    </row>
    <row r="3346" spans="3:4">
      <c r="C3346" s="29"/>
      <c r="D3346" s="29"/>
    </row>
    <row r="3347" spans="3:4">
      <c r="C3347" s="29"/>
      <c r="D3347" s="29"/>
    </row>
    <row r="3348" spans="3:4">
      <c r="C3348" s="29"/>
      <c r="D3348" s="29"/>
    </row>
    <row r="3349" spans="3:4">
      <c r="C3349" s="29"/>
      <c r="D3349" s="29"/>
    </row>
    <row r="3350" spans="3:4">
      <c r="C3350" s="29"/>
      <c r="D3350" s="29"/>
    </row>
    <row r="3351" spans="3:4">
      <c r="C3351" s="29"/>
      <c r="D3351" s="29"/>
    </row>
    <row r="3352" spans="3:4">
      <c r="C3352" s="29"/>
      <c r="D3352" s="29"/>
    </row>
    <row r="3353" spans="3:4">
      <c r="C3353" s="29"/>
      <c r="D3353" s="29"/>
    </row>
    <row r="3354" spans="3:4">
      <c r="C3354" s="29"/>
      <c r="D3354" s="29"/>
    </row>
    <row r="3355" spans="3:4">
      <c r="C3355" s="29"/>
      <c r="D3355" s="29"/>
    </row>
    <row r="3356" spans="3:4">
      <c r="C3356" s="29"/>
      <c r="D3356" s="29"/>
    </row>
    <row r="3357" spans="3:4">
      <c r="C3357" s="29"/>
      <c r="D3357" s="29"/>
    </row>
    <row r="3358" spans="3:4">
      <c r="C3358" s="29"/>
      <c r="D3358" s="29"/>
    </row>
    <row r="3359" spans="3:4">
      <c r="C3359" s="29"/>
      <c r="D3359" s="29"/>
    </row>
    <row r="3360" spans="3:4">
      <c r="C3360" s="29"/>
      <c r="D3360" s="29"/>
    </row>
    <row r="3361" spans="3:4">
      <c r="C3361" s="29"/>
      <c r="D3361" s="29"/>
    </row>
    <row r="3362" spans="3:4">
      <c r="C3362" s="29"/>
      <c r="D3362" s="29"/>
    </row>
    <row r="3363" spans="3:4">
      <c r="C3363" s="29"/>
      <c r="D3363" s="29"/>
    </row>
    <row r="3364" spans="3:4">
      <c r="C3364" s="29"/>
      <c r="D3364" s="29"/>
    </row>
    <row r="3365" spans="3:4">
      <c r="C3365" s="29"/>
      <c r="D3365" s="29"/>
    </row>
    <row r="3366" spans="3:4">
      <c r="C3366" s="29"/>
      <c r="D3366" s="29"/>
    </row>
    <row r="3367" spans="3:4">
      <c r="C3367" s="29"/>
      <c r="D3367" s="29"/>
    </row>
    <row r="3368" spans="3:4">
      <c r="C3368" s="29"/>
      <c r="D3368" s="29"/>
    </row>
    <row r="3369" spans="3:4">
      <c r="C3369" s="29"/>
      <c r="D3369" s="29"/>
    </row>
    <row r="3370" spans="3:4">
      <c r="C3370" s="29"/>
      <c r="D3370" s="29"/>
    </row>
    <row r="3371" spans="3:4">
      <c r="C3371" s="29"/>
      <c r="D3371" s="29"/>
    </row>
    <row r="3372" spans="3:4">
      <c r="C3372" s="29"/>
      <c r="D3372" s="29"/>
    </row>
    <row r="3373" spans="3:4">
      <c r="C3373" s="29"/>
      <c r="D3373" s="29"/>
    </row>
    <row r="3374" spans="3:4">
      <c r="C3374" s="29"/>
      <c r="D3374" s="29"/>
    </row>
    <row r="3375" spans="3:4">
      <c r="C3375" s="29"/>
      <c r="D3375" s="29"/>
    </row>
    <row r="3376" spans="3:4">
      <c r="C3376" s="29"/>
      <c r="D3376" s="29"/>
    </row>
    <row r="3377" spans="3:4">
      <c r="C3377" s="29"/>
      <c r="D3377" s="29"/>
    </row>
    <row r="3378" spans="3:4">
      <c r="C3378" s="29"/>
      <c r="D3378" s="29"/>
    </row>
    <row r="3379" spans="3:4">
      <c r="C3379" s="29"/>
      <c r="D3379" s="29"/>
    </row>
    <row r="3380" spans="3:4">
      <c r="C3380" s="29"/>
      <c r="D3380" s="29"/>
    </row>
    <row r="3381" spans="3:4">
      <c r="C3381" s="29"/>
      <c r="D3381" s="29"/>
    </row>
    <row r="3382" spans="3:4">
      <c r="C3382" s="29"/>
      <c r="D3382" s="29"/>
    </row>
    <row r="3383" spans="3:4">
      <c r="C3383" s="29"/>
      <c r="D3383" s="29"/>
    </row>
    <row r="3384" spans="3:4">
      <c r="C3384" s="29"/>
      <c r="D3384" s="29"/>
    </row>
    <row r="3385" spans="3:4">
      <c r="C3385" s="29"/>
      <c r="D3385" s="29"/>
    </row>
    <row r="3386" spans="3:4">
      <c r="C3386" s="29"/>
      <c r="D3386" s="29"/>
    </row>
    <row r="3387" spans="3:4">
      <c r="C3387" s="29"/>
      <c r="D3387" s="29"/>
    </row>
    <row r="3388" spans="3:4">
      <c r="C3388" s="29"/>
      <c r="D3388" s="29"/>
    </row>
    <row r="3389" spans="3:4">
      <c r="C3389" s="29"/>
      <c r="D3389" s="29"/>
    </row>
    <row r="3390" spans="3:4">
      <c r="C3390" s="29"/>
      <c r="D3390" s="29"/>
    </row>
    <row r="3391" spans="3:4">
      <c r="C3391" s="29"/>
      <c r="D3391" s="29"/>
    </row>
    <row r="3392" spans="3:4">
      <c r="C3392" s="29"/>
      <c r="D3392" s="29"/>
    </row>
    <row r="3393" spans="3:4">
      <c r="C3393" s="29"/>
      <c r="D3393" s="29"/>
    </row>
    <row r="3394" spans="3:4">
      <c r="C3394" s="29"/>
      <c r="D3394" s="29"/>
    </row>
    <row r="3395" spans="3:4">
      <c r="C3395" s="29"/>
      <c r="D3395" s="29"/>
    </row>
    <row r="3396" spans="3:4">
      <c r="C3396" s="29"/>
      <c r="D3396" s="29"/>
    </row>
    <row r="3397" spans="3:4">
      <c r="C3397" s="29"/>
      <c r="D3397" s="29"/>
    </row>
    <row r="3398" spans="3:4">
      <c r="C3398" s="29"/>
      <c r="D3398" s="29"/>
    </row>
    <row r="3399" spans="3:4">
      <c r="C3399" s="29"/>
      <c r="D3399" s="29"/>
    </row>
    <row r="3400" spans="3:4">
      <c r="C3400" s="29"/>
      <c r="D3400" s="29"/>
    </row>
    <row r="3401" spans="3:4">
      <c r="C3401" s="29"/>
      <c r="D3401" s="29"/>
    </row>
    <row r="3402" spans="3:4">
      <c r="C3402" s="29"/>
      <c r="D3402" s="29"/>
    </row>
    <row r="3403" spans="3:4">
      <c r="C3403" s="29"/>
      <c r="D3403" s="29"/>
    </row>
    <row r="3404" spans="3:4">
      <c r="C3404" s="29"/>
      <c r="D3404" s="29"/>
    </row>
    <row r="3405" spans="3:4">
      <c r="C3405" s="29"/>
      <c r="D3405" s="29"/>
    </row>
    <row r="3406" spans="3:4">
      <c r="C3406" s="29"/>
      <c r="D3406" s="29"/>
    </row>
    <row r="3407" spans="3:4">
      <c r="C3407" s="29"/>
      <c r="D3407" s="29"/>
    </row>
    <row r="3408" spans="3:4">
      <c r="C3408" s="29"/>
      <c r="D3408" s="29"/>
    </row>
    <row r="3409" spans="3:4">
      <c r="C3409" s="29"/>
      <c r="D3409" s="29"/>
    </row>
    <row r="3410" spans="3:4">
      <c r="C3410" s="29"/>
      <c r="D3410" s="29"/>
    </row>
    <row r="3411" spans="3:4">
      <c r="C3411" s="29"/>
      <c r="D3411" s="29"/>
    </row>
    <row r="3412" spans="3:4">
      <c r="C3412" s="29"/>
      <c r="D3412" s="29"/>
    </row>
    <row r="3413" spans="3:4">
      <c r="C3413" s="29"/>
      <c r="D3413" s="29"/>
    </row>
    <row r="3414" spans="3:4">
      <c r="C3414" s="29"/>
      <c r="D3414" s="29"/>
    </row>
    <row r="3415" spans="3:4">
      <c r="C3415" s="29"/>
      <c r="D3415" s="29"/>
    </row>
    <row r="3416" spans="3:4">
      <c r="C3416" s="29"/>
      <c r="D3416" s="29"/>
    </row>
    <row r="3417" spans="3:4">
      <c r="C3417" s="29"/>
      <c r="D3417" s="29"/>
    </row>
    <row r="3418" spans="3:4">
      <c r="C3418" s="29"/>
      <c r="D3418" s="29"/>
    </row>
    <row r="3419" spans="3:4">
      <c r="C3419" s="29"/>
      <c r="D3419" s="29"/>
    </row>
    <row r="3420" spans="3:4">
      <c r="C3420" s="29"/>
      <c r="D3420" s="29"/>
    </row>
    <row r="3421" spans="3:4">
      <c r="C3421" s="29"/>
      <c r="D3421" s="29"/>
    </row>
    <row r="3422" spans="3:4">
      <c r="C3422" s="29"/>
      <c r="D3422" s="29"/>
    </row>
    <row r="3423" spans="3:4">
      <c r="C3423" s="29"/>
      <c r="D3423" s="29"/>
    </row>
    <row r="3424" spans="3:4">
      <c r="C3424" s="29"/>
      <c r="D3424" s="29"/>
    </row>
    <row r="3425" spans="3:4">
      <c r="C3425" s="29"/>
      <c r="D3425" s="29"/>
    </row>
    <row r="3426" spans="3:4">
      <c r="C3426" s="29"/>
      <c r="D3426" s="29"/>
    </row>
    <row r="3427" spans="3:4">
      <c r="C3427" s="29"/>
      <c r="D3427" s="29"/>
    </row>
    <row r="3428" spans="3:4">
      <c r="C3428" s="29"/>
      <c r="D3428" s="29"/>
    </row>
    <row r="3429" spans="3:4">
      <c r="C3429" s="29"/>
      <c r="D3429" s="29"/>
    </row>
    <row r="3430" spans="3:4">
      <c r="C3430" s="29"/>
      <c r="D3430" s="29"/>
    </row>
    <row r="3431" spans="3:4">
      <c r="C3431" s="29"/>
      <c r="D3431" s="29"/>
    </row>
    <row r="3432" spans="3:4">
      <c r="C3432" s="29"/>
      <c r="D3432" s="29"/>
    </row>
    <row r="3433" spans="3:4">
      <c r="C3433" s="29"/>
      <c r="D3433" s="29"/>
    </row>
    <row r="3434" spans="3:4">
      <c r="C3434" s="29"/>
      <c r="D3434" s="29"/>
    </row>
    <row r="3435" spans="3:4">
      <c r="C3435" s="29"/>
      <c r="D3435" s="29"/>
    </row>
    <row r="3436" spans="3:4">
      <c r="C3436" s="29"/>
      <c r="D3436" s="29"/>
    </row>
    <row r="3437" spans="3:4">
      <c r="C3437" s="29"/>
      <c r="D3437" s="29"/>
    </row>
    <row r="3438" spans="3:4">
      <c r="C3438" s="29"/>
      <c r="D3438" s="29"/>
    </row>
    <row r="3439" spans="3:4">
      <c r="C3439" s="29"/>
      <c r="D3439" s="29"/>
    </row>
    <row r="3440" spans="3:4">
      <c r="C3440" s="29"/>
      <c r="D3440" s="29"/>
    </row>
    <row r="3441" spans="3:4">
      <c r="C3441" s="29"/>
      <c r="D3441" s="29"/>
    </row>
    <row r="3442" spans="3:4">
      <c r="C3442" s="29"/>
      <c r="D3442" s="29"/>
    </row>
    <row r="3443" spans="3:4">
      <c r="C3443" s="29"/>
      <c r="D3443" s="29"/>
    </row>
    <row r="3444" spans="3:4">
      <c r="C3444" s="29"/>
      <c r="D3444" s="29"/>
    </row>
    <row r="3445" spans="3:4">
      <c r="C3445" s="29"/>
      <c r="D3445" s="29"/>
    </row>
    <row r="3446" spans="3:4">
      <c r="C3446" s="29"/>
      <c r="D3446" s="29"/>
    </row>
    <row r="3447" spans="3:4">
      <c r="C3447" s="29"/>
      <c r="D3447" s="29"/>
    </row>
    <row r="3448" spans="3:4">
      <c r="C3448" s="29"/>
      <c r="D3448" s="29"/>
    </row>
    <row r="3449" spans="3:4">
      <c r="C3449" s="29"/>
      <c r="D3449" s="29"/>
    </row>
    <row r="3450" spans="3:4">
      <c r="C3450" s="29"/>
      <c r="D3450" s="29"/>
    </row>
    <row r="3451" spans="3:4">
      <c r="C3451" s="29"/>
      <c r="D3451" s="29"/>
    </row>
    <row r="3452" spans="3:4">
      <c r="C3452" s="29"/>
      <c r="D3452" s="29"/>
    </row>
    <row r="3453" spans="3:4">
      <c r="C3453" s="29"/>
      <c r="D3453" s="29"/>
    </row>
    <row r="3454" spans="3:4">
      <c r="C3454" s="29"/>
      <c r="D3454" s="29"/>
    </row>
    <row r="3455" spans="3:4">
      <c r="C3455" s="29"/>
      <c r="D3455" s="29"/>
    </row>
    <row r="3456" spans="3:4">
      <c r="C3456" s="29"/>
      <c r="D3456" s="29"/>
    </row>
    <row r="3457" spans="3:4">
      <c r="C3457" s="29"/>
      <c r="D3457" s="29"/>
    </row>
    <row r="3458" spans="3:4">
      <c r="C3458" s="29"/>
      <c r="D3458" s="29"/>
    </row>
    <row r="3459" spans="3:4">
      <c r="C3459" s="29"/>
      <c r="D3459" s="29"/>
    </row>
    <row r="3460" spans="3:4">
      <c r="C3460" s="29"/>
      <c r="D3460" s="29"/>
    </row>
    <row r="3461" spans="3:4">
      <c r="C3461" s="29"/>
      <c r="D3461" s="29"/>
    </row>
    <row r="3462" spans="3:4">
      <c r="C3462" s="29"/>
      <c r="D3462" s="29"/>
    </row>
    <row r="3463" spans="3:4">
      <c r="C3463" s="29"/>
      <c r="D3463" s="29"/>
    </row>
    <row r="3464" spans="3:4">
      <c r="C3464" s="29"/>
      <c r="D3464" s="29"/>
    </row>
    <row r="3465" spans="3:4">
      <c r="C3465" s="29"/>
      <c r="D3465" s="29"/>
    </row>
    <row r="3466" spans="3:4">
      <c r="C3466" s="29"/>
      <c r="D3466" s="29"/>
    </row>
    <row r="3467" spans="3:4">
      <c r="C3467" s="29"/>
      <c r="D3467" s="29"/>
    </row>
    <row r="3468" spans="3:4">
      <c r="C3468" s="29"/>
      <c r="D3468" s="29"/>
    </row>
    <row r="3469" spans="3:4">
      <c r="C3469" s="29"/>
      <c r="D3469" s="29"/>
    </row>
    <row r="3470" spans="3:4">
      <c r="C3470" s="29"/>
      <c r="D3470" s="29"/>
    </row>
    <row r="3471" spans="3:4">
      <c r="C3471" s="29"/>
      <c r="D3471" s="29"/>
    </row>
    <row r="3472" spans="3:4">
      <c r="C3472" s="29"/>
      <c r="D3472" s="29"/>
    </row>
    <row r="3473" spans="3:4">
      <c r="C3473" s="29"/>
      <c r="D3473" s="29"/>
    </row>
    <row r="3474" spans="3:4">
      <c r="C3474" s="29"/>
      <c r="D3474" s="29"/>
    </row>
    <row r="3475" spans="3:4">
      <c r="C3475" s="29"/>
      <c r="D3475" s="29"/>
    </row>
    <row r="3476" spans="3:4">
      <c r="C3476" s="29"/>
      <c r="D3476" s="29"/>
    </row>
    <row r="3477" spans="3:4">
      <c r="C3477" s="29"/>
      <c r="D3477" s="29"/>
    </row>
    <row r="3478" spans="3:4">
      <c r="C3478" s="29"/>
      <c r="D3478" s="29"/>
    </row>
    <row r="3479" spans="3:4">
      <c r="C3479" s="29"/>
      <c r="D3479" s="29"/>
    </row>
    <row r="3480" spans="3:4">
      <c r="C3480" s="29"/>
      <c r="D3480" s="29"/>
    </row>
    <row r="3481" spans="3:4">
      <c r="C3481" s="29"/>
      <c r="D3481" s="29"/>
    </row>
    <row r="3482" spans="3:4">
      <c r="C3482" s="29"/>
      <c r="D3482" s="29"/>
    </row>
    <row r="3483" spans="3:4">
      <c r="C3483" s="29"/>
      <c r="D3483" s="29"/>
    </row>
    <row r="3484" spans="3:4">
      <c r="C3484" s="29"/>
      <c r="D3484" s="29"/>
    </row>
    <row r="3485" spans="3:4">
      <c r="C3485" s="29"/>
      <c r="D3485" s="29"/>
    </row>
    <row r="3486" spans="3:4">
      <c r="C3486" s="29"/>
      <c r="D3486" s="29"/>
    </row>
    <row r="3487" spans="3:4">
      <c r="C3487" s="29"/>
      <c r="D3487" s="29"/>
    </row>
    <row r="3488" spans="3:4">
      <c r="C3488" s="29"/>
      <c r="D3488" s="29"/>
    </row>
    <row r="3489" spans="3:4">
      <c r="C3489" s="29"/>
      <c r="D3489" s="29"/>
    </row>
    <row r="3490" spans="3:4">
      <c r="C3490" s="29"/>
      <c r="D3490" s="29"/>
    </row>
    <row r="3491" spans="3:4">
      <c r="C3491" s="29"/>
      <c r="D3491" s="29"/>
    </row>
    <row r="3492" spans="3:4">
      <c r="C3492" s="29"/>
      <c r="D3492" s="29"/>
    </row>
    <row r="3493" spans="3:4">
      <c r="C3493" s="29"/>
      <c r="D3493" s="29"/>
    </row>
    <row r="3494" spans="3:4">
      <c r="C3494" s="29"/>
      <c r="D3494" s="29"/>
    </row>
    <row r="3495" spans="3:4">
      <c r="C3495" s="29"/>
      <c r="D3495" s="29"/>
    </row>
    <row r="3496" spans="3:4">
      <c r="C3496" s="29"/>
      <c r="D3496" s="29"/>
    </row>
    <row r="3497" spans="3:4">
      <c r="C3497" s="29"/>
      <c r="D3497" s="29"/>
    </row>
    <row r="3498" spans="3:4">
      <c r="C3498" s="29"/>
      <c r="D3498" s="29"/>
    </row>
    <row r="3499" spans="3:4">
      <c r="C3499" s="29"/>
      <c r="D3499" s="29"/>
    </row>
    <row r="3500" spans="3:4">
      <c r="C3500" s="29"/>
      <c r="D3500" s="29"/>
    </row>
    <row r="3501" spans="3:4">
      <c r="C3501" s="29"/>
      <c r="D3501" s="29"/>
    </row>
    <row r="3502" spans="3:4">
      <c r="C3502" s="29"/>
      <c r="D3502" s="29"/>
    </row>
    <row r="3503" spans="3:4">
      <c r="C3503" s="29"/>
      <c r="D3503" s="29"/>
    </row>
    <row r="3504" spans="3:4">
      <c r="C3504" s="29"/>
      <c r="D3504" s="29"/>
    </row>
    <row r="3505" spans="3:4">
      <c r="C3505" s="29"/>
      <c r="D3505" s="29"/>
    </row>
    <row r="3506" spans="3:4">
      <c r="C3506" s="29"/>
      <c r="D3506" s="29"/>
    </row>
    <row r="3507" spans="3:4">
      <c r="C3507" s="29"/>
      <c r="D3507" s="29"/>
    </row>
    <row r="3508" spans="3:4">
      <c r="C3508" s="29"/>
      <c r="D3508" s="29"/>
    </row>
    <row r="3509" spans="3:4">
      <c r="C3509" s="29"/>
      <c r="D3509" s="29"/>
    </row>
    <row r="3510" spans="3:4">
      <c r="C3510" s="29"/>
      <c r="D3510" s="29"/>
    </row>
    <row r="3511" spans="3:4">
      <c r="C3511" s="29"/>
      <c r="D3511" s="29"/>
    </row>
    <row r="3512" spans="3:4">
      <c r="C3512" s="29"/>
      <c r="D3512" s="29"/>
    </row>
    <row r="3513" spans="3:4">
      <c r="C3513" s="29"/>
      <c r="D3513" s="29"/>
    </row>
    <row r="3514" spans="3:4">
      <c r="C3514" s="29"/>
      <c r="D3514" s="29"/>
    </row>
    <row r="3515" spans="3:4">
      <c r="C3515" s="29"/>
      <c r="D3515" s="29"/>
    </row>
    <row r="3516" spans="3:4">
      <c r="C3516" s="29"/>
      <c r="D3516" s="29"/>
    </row>
    <row r="3517" spans="3:4">
      <c r="C3517" s="29"/>
      <c r="D3517" s="29"/>
    </row>
    <row r="3518" spans="3:4">
      <c r="C3518" s="29"/>
      <c r="D3518" s="29"/>
    </row>
    <row r="3519" spans="3:4">
      <c r="C3519" s="29"/>
      <c r="D3519" s="29"/>
    </row>
    <row r="3520" spans="3:4">
      <c r="C3520" s="29"/>
      <c r="D3520" s="29"/>
    </row>
    <row r="3521" spans="3:4">
      <c r="C3521" s="29"/>
      <c r="D3521" s="29"/>
    </row>
    <row r="3522" spans="3:4">
      <c r="C3522" s="29"/>
      <c r="D3522" s="29"/>
    </row>
    <row r="3523" spans="3:4">
      <c r="C3523" s="29"/>
      <c r="D3523" s="29"/>
    </row>
    <row r="3524" spans="3:4">
      <c r="C3524" s="29"/>
      <c r="D3524" s="29"/>
    </row>
    <row r="3525" spans="3:4">
      <c r="C3525" s="29"/>
      <c r="D3525" s="29"/>
    </row>
    <row r="3526" spans="3:4">
      <c r="C3526" s="29"/>
      <c r="D3526" s="29"/>
    </row>
    <row r="3527" spans="3:4">
      <c r="C3527" s="29"/>
      <c r="D3527" s="29"/>
    </row>
    <row r="3528" spans="3:4">
      <c r="C3528" s="29"/>
      <c r="D3528" s="29"/>
    </row>
    <row r="3529" spans="3:4">
      <c r="C3529" s="29"/>
      <c r="D3529" s="29"/>
    </row>
    <row r="3530" spans="3:4">
      <c r="C3530" s="29"/>
      <c r="D3530" s="29"/>
    </row>
    <row r="3531" spans="3:4">
      <c r="C3531" s="29"/>
      <c r="D3531" s="29"/>
    </row>
    <row r="3532" spans="3:4">
      <c r="C3532" s="29"/>
      <c r="D3532" s="29"/>
    </row>
    <row r="3533" spans="3:4">
      <c r="C3533" s="29"/>
      <c r="D3533" s="29"/>
    </row>
    <row r="3534" spans="3:4">
      <c r="C3534" s="29"/>
      <c r="D3534" s="29"/>
    </row>
    <row r="3535" spans="3:4">
      <c r="C3535" s="29"/>
      <c r="D3535" s="29"/>
    </row>
    <row r="3536" spans="3:4">
      <c r="C3536" s="29"/>
      <c r="D3536" s="29"/>
    </row>
    <row r="3537" spans="3:4">
      <c r="C3537" s="29"/>
      <c r="D3537" s="29"/>
    </row>
    <row r="3538" spans="3:4">
      <c r="C3538" s="29"/>
      <c r="D3538" s="29"/>
    </row>
    <row r="3539" spans="3:4">
      <c r="C3539" s="29"/>
      <c r="D3539" s="29"/>
    </row>
    <row r="3540" spans="3:4">
      <c r="C3540" s="29"/>
      <c r="D3540" s="29"/>
    </row>
    <row r="3541" spans="3:4">
      <c r="C3541" s="29"/>
      <c r="D3541" s="29"/>
    </row>
    <row r="3542" spans="3:4">
      <c r="C3542" s="29"/>
      <c r="D3542" s="29"/>
    </row>
    <row r="3543" spans="3:4">
      <c r="C3543" s="29"/>
      <c r="D3543" s="29"/>
    </row>
    <row r="3544" spans="3:4">
      <c r="C3544" s="29"/>
      <c r="D3544" s="29"/>
    </row>
    <row r="3545" spans="3:4">
      <c r="C3545" s="29"/>
      <c r="D3545" s="29"/>
    </row>
    <row r="3546" spans="3:4">
      <c r="C3546" s="29"/>
      <c r="D3546" s="29"/>
    </row>
    <row r="3547" spans="3:4">
      <c r="C3547" s="29"/>
      <c r="D3547" s="29"/>
    </row>
    <row r="3548" spans="3:4">
      <c r="C3548" s="29"/>
      <c r="D3548" s="29"/>
    </row>
    <row r="3549" spans="3:4">
      <c r="C3549" s="29"/>
      <c r="D3549" s="29"/>
    </row>
    <row r="3550" spans="3:4">
      <c r="C3550" s="29"/>
      <c r="D3550" s="29"/>
    </row>
    <row r="3551" spans="3:4">
      <c r="C3551" s="29"/>
      <c r="D3551" s="29"/>
    </row>
    <row r="3552" spans="3:4">
      <c r="C3552" s="29"/>
      <c r="D3552" s="29"/>
    </row>
    <row r="3553" spans="3:4">
      <c r="C3553" s="29"/>
      <c r="D3553" s="29"/>
    </row>
    <row r="3554" spans="3:4">
      <c r="C3554" s="29"/>
      <c r="D3554" s="29"/>
    </row>
    <row r="3555" spans="3:4">
      <c r="C3555" s="29"/>
      <c r="D3555" s="29"/>
    </row>
    <row r="3556" spans="3:4">
      <c r="C3556" s="29"/>
      <c r="D3556" s="29"/>
    </row>
    <row r="3557" spans="3:4">
      <c r="C3557" s="29"/>
      <c r="D3557" s="29"/>
    </row>
    <row r="3558" spans="3:4">
      <c r="C3558" s="29"/>
      <c r="D3558" s="29"/>
    </row>
    <row r="3559" spans="3:4">
      <c r="C3559" s="29"/>
      <c r="D3559" s="29"/>
    </row>
    <row r="3560" spans="3:4">
      <c r="C3560" s="29"/>
      <c r="D3560" s="29"/>
    </row>
    <row r="3561" spans="3:4">
      <c r="C3561" s="29"/>
      <c r="D3561" s="29"/>
    </row>
    <row r="3562" spans="3:4">
      <c r="C3562" s="29"/>
      <c r="D3562" s="29"/>
    </row>
    <row r="3563" spans="3:4">
      <c r="C3563" s="29"/>
      <c r="D3563" s="29"/>
    </row>
    <row r="3564" spans="3:4">
      <c r="C3564" s="29"/>
      <c r="D3564" s="29"/>
    </row>
    <row r="3565" spans="3:4">
      <c r="C3565" s="29"/>
      <c r="D3565" s="29"/>
    </row>
    <row r="3566" spans="3:4">
      <c r="C3566" s="29"/>
      <c r="D3566" s="29"/>
    </row>
    <row r="3567" spans="3:4">
      <c r="C3567" s="29"/>
      <c r="D3567" s="29"/>
    </row>
    <row r="3568" spans="3:4">
      <c r="C3568" s="29"/>
      <c r="D3568" s="29"/>
    </row>
    <row r="3569" spans="3:4">
      <c r="C3569" s="29"/>
      <c r="D3569" s="29"/>
    </row>
    <row r="3570" spans="3:4">
      <c r="C3570" s="29"/>
      <c r="D3570" s="29"/>
    </row>
    <row r="3571" spans="3:4">
      <c r="C3571" s="29"/>
      <c r="D3571" s="29"/>
    </row>
    <row r="3572" spans="3:4">
      <c r="C3572" s="29"/>
      <c r="D3572" s="29"/>
    </row>
    <row r="3573" spans="3:4">
      <c r="C3573" s="29"/>
      <c r="D3573" s="29"/>
    </row>
    <row r="3574" spans="3:4">
      <c r="C3574" s="29"/>
      <c r="D3574" s="29"/>
    </row>
    <row r="3575" spans="3:4">
      <c r="C3575" s="29"/>
      <c r="D3575" s="29"/>
    </row>
    <row r="3576" spans="3:4">
      <c r="C3576" s="29"/>
      <c r="D3576" s="29"/>
    </row>
    <row r="3577" spans="3:4">
      <c r="C3577" s="29"/>
      <c r="D3577" s="29"/>
    </row>
    <row r="3578" spans="3:4">
      <c r="C3578" s="29"/>
      <c r="D3578" s="29"/>
    </row>
    <row r="3579" spans="3:4">
      <c r="C3579" s="29"/>
      <c r="D3579" s="29"/>
    </row>
    <row r="3580" spans="3:4">
      <c r="C3580" s="29"/>
      <c r="D3580" s="29"/>
    </row>
    <row r="3581" spans="3:4">
      <c r="C3581" s="29"/>
      <c r="D3581" s="29"/>
    </row>
    <row r="3582" spans="3:4">
      <c r="C3582" s="29"/>
      <c r="D3582" s="29"/>
    </row>
    <row r="3583" spans="3:4">
      <c r="C3583" s="29"/>
      <c r="D3583" s="29"/>
    </row>
    <row r="3584" spans="3:4">
      <c r="C3584" s="29"/>
      <c r="D3584" s="29"/>
    </row>
    <row r="3585" spans="3:4">
      <c r="C3585" s="29"/>
      <c r="D3585" s="29"/>
    </row>
    <row r="3586" spans="3:4">
      <c r="C3586" s="29"/>
      <c r="D3586" s="29"/>
    </row>
    <row r="3587" spans="3:4">
      <c r="C3587" s="29"/>
      <c r="D3587" s="29"/>
    </row>
    <row r="3588" spans="3:4">
      <c r="C3588" s="29"/>
      <c r="D3588" s="29"/>
    </row>
    <row r="3589" spans="3:4">
      <c r="C3589" s="29"/>
      <c r="D3589" s="29"/>
    </row>
    <row r="3590" spans="3:4">
      <c r="C3590" s="29"/>
      <c r="D3590" s="29"/>
    </row>
    <row r="3591" spans="3:4">
      <c r="C3591" s="29"/>
      <c r="D3591" s="29"/>
    </row>
    <row r="3592" spans="3:4">
      <c r="C3592" s="29"/>
      <c r="D3592" s="29"/>
    </row>
    <row r="3593" spans="3:4">
      <c r="C3593" s="29"/>
      <c r="D3593" s="29"/>
    </row>
    <row r="3594" spans="3:4">
      <c r="C3594" s="29"/>
      <c r="D3594" s="29"/>
    </row>
    <row r="3595" spans="3:4">
      <c r="C3595" s="29"/>
      <c r="D3595" s="29"/>
    </row>
    <row r="3596" spans="3:4">
      <c r="C3596" s="29"/>
      <c r="D3596" s="29"/>
    </row>
    <row r="3597" spans="3:4">
      <c r="C3597" s="29"/>
      <c r="D3597" s="29"/>
    </row>
    <row r="3598" spans="3:4">
      <c r="C3598" s="29"/>
      <c r="D3598" s="29"/>
    </row>
    <row r="3599" spans="3:4">
      <c r="C3599" s="29"/>
      <c r="D3599" s="29"/>
    </row>
    <row r="3600" spans="3:4">
      <c r="C3600" s="29"/>
      <c r="D3600" s="29"/>
    </row>
    <row r="3601" spans="3:4">
      <c r="C3601" s="29"/>
      <c r="D3601" s="29"/>
    </row>
    <row r="3602" spans="3:4">
      <c r="C3602" s="29"/>
      <c r="D3602" s="29"/>
    </row>
    <row r="3603" spans="3:4">
      <c r="C3603" s="29"/>
      <c r="D3603" s="29"/>
    </row>
    <row r="3604" spans="3:4">
      <c r="C3604" s="29"/>
      <c r="D3604" s="29"/>
    </row>
    <row r="3605" spans="3:4">
      <c r="C3605" s="29"/>
      <c r="D3605" s="29"/>
    </row>
    <row r="3606" spans="3:4">
      <c r="C3606" s="29"/>
      <c r="D3606" s="29"/>
    </row>
    <row r="3607" spans="3:4">
      <c r="C3607" s="29"/>
      <c r="D3607" s="29"/>
    </row>
    <row r="3608" spans="3:4">
      <c r="C3608" s="29"/>
      <c r="D3608" s="29"/>
    </row>
    <row r="3609" spans="3:4">
      <c r="C3609" s="29"/>
      <c r="D3609" s="29"/>
    </row>
    <row r="3610" spans="3:4">
      <c r="C3610" s="29"/>
      <c r="D3610" s="29"/>
    </row>
    <row r="3611" spans="3:4">
      <c r="C3611" s="29"/>
      <c r="D3611" s="29"/>
    </row>
    <row r="3612" spans="3:4">
      <c r="C3612" s="29"/>
      <c r="D3612" s="29"/>
    </row>
    <row r="3613" spans="3:4">
      <c r="C3613" s="29"/>
      <c r="D3613" s="29"/>
    </row>
    <row r="3614" spans="3:4">
      <c r="C3614" s="29"/>
      <c r="D3614" s="29"/>
    </row>
    <row r="3615" spans="3:4">
      <c r="C3615" s="29"/>
      <c r="D3615" s="29"/>
    </row>
    <row r="3616" spans="3:4">
      <c r="C3616" s="29"/>
      <c r="D3616" s="29"/>
    </row>
    <row r="3617" spans="3:4">
      <c r="C3617" s="29"/>
      <c r="D3617" s="29"/>
    </row>
    <row r="3618" spans="3:4">
      <c r="C3618" s="29"/>
      <c r="D3618" s="29"/>
    </row>
    <row r="3619" spans="3:4">
      <c r="C3619" s="29"/>
      <c r="D3619" s="29"/>
    </row>
    <row r="3620" spans="3:4">
      <c r="C3620" s="29"/>
      <c r="D3620" s="29"/>
    </row>
    <row r="3621" spans="3:4">
      <c r="C3621" s="29"/>
      <c r="D3621" s="29"/>
    </row>
    <row r="3622" spans="3:4">
      <c r="C3622" s="29"/>
      <c r="D3622" s="29"/>
    </row>
    <row r="3623" spans="3:4">
      <c r="C3623" s="29"/>
      <c r="D3623" s="29"/>
    </row>
    <row r="3624" spans="3:4">
      <c r="C3624" s="29"/>
      <c r="D3624" s="29"/>
    </row>
    <row r="3625" spans="3:4">
      <c r="C3625" s="29"/>
      <c r="D3625" s="29"/>
    </row>
    <row r="3626" spans="3:4">
      <c r="C3626" s="29"/>
      <c r="D3626" s="29"/>
    </row>
    <row r="3627" spans="3:4">
      <c r="C3627" s="29"/>
      <c r="D3627" s="29"/>
    </row>
    <row r="3628" spans="3:4">
      <c r="C3628" s="29"/>
      <c r="D3628" s="29"/>
    </row>
    <row r="3629" spans="3:4">
      <c r="C3629" s="29"/>
      <c r="D3629" s="29"/>
    </row>
    <row r="3630" spans="3:4">
      <c r="C3630" s="29"/>
      <c r="D3630" s="29"/>
    </row>
    <row r="3631" spans="3:4">
      <c r="C3631" s="29"/>
      <c r="D3631" s="29"/>
    </row>
    <row r="3632" spans="3:4">
      <c r="C3632" s="29"/>
      <c r="D3632" s="29"/>
    </row>
    <row r="3633" spans="3:4">
      <c r="C3633" s="29"/>
      <c r="D3633" s="29"/>
    </row>
    <row r="3634" spans="3:4">
      <c r="C3634" s="29"/>
      <c r="D3634" s="29"/>
    </row>
    <row r="3635" spans="3:4">
      <c r="C3635" s="29"/>
      <c r="D3635" s="29"/>
    </row>
    <row r="3636" spans="3:4">
      <c r="C3636" s="29"/>
      <c r="D3636" s="29"/>
    </row>
    <row r="3637" spans="3:4">
      <c r="C3637" s="29"/>
      <c r="D3637" s="29"/>
    </row>
    <row r="3638" spans="3:4">
      <c r="C3638" s="29"/>
      <c r="D3638" s="29"/>
    </row>
    <row r="3639" spans="3:4">
      <c r="C3639" s="29"/>
      <c r="D3639" s="29"/>
    </row>
    <row r="3640" spans="3:4">
      <c r="C3640" s="29"/>
      <c r="D3640" s="29"/>
    </row>
    <row r="3641" spans="3:4">
      <c r="C3641" s="29"/>
      <c r="D3641" s="29"/>
    </row>
    <row r="3642" spans="3:4">
      <c r="C3642" s="29"/>
      <c r="D3642" s="29"/>
    </row>
    <row r="3643" spans="3:4">
      <c r="C3643" s="29"/>
      <c r="D3643" s="29"/>
    </row>
    <row r="3644" spans="3:4">
      <c r="C3644" s="29"/>
      <c r="D3644" s="29"/>
    </row>
    <row r="3645" spans="3:4">
      <c r="C3645" s="29"/>
      <c r="D3645" s="29"/>
    </row>
    <row r="3646" spans="3:4">
      <c r="C3646" s="29"/>
      <c r="D3646" s="29"/>
    </row>
    <row r="3647" spans="3:4">
      <c r="C3647" s="29"/>
      <c r="D3647" s="29"/>
    </row>
    <row r="3648" spans="3:4">
      <c r="C3648" s="29"/>
      <c r="D3648" s="29"/>
    </row>
    <row r="3649" spans="3:4">
      <c r="C3649" s="29"/>
      <c r="D3649" s="29"/>
    </row>
    <row r="3650" spans="3:4">
      <c r="C3650" s="29"/>
      <c r="D3650" s="29"/>
    </row>
    <row r="3651" spans="3:4">
      <c r="C3651" s="29"/>
      <c r="D3651" s="29"/>
    </row>
    <row r="3652" spans="3:4">
      <c r="C3652" s="29"/>
      <c r="D3652" s="29"/>
    </row>
    <row r="3653" spans="3:4">
      <c r="C3653" s="29"/>
      <c r="D3653" s="29"/>
    </row>
    <row r="3654" spans="3:4">
      <c r="C3654" s="29"/>
      <c r="D3654" s="29"/>
    </row>
    <row r="3655" spans="3:4">
      <c r="C3655" s="29"/>
      <c r="D3655" s="29"/>
    </row>
    <row r="3656" spans="3:4">
      <c r="C3656" s="29"/>
      <c r="D3656" s="29"/>
    </row>
    <row r="3657" spans="3:4">
      <c r="C3657" s="29"/>
      <c r="D3657" s="29"/>
    </row>
    <row r="3658" spans="3:4">
      <c r="C3658" s="29"/>
      <c r="D3658" s="29"/>
    </row>
    <row r="3659" spans="3:4">
      <c r="C3659" s="29"/>
      <c r="D3659" s="29"/>
    </row>
    <row r="3660" spans="3:4">
      <c r="C3660" s="29"/>
      <c r="D3660" s="29"/>
    </row>
    <row r="3661" spans="3:4">
      <c r="C3661" s="29"/>
      <c r="D3661" s="29"/>
    </row>
    <row r="3662" spans="3:4">
      <c r="C3662" s="29"/>
      <c r="D3662" s="29"/>
    </row>
    <row r="3663" spans="3:4">
      <c r="C3663" s="29"/>
      <c r="D3663" s="29"/>
    </row>
    <row r="3664" spans="3:4">
      <c r="C3664" s="29"/>
      <c r="D3664" s="29"/>
    </row>
    <row r="3665" spans="3:4">
      <c r="C3665" s="29"/>
      <c r="D3665" s="29"/>
    </row>
    <row r="3666" spans="3:4">
      <c r="C3666" s="29"/>
      <c r="D3666" s="29"/>
    </row>
    <row r="3667" spans="3:4">
      <c r="C3667" s="29"/>
      <c r="D3667" s="29"/>
    </row>
    <row r="3668" spans="3:4">
      <c r="C3668" s="29"/>
      <c r="D3668" s="29"/>
    </row>
    <row r="3669" spans="3:4">
      <c r="C3669" s="29"/>
      <c r="D3669" s="29"/>
    </row>
    <row r="3670" spans="3:4">
      <c r="C3670" s="29"/>
      <c r="D3670" s="29"/>
    </row>
    <row r="3671" spans="3:4">
      <c r="C3671" s="29"/>
      <c r="D3671" s="29"/>
    </row>
    <row r="3672" spans="3:4">
      <c r="C3672" s="29"/>
      <c r="D3672" s="29"/>
    </row>
    <row r="3673" spans="3:4">
      <c r="C3673" s="29"/>
      <c r="D3673" s="29"/>
    </row>
    <row r="3674" spans="3:4">
      <c r="C3674" s="29"/>
      <c r="D3674" s="29"/>
    </row>
    <row r="3675" spans="3:4">
      <c r="C3675" s="29"/>
      <c r="D3675" s="29"/>
    </row>
    <row r="3676" spans="3:4">
      <c r="C3676" s="29"/>
      <c r="D3676" s="29"/>
    </row>
    <row r="3677" spans="3:4">
      <c r="C3677" s="29"/>
      <c r="D3677" s="29"/>
    </row>
    <row r="3678" spans="3:4">
      <c r="C3678" s="29"/>
      <c r="D3678" s="29"/>
    </row>
    <row r="3679" spans="3:4">
      <c r="C3679" s="29"/>
      <c r="D3679" s="29"/>
    </row>
    <row r="3680" spans="3:4">
      <c r="C3680" s="29"/>
      <c r="D3680" s="29"/>
    </row>
    <row r="3681" spans="3:4">
      <c r="C3681" s="29"/>
      <c r="D3681" s="29"/>
    </row>
    <row r="3682" spans="3:4">
      <c r="C3682" s="29"/>
      <c r="D3682" s="29"/>
    </row>
    <row r="3683" spans="3:4">
      <c r="C3683" s="29"/>
      <c r="D3683" s="29"/>
    </row>
    <row r="3684" spans="3:4">
      <c r="C3684" s="29"/>
      <c r="D3684" s="29"/>
    </row>
    <row r="3685" spans="3:4">
      <c r="C3685" s="29"/>
      <c r="D3685" s="29"/>
    </row>
    <row r="3686" spans="3:4">
      <c r="C3686" s="29"/>
      <c r="D3686" s="29"/>
    </row>
    <row r="3687" spans="3:4">
      <c r="C3687" s="29"/>
      <c r="D3687" s="29"/>
    </row>
    <row r="3688" spans="3:4">
      <c r="C3688" s="29"/>
      <c r="D3688" s="29"/>
    </row>
    <row r="3689" spans="3:4">
      <c r="C3689" s="29"/>
      <c r="D3689" s="29"/>
    </row>
    <row r="3690" spans="3:4">
      <c r="C3690" s="29"/>
      <c r="D3690" s="29"/>
    </row>
    <row r="3691" spans="3:4">
      <c r="C3691" s="29"/>
      <c r="D3691" s="29"/>
    </row>
    <row r="3692" spans="3:4">
      <c r="C3692" s="29"/>
      <c r="D3692" s="29"/>
    </row>
    <row r="3693" spans="3:4">
      <c r="C3693" s="29"/>
      <c r="D3693" s="29"/>
    </row>
    <row r="3694" spans="3:4">
      <c r="C3694" s="29"/>
      <c r="D3694" s="29"/>
    </row>
    <row r="3695" spans="3:4">
      <c r="C3695" s="29"/>
      <c r="D3695" s="29"/>
    </row>
    <row r="3696" spans="3:4">
      <c r="C3696" s="29"/>
      <c r="D3696" s="29"/>
    </row>
    <row r="3697" spans="3:4">
      <c r="C3697" s="29"/>
      <c r="D3697" s="29"/>
    </row>
    <row r="3698" spans="3:4">
      <c r="C3698" s="29"/>
      <c r="D3698" s="29"/>
    </row>
    <row r="3699" spans="3:4">
      <c r="C3699" s="29"/>
      <c r="D3699" s="29"/>
    </row>
    <row r="3700" spans="3:4">
      <c r="C3700" s="29"/>
      <c r="D3700" s="29"/>
    </row>
    <row r="3701" spans="3:4">
      <c r="C3701" s="29"/>
      <c r="D3701" s="29"/>
    </row>
    <row r="3702" spans="3:4">
      <c r="C3702" s="29"/>
      <c r="D3702" s="29"/>
    </row>
    <row r="3703" spans="3:4">
      <c r="C3703" s="29"/>
      <c r="D3703" s="29"/>
    </row>
    <row r="3704" spans="3:4">
      <c r="C3704" s="29"/>
      <c r="D3704" s="29"/>
    </row>
    <row r="3705" spans="3:4">
      <c r="C3705" s="29"/>
      <c r="D3705" s="29"/>
    </row>
    <row r="3706" spans="3:4">
      <c r="C3706" s="29"/>
      <c r="D3706" s="29"/>
    </row>
    <row r="3707" spans="3:4">
      <c r="C3707" s="29"/>
      <c r="D3707" s="29"/>
    </row>
    <row r="3708" spans="3:4">
      <c r="C3708" s="29"/>
      <c r="D3708" s="29"/>
    </row>
    <row r="3709" spans="3:4">
      <c r="C3709" s="29"/>
      <c r="D3709" s="29"/>
    </row>
    <row r="3710" spans="3:4">
      <c r="C3710" s="29"/>
      <c r="D3710" s="29"/>
    </row>
    <row r="3711" spans="3:4">
      <c r="C3711" s="29"/>
      <c r="D3711" s="29"/>
    </row>
    <row r="3712" spans="3:4">
      <c r="C3712" s="29"/>
      <c r="D3712" s="29"/>
    </row>
    <row r="3713" spans="3:4">
      <c r="C3713" s="29"/>
      <c r="D3713" s="29"/>
    </row>
    <row r="3714" spans="3:4">
      <c r="C3714" s="29"/>
      <c r="D3714" s="29"/>
    </row>
    <row r="3715" spans="3:4">
      <c r="C3715" s="29"/>
      <c r="D3715" s="29"/>
    </row>
    <row r="3716" spans="3:4">
      <c r="C3716" s="29"/>
      <c r="D3716" s="29"/>
    </row>
    <row r="3717" spans="3:4">
      <c r="C3717" s="29"/>
      <c r="D3717" s="29"/>
    </row>
    <row r="3718" spans="3:4">
      <c r="C3718" s="29"/>
      <c r="D3718" s="29"/>
    </row>
    <row r="3719" spans="3:4">
      <c r="C3719" s="29"/>
      <c r="D3719" s="29"/>
    </row>
    <row r="3720" spans="3:4">
      <c r="C3720" s="29"/>
      <c r="D3720" s="29"/>
    </row>
    <row r="3721" spans="3:4">
      <c r="C3721" s="29"/>
      <c r="D3721" s="29"/>
    </row>
    <row r="3722" spans="3:4">
      <c r="C3722" s="29"/>
      <c r="D3722" s="29"/>
    </row>
    <row r="3723" spans="3:4">
      <c r="C3723" s="29"/>
      <c r="D3723" s="29"/>
    </row>
    <row r="3724" spans="3:4">
      <c r="C3724" s="29"/>
      <c r="D3724" s="29"/>
    </row>
    <row r="3725" spans="3:4">
      <c r="C3725" s="29"/>
      <c r="D3725" s="29"/>
    </row>
    <row r="3726" spans="3:4">
      <c r="C3726" s="29"/>
      <c r="D3726" s="29"/>
    </row>
    <row r="3727" spans="3:4">
      <c r="C3727" s="29"/>
      <c r="D3727" s="29"/>
    </row>
    <row r="3728" spans="3:4">
      <c r="C3728" s="29"/>
      <c r="D3728" s="29"/>
    </row>
    <row r="3729" spans="3:4">
      <c r="C3729" s="29"/>
      <c r="D3729" s="29"/>
    </row>
    <row r="3730" spans="3:4">
      <c r="C3730" s="29"/>
      <c r="D3730" s="29"/>
    </row>
    <row r="3731" spans="3:4">
      <c r="C3731" s="29"/>
      <c r="D3731" s="29"/>
    </row>
    <row r="3732" spans="3:4">
      <c r="C3732" s="29"/>
      <c r="D3732" s="29"/>
    </row>
    <row r="3733" spans="3:4">
      <c r="C3733" s="29"/>
      <c r="D3733" s="29"/>
    </row>
    <row r="3734" spans="3:4">
      <c r="C3734" s="29"/>
      <c r="D3734" s="29"/>
    </row>
    <row r="3735" spans="3:4">
      <c r="C3735" s="29"/>
      <c r="D3735" s="29"/>
    </row>
    <row r="3736" spans="3:4">
      <c r="C3736" s="29"/>
      <c r="D3736" s="29"/>
    </row>
    <row r="3737" spans="3:4">
      <c r="C3737" s="29"/>
      <c r="D3737" s="29"/>
    </row>
    <row r="3738" spans="3:4">
      <c r="C3738" s="29"/>
      <c r="D3738" s="29"/>
    </row>
    <row r="3739" spans="3:4">
      <c r="C3739" s="29"/>
      <c r="D3739" s="29"/>
    </row>
    <row r="3740" spans="3:4">
      <c r="C3740" s="29"/>
      <c r="D3740" s="29"/>
    </row>
    <row r="3741" spans="3:4">
      <c r="C3741" s="29"/>
      <c r="D3741" s="29"/>
    </row>
    <row r="3742" spans="3:4">
      <c r="C3742" s="29"/>
      <c r="D3742" s="29"/>
    </row>
    <row r="3743" spans="3:4">
      <c r="C3743" s="29"/>
      <c r="D3743" s="29"/>
    </row>
    <row r="3744" spans="3:4">
      <c r="C3744" s="29"/>
      <c r="D3744" s="29"/>
    </row>
    <row r="3745" spans="3:4">
      <c r="C3745" s="29"/>
      <c r="D3745" s="29"/>
    </row>
    <row r="3746" spans="3:4">
      <c r="C3746" s="29"/>
      <c r="D3746" s="29"/>
    </row>
    <row r="3747" spans="3:4">
      <c r="C3747" s="29"/>
      <c r="D3747" s="29"/>
    </row>
    <row r="3748" spans="3:4">
      <c r="C3748" s="29"/>
      <c r="D3748" s="29"/>
    </row>
    <row r="3749" spans="3:4">
      <c r="C3749" s="29"/>
      <c r="D3749" s="29"/>
    </row>
    <row r="3750" spans="3:4">
      <c r="C3750" s="29"/>
      <c r="D3750" s="29"/>
    </row>
    <row r="3751" spans="3:4">
      <c r="C3751" s="29"/>
      <c r="D3751" s="29"/>
    </row>
    <row r="3752" spans="3:4">
      <c r="C3752" s="29"/>
      <c r="D3752" s="29"/>
    </row>
    <row r="3753" spans="3:4">
      <c r="C3753" s="29"/>
      <c r="D3753" s="29"/>
    </row>
    <row r="3754" spans="3:4">
      <c r="C3754" s="29"/>
      <c r="D3754" s="29"/>
    </row>
    <row r="3755" spans="3:4">
      <c r="C3755" s="29"/>
      <c r="D3755" s="29"/>
    </row>
    <row r="3756" spans="3:4">
      <c r="C3756" s="29"/>
      <c r="D3756" s="29"/>
    </row>
    <row r="3757" spans="3:4">
      <c r="C3757" s="29"/>
      <c r="D3757" s="29"/>
    </row>
    <row r="3758" spans="3:4">
      <c r="C3758" s="29"/>
      <c r="D3758" s="29"/>
    </row>
    <row r="3759" spans="3:4">
      <c r="C3759" s="29"/>
      <c r="D3759" s="29"/>
    </row>
    <row r="3760" spans="3:4">
      <c r="C3760" s="29"/>
      <c r="D3760" s="29"/>
    </row>
    <row r="3761" spans="3:4">
      <c r="C3761" s="29"/>
      <c r="D3761" s="29"/>
    </row>
    <row r="3762" spans="3:4">
      <c r="C3762" s="29"/>
      <c r="D3762" s="29"/>
    </row>
    <row r="3763" spans="3:4">
      <c r="C3763" s="29"/>
      <c r="D3763" s="29"/>
    </row>
    <row r="3764" spans="3:4">
      <c r="C3764" s="29"/>
      <c r="D3764" s="29"/>
    </row>
    <row r="3765" spans="3:4">
      <c r="C3765" s="29"/>
      <c r="D3765" s="29"/>
    </row>
    <row r="3766" spans="3:4">
      <c r="C3766" s="29"/>
      <c r="D3766" s="29"/>
    </row>
    <row r="3767" spans="3:4">
      <c r="C3767" s="29"/>
      <c r="D3767" s="29"/>
    </row>
    <row r="3768" spans="3:4">
      <c r="C3768" s="29"/>
      <c r="D3768" s="29"/>
    </row>
    <row r="3769" spans="3:4">
      <c r="C3769" s="29"/>
      <c r="D3769" s="29"/>
    </row>
    <row r="3770" spans="3:4">
      <c r="C3770" s="29"/>
      <c r="D3770" s="29"/>
    </row>
    <row r="3771" spans="3:4">
      <c r="C3771" s="29"/>
      <c r="D3771" s="29"/>
    </row>
    <row r="3772" spans="3:4">
      <c r="C3772" s="29"/>
      <c r="D3772" s="29"/>
    </row>
    <row r="3773" spans="3:4">
      <c r="C3773" s="29"/>
      <c r="D3773" s="29"/>
    </row>
    <row r="3774" spans="3:4">
      <c r="C3774" s="29"/>
      <c r="D3774" s="29"/>
    </row>
    <row r="3775" spans="3:4">
      <c r="C3775" s="29"/>
      <c r="D3775" s="29"/>
    </row>
    <row r="3776" spans="3:4">
      <c r="C3776" s="29"/>
      <c r="D3776" s="29"/>
    </row>
    <row r="3777" spans="3:4">
      <c r="C3777" s="29"/>
      <c r="D3777" s="29"/>
    </row>
    <row r="3778" spans="3:4">
      <c r="C3778" s="29"/>
      <c r="D3778" s="29"/>
    </row>
    <row r="3779" spans="3:4">
      <c r="C3779" s="29"/>
      <c r="D3779" s="29"/>
    </row>
    <row r="3780" spans="3:4">
      <c r="C3780" s="29"/>
      <c r="D3780" s="29"/>
    </row>
    <row r="3781" spans="3:4">
      <c r="C3781" s="29"/>
      <c r="D3781" s="29"/>
    </row>
    <row r="3782" spans="3:4">
      <c r="C3782" s="29"/>
      <c r="D3782" s="29"/>
    </row>
    <row r="3783" spans="3:4">
      <c r="C3783" s="29"/>
      <c r="D3783" s="29"/>
    </row>
    <row r="3784" spans="3:4">
      <c r="C3784" s="29"/>
      <c r="D3784" s="29"/>
    </row>
    <row r="3785" spans="3:4">
      <c r="C3785" s="29"/>
      <c r="D3785" s="29"/>
    </row>
    <row r="3786" spans="3:4">
      <c r="C3786" s="29"/>
      <c r="D3786" s="29"/>
    </row>
    <row r="3787" spans="3:4">
      <c r="C3787" s="29"/>
      <c r="D3787" s="29"/>
    </row>
    <row r="3788" spans="3:4">
      <c r="C3788" s="29"/>
      <c r="D3788" s="29"/>
    </row>
    <row r="3789" spans="3:4">
      <c r="C3789" s="29"/>
      <c r="D3789" s="29"/>
    </row>
    <row r="3790" spans="3:4">
      <c r="C3790" s="29"/>
      <c r="D3790" s="29"/>
    </row>
    <row r="3791" spans="3:4">
      <c r="C3791" s="29"/>
      <c r="D3791" s="29"/>
    </row>
    <row r="3792" spans="3:4">
      <c r="C3792" s="29"/>
      <c r="D3792" s="29"/>
    </row>
    <row r="3793" spans="3:4">
      <c r="C3793" s="29"/>
      <c r="D3793" s="29"/>
    </row>
    <row r="3794" spans="3:4">
      <c r="C3794" s="29"/>
      <c r="D3794" s="29"/>
    </row>
    <row r="3795" spans="3:4">
      <c r="C3795" s="29"/>
      <c r="D3795" s="29"/>
    </row>
    <row r="3796" spans="3:4">
      <c r="C3796" s="29"/>
      <c r="D3796" s="29"/>
    </row>
    <row r="3797" spans="3:4">
      <c r="C3797" s="29"/>
      <c r="D3797" s="29"/>
    </row>
    <row r="3798" spans="3:4">
      <c r="C3798" s="29"/>
      <c r="D3798" s="29"/>
    </row>
    <row r="3799" spans="3:4">
      <c r="C3799" s="29"/>
      <c r="D3799" s="29"/>
    </row>
    <row r="3800" spans="3:4">
      <c r="C3800" s="29"/>
      <c r="D3800" s="29"/>
    </row>
    <row r="3801" spans="3:4">
      <c r="C3801" s="29"/>
      <c r="D3801" s="29"/>
    </row>
    <row r="3802" spans="3:4">
      <c r="C3802" s="29"/>
      <c r="D3802" s="29"/>
    </row>
    <row r="3803" spans="3:4">
      <c r="C3803" s="29"/>
      <c r="D3803" s="29"/>
    </row>
    <row r="3804" spans="3:4">
      <c r="C3804" s="29"/>
      <c r="D3804" s="29"/>
    </row>
    <row r="3805" spans="3:4">
      <c r="C3805" s="29"/>
      <c r="D3805" s="29"/>
    </row>
    <row r="3806" spans="3:4">
      <c r="C3806" s="29"/>
      <c r="D3806" s="29"/>
    </row>
    <row r="3807" spans="3:4">
      <c r="C3807" s="29"/>
      <c r="D3807" s="29"/>
    </row>
    <row r="3808" spans="3:4">
      <c r="C3808" s="29"/>
      <c r="D3808" s="29"/>
    </row>
    <row r="3809" spans="3:4">
      <c r="C3809" s="29"/>
      <c r="D3809" s="29"/>
    </row>
    <row r="3810" spans="3:4">
      <c r="C3810" s="29"/>
      <c r="D3810" s="29"/>
    </row>
    <row r="3811" spans="3:4">
      <c r="C3811" s="29"/>
      <c r="D3811" s="29"/>
    </row>
    <row r="3812" spans="3:4">
      <c r="C3812" s="29"/>
      <c r="D3812" s="29"/>
    </row>
    <row r="3813" spans="3:4">
      <c r="C3813" s="29"/>
      <c r="D3813" s="29"/>
    </row>
    <row r="3814" spans="3:4">
      <c r="C3814" s="29"/>
      <c r="D3814" s="29"/>
    </row>
    <row r="3815" spans="3:4">
      <c r="C3815" s="29"/>
      <c r="D3815" s="29"/>
    </row>
    <row r="3816" spans="3:4">
      <c r="C3816" s="29"/>
      <c r="D3816" s="29"/>
    </row>
    <row r="3817" spans="3:4">
      <c r="C3817" s="29"/>
      <c r="D3817" s="29"/>
    </row>
    <row r="3818" spans="3:4">
      <c r="C3818" s="29"/>
      <c r="D3818" s="29"/>
    </row>
    <row r="3819" spans="3:4">
      <c r="C3819" s="29"/>
      <c r="D3819" s="29"/>
    </row>
    <row r="3820" spans="3:4">
      <c r="C3820" s="29"/>
      <c r="D3820" s="29"/>
    </row>
    <row r="3821" spans="3:4">
      <c r="C3821" s="29"/>
      <c r="D3821" s="29"/>
    </row>
    <row r="3822" spans="3:4">
      <c r="C3822" s="29"/>
      <c r="D3822" s="29"/>
    </row>
    <row r="3823" spans="3:4">
      <c r="C3823" s="29"/>
      <c r="D3823" s="29"/>
    </row>
    <row r="3824" spans="3:4">
      <c r="C3824" s="29"/>
      <c r="D3824" s="29"/>
    </row>
    <row r="3825" spans="3:4">
      <c r="C3825" s="29"/>
      <c r="D3825" s="29"/>
    </row>
    <row r="3826" spans="3:4">
      <c r="C3826" s="29"/>
      <c r="D3826" s="29"/>
    </row>
    <row r="3827" spans="3:4">
      <c r="C3827" s="29"/>
      <c r="D3827" s="29"/>
    </row>
    <row r="3828" spans="3:4">
      <c r="C3828" s="29"/>
      <c r="D3828" s="29"/>
    </row>
    <row r="3829" spans="3:4">
      <c r="C3829" s="29"/>
      <c r="D3829" s="29"/>
    </row>
    <row r="3830" spans="3:4">
      <c r="C3830" s="29"/>
      <c r="D3830" s="29"/>
    </row>
    <row r="3831" spans="3:4">
      <c r="C3831" s="29"/>
      <c r="D3831" s="29"/>
    </row>
    <row r="3832" spans="3:4">
      <c r="C3832" s="29"/>
      <c r="D3832" s="29"/>
    </row>
    <row r="3833" spans="3:4">
      <c r="C3833" s="29"/>
      <c r="D3833" s="29"/>
    </row>
    <row r="3834" spans="3:4">
      <c r="C3834" s="29"/>
      <c r="D3834" s="29"/>
    </row>
    <row r="3835" spans="3:4">
      <c r="C3835" s="29"/>
      <c r="D3835" s="29"/>
    </row>
    <row r="3836" spans="3:4">
      <c r="C3836" s="29"/>
      <c r="D3836" s="29"/>
    </row>
    <row r="3837" spans="3:4">
      <c r="C3837" s="29"/>
      <c r="D3837" s="29"/>
    </row>
    <row r="3838" spans="3:4">
      <c r="C3838" s="29"/>
      <c r="D3838" s="29"/>
    </row>
    <row r="3839" spans="3:4">
      <c r="C3839" s="29"/>
      <c r="D3839" s="29"/>
    </row>
    <row r="3840" spans="3:4">
      <c r="C3840" s="29"/>
      <c r="D3840" s="29"/>
    </row>
    <row r="3841" spans="3:4">
      <c r="C3841" s="29"/>
      <c r="D3841" s="29"/>
    </row>
    <row r="3842" spans="3:4">
      <c r="C3842" s="29"/>
      <c r="D3842" s="29"/>
    </row>
    <row r="3843" spans="3:4">
      <c r="C3843" s="29"/>
      <c r="D3843" s="29"/>
    </row>
    <row r="3844" spans="3:4">
      <c r="C3844" s="29"/>
      <c r="D3844" s="29"/>
    </row>
    <row r="3845" spans="3:4">
      <c r="C3845" s="29"/>
      <c r="D3845" s="29"/>
    </row>
    <row r="3846" spans="3:4">
      <c r="C3846" s="29"/>
      <c r="D3846" s="29"/>
    </row>
    <row r="3847" spans="3:4">
      <c r="C3847" s="29"/>
      <c r="D3847" s="29"/>
    </row>
    <row r="3848" spans="3:4">
      <c r="C3848" s="29"/>
      <c r="D3848" s="29"/>
    </row>
    <row r="3849" spans="3:4">
      <c r="C3849" s="29"/>
      <c r="D3849" s="29"/>
    </row>
    <row r="3850" spans="3:4">
      <c r="C3850" s="29"/>
      <c r="D3850" s="29"/>
    </row>
    <row r="3851" spans="3:4">
      <c r="C3851" s="29"/>
      <c r="D3851" s="29"/>
    </row>
    <row r="3852" spans="3:4">
      <c r="C3852" s="29"/>
      <c r="D3852" s="29"/>
    </row>
    <row r="3853" spans="3:4">
      <c r="C3853" s="29"/>
      <c r="D3853" s="29"/>
    </row>
    <row r="3854" spans="3:4">
      <c r="C3854" s="29"/>
      <c r="D3854" s="29"/>
    </row>
    <row r="3855" spans="3:4">
      <c r="C3855" s="29"/>
      <c r="D3855" s="29"/>
    </row>
    <row r="3856" spans="3:4">
      <c r="C3856" s="29"/>
      <c r="D3856" s="29"/>
    </row>
    <row r="3857" spans="3:4">
      <c r="C3857" s="29"/>
      <c r="D3857" s="29"/>
    </row>
    <row r="3858" spans="3:4">
      <c r="C3858" s="29"/>
      <c r="D3858" s="29"/>
    </row>
    <row r="3859" spans="3:4">
      <c r="C3859" s="29"/>
      <c r="D3859" s="29"/>
    </row>
    <row r="3860" spans="3:4">
      <c r="C3860" s="29"/>
      <c r="D3860" s="29"/>
    </row>
    <row r="3861" spans="3:4">
      <c r="C3861" s="29"/>
      <c r="D3861" s="29"/>
    </row>
    <row r="3862" spans="3:4">
      <c r="C3862" s="29"/>
      <c r="D3862" s="29"/>
    </row>
    <row r="3863" spans="3:4">
      <c r="C3863" s="29"/>
      <c r="D3863" s="29"/>
    </row>
    <row r="3864" spans="3:4">
      <c r="C3864" s="29"/>
      <c r="D3864" s="29"/>
    </row>
    <row r="3865" spans="3:4">
      <c r="C3865" s="29"/>
      <c r="D3865" s="29"/>
    </row>
    <row r="3866" spans="3:4">
      <c r="C3866" s="29"/>
      <c r="D3866" s="29"/>
    </row>
    <row r="3867" spans="3:4">
      <c r="C3867" s="29"/>
      <c r="D3867" s="29"/>
    </row>
    <row r="3868" spans="3:4">
      <c r="C3868" s="29"/>
      <c r="D3868" s="29"/>
    </row>
    <row r="3869" spans="3:4">
      <c r="C3869" s="29"/>
      <c r="D3869" s="29"/>
    </row>
    <row r="3870" spans="3:4">
      <c r="C3870" s="29"/>
      <c r="D3870" s="29"/>
    </row>
    <row r="3871" spans="3:4">
      <c r="C3871" s="29"/>
      <c r="D3871" s="29"/>
    </row>
    <row r="3872" spans="3:4">
      <c r="C3872" s="29"/>
      <c r="D3872" s="29"/>
    </row>
    <row r="3873" spans="3:4">
      <c r="C3873" s="29"/>
      <c r="D3873" s="29"/>
    </row>
    <row r="3874" spans="3:4">
      <c r="C3874" s="29"/>
      <c r="D3874" s="29"/>
    </row>
    <row r="3875" spans="3:4">
      <c r="C3875" s="29"/>
      <c r="D3875" s="29"/>
    </row>
    <row r="3876" spans="3:4">
      <c r="C3876" s="29"/>
      <c r="D3876" s="29"/>
    </row>
    <row r="3877" spans="3:4">
      <c r="C3877" s="29"/>
      <c r="D3877" s="29"/>
    </row>
    <row r="3878" spans="3:4">
      <c r="C3878" s="29"/>
      <c r="D3878" s="29"/>
    </row>
    <row r="3879" spans="3:4">
      <c r="C3879" s="29"/>
      <c r="D3879" s="29"/>
    </row>
    <row r="3880" spans="3:4">
      <c r="C3880" s="29"/>
      <c r="D3880" s="29"/>
    </row>
    <row r="3881" spans="3:4">
      <c r="C3881" s="29"/>
      <c r="D3881" s="29"/>
    </row>
    <row r="3882" spans="3:4">
      <c r="C3882" s="29"/>
      <c r="D3882" s="29"/>
    </row>
    <row r="3883" spans="3:4">
      <c r="C3883" s="29"/>
      <c r="D3883" s="29"/>
    </row>
    <row r="3884" spans="3:4">
      <c r="C3884" s="29"/>
      <c r="D3884" s="29"/>
    </row>
    <row r="3885" spans="3:4">
      <c r="C3885" s="29"/>
      <c r="D3885" s="29"/>
    </row>
    <row r="3886" spans="3:4">
      <c r="C3886" s="29"/>
      <c r="D3886" s="29"/>
    </row>
    <row r="3887" spans="3:4">
      <c r="C3887" s="29"/>
      <c r="D3887" s="29"/>
    </row>
    <row r="3888" spans="3:4">
      <c r="C3888" s="29"/>
      <c r="D3888" s="29"/>
    </row>
    <row r="3889" spans="3:4">
      <c r="C3889" s="29"/>
      <c r="D3889" s="29"/>
    </row>
    <row r="3890" spans="3:4">
      <c r="C3890" s="29"/>
      <c r="D3890" s="29"/>
    </row>
    <row r="3891" spans="3:4">
      <c r="C3891" s="29"/>
      <c r="D3891" s="29"/>
    </row>
    <row r="3892" spans="3:4">
      <c r="C3892" s="29"/>
      <c r="D3892" s="29"/>
    </row>
    <row r="3893" spans="3:4">
      <c r="C3893" s="29"/>
      <c r="D3893" s="29"/>
    </row>
    <row r="3894" spans="3:4">
      <c r="C3894" s="29"/>
      <c r="D3894" s="29"/>
    </row>
    <row r="3895" spans="3:4">
      <c r="C3895" s="29"/>
      <c r="D3895" s="29"/>
    </row>
    <row r="3896" spans="3:4">
      <c r="C3896" s="29"/>
      <c r="D3896" s="29"/>
    </row>
    <row r="3897" spans="3:4">
      <c r="C3897" s="29"/>
      <c r="D3897" s="29"/>
    </row>
    <row r="3898" spans="3:4">
      <c r="C3898" s="29"/>
      <c r="D3898" s="29"/>
    </row>
    <row r="3899" spans="3:4">
      <c r="C3899" s="29"/>
      <c r="D3899" s="29"/>
    </row>
    <row r="3900" spans="3:4">
      <c r="C3900" s="29"/>
      <c r="D3900" s="29"/>
    </row>
    <row r="3901" spans="3:4">
      <c r="C3901" s="29"/>
      <c r="D3901" s="29"/>
    </row>
    <row r="3902" spans="3:4">
      <c r="C3902" s="29"/>
      <c r="D3902" s="29"/>
    </row>
    <row r="3903" spans="3:4">
      <c r="C3903" s="29"/>
      <c r="D3903" s="29"/>
    </row>
    <row r="3904" spans="3:4">
      <c r="C3904" s="29"/>
      <c r="D3904" s="29"/>
    </row>
    <row r="3905" spans="3:4">
      <c r="C3905" s="29"/>
      <c r="D3905" s="29"/>
    </row>
    <row r="3906" spans="3:4">
      <c r="C3906" s="29"/>
      <c r="D3906" s="29"/>
    </row>
    <row r="3907" spans="3:4">
      <c r="C3907" s="29"/>
      <c r="D3907" s="29"/>
    </row>
    <row r="3908" spans="3:4">
      <c r="C3908" s="29"/>
      <c r="D3908" s="29"/>
    </row>
    <row r="3909" spans="3:4">
      <c r="C3909" s="29"/>
      <c r="D3909" s="29"/>
    </row>
    <row r="3910" spans="3:4">
      <c r="C3910" s="29"/>
      <c r="D3910" s="29"/>
    </row>
    <row r="3911" spans="3:4">
      <c r="C3911" s="29"/>
      <c r="D3911" s="29"/>
    </row>
    <row r="3912" spans="3:4">
      <c r="C3912" s="29"/>
      <c r="D3912" s="29"/>
    </row>
    <row r="3913" spans="3:4">
      <c r="C3913" s="29"/>
      <c r="D3913" s="29"/>
    </row>
    <row r="3914" spans="3:4">
      <c r="C3914" s="29"/>
      <c r="D3914" s="29"/>
    </row>
    <row r="3915" spans="3:4">
      <c r="C3915" s="29"/>
      <c r="D3915" s="29"/>
    </row>
    <row r="3916" spans="3:4">
      <c r="C3916" s="29"/>
      <c r="D3916" s="29"/>
    </row>
    <row r="3917" spans="3:4">
      <c r="C3917" s="29"/>
      <c r="D3917" s="29"/>
    </row>
    <row r="3918" spans="3:4">
      <c r="C3918" s="29"/>
      <c r="D3918" s="29"/>
    </row>
    <row r="3919" spans="3:4">
      <c r="C3919" s="29"/>
      <c r="D3919" s="29"/>
    </row>
    <row r="3920" spans="3:4">
      <c r="C3920" s="29"/>
      <c r="D3920" s="29"/>
    </row>
    <row r="3921" spans="3:4">
      <c r="C3921" s="29"/>
      <c r="D3921" s="29"/>
    </row>
    <row r="3922" spans="3:4">
      <c r="C3922" s="29"/>
      <c r="D3922" s="29"/>
    </row>
    <row r="3923" spans="3:4">
      <c r="C3923" s="29"/>
      <c r="D3923" s="29"/>
    </row>
    <row r="3924" spans="3:4">
      <c r="C3924" s="29"/>
      <c r="D3924" s="29"/>
    </row>
    <row r="3925" spans="3:4">
      <c r="C3925" s="29"/>
      <c r="D3925" s="29"/>
    </row>
    <row r="3926" spans="3:4">
      <c r="C3926" s="29"/>
      <c r="D3926" s="29"/>
    </row>
    <row r="3927" spans="3:4">
      <c r="C3927" s="29"/>
      <c r="D3927" s="29"/>
    </row>
    <row r="3928" spans="3:4">
      <c r="C3928" s="29"/>
      <c r="D3928" s="29"/>
    </row>
    <row r="3929" spans="3:4">
      <c r="C3929" s="29"/>
      <c r="D3929" s="29"/>
    </row>
    <row r="3930" spans="3:4">
      <c r="C3930" s="29"/>
      <c r="D3930" s="29"/>
    </row>
    <row r="3931" spans="3:4">
      <c r="C3931" s="29"/>
      <c r="D3931" s="29"/>
    </row>
    <row r="3932" spans="3:4">
      <c r="C3932" s="29"/>
      <c r="D3932" s="29"/>
    </row>
    <row r="3933" spans="3:4">
      <c r="C3933" s="29"/>
      <c r="D3933" s="29"/>
    </row>
    <row r="3934" spans="3:4">
      <c r="C3934" s="29"/>
      <c r="D3934" s="29"/>
    </row>
    <row r="3935" spans="3:4">
      <c r="C3935" s="29"/>
      <c r="D3935" s="29"/>
    </row>
    <row r="3936" spans="3:4">
      <c r="C3936" s="29"/>
      <c r="D3936" s="29"/>
    </row>
    <row r="3937" spans="3:4">
      <c r="C3937" s="29"/>
      <c r="D3937" s="29"/>
    </row>
    <row r="3938" spans="3:4">
      <c r="C3938" s="29"/>
      <c r="D3938" s="29"/>
    </row>
    <row r="3939" spans="3:4">
      <c r="C3939" s="29"/>
      <c r="D3939" s="29"/>
    </row>
    <row r="3940" spans="3:4">
      <c r="C3940" s="29"/>
      <c r="D3940" s="29"/>
    </row>
    <row r="3941" spans="3:4">
      <c r="C3941" s="29"/>
      <c r="D3941" s="29"/>
    </row>
    <row r="3942" spans="3:4">
      <c r="C3942" s="29"/>
      <c r="D3942" s="29"/>
    </row>
    <row r="3943" spans="3:4">
      <c r="C3943" s="29"/>
      <c r="D3943" s="29"/>
    </row>
    <row r="3944" spans="3:4">
      <c r="C3944" s="29"/>
      <c r="D3944" s="29"/>
    </row>
    <row r="3945" spans="3:4">
      <c r="C3945" s="29"/>
      <c r="D3945" s="29"/>
    </row>
    <row r="3946" spans="3:4">
      <c r="C3946" s="29"/>
      <c r="D3946" s="29"/>
    </row>
    <row r="3947" spans="3:4">
      <c r="C3947" s="29"/>
      <c r="D3947" s="29"/>
    </row>
    <row r="3948" spans="3:4">
      <c r="C3948" s="29"/>
      <c r="D3948" s="29"/>
    </row>
    <row r="3949" spans="3:4">
      <c r="C3949" s="29"/>
      <c r="D3949" s="29"/>
    </row>
    <row r="3950" spans="3:4">
      <c r="C3950" s="29"/>
      <c r="D3950" s="29"/>
    </row>
    <row r="3951" spans="3:4">
      <c r="C3951" s="29"/>
      <c r="D3951" s="29"/>
    </row>
    <row r="3952" spans="3:4">
      <c r="C3952" s="29"/>
      <c r="D3952" s="29"/>
    </row>
    <row r="3953" spans="3:4">
      <c r="C3953" s="29"/>
      <c r="D3953" s="29"/>
    </row>
    <row r="3954" spans="3:4">
      <c r="C3954" s="29"/>
      <c r="D3954" s="29"/>
    </row>
    <row r="3955" spans="3:4">
      <c r="C3955" s="29"/>
      <c r="D3955" s="29"/>
    </row>
    <row r="3956" spans="3:4">
      <c r="C3956" s="29"/>
      <c r="D3956" s="29"/>
    </row>
    <row r="3957" spans="3:4">
      <c r="C3957" s="29"/>
      <c r="D3957" s="29"/>
    </row>
    <row r="3958" spans="3:4">
      <c r="C3958" s="29"/>
      <c r="D3958" s="29"/>
    </row>
    <row r="3959" spans="3:4">
      <c r="C3959" s="29"/>
      <c r="D3959" s="29"/>
    </row>
    <row r="3960" spans="3:4">
      <c r="C3960" s="29"/>
      <c r="D3960" s="29"/>
    </row>
    <row r="3961" spans="3:4">
      <c r="C3961" s="29"/>
      <c r="D3961" s="29"/>
    </row>
    <row r="3962" spans="3:4">
      <c r="C3962" s="29"/>
      <c r="D3962" s="29"/>
    </row>
    <row r="3963" spans="3:4">
      <c r="C3963" s="29"/>
      <c r="D3963" s="29"/>
    </row>
    <row r="3964" spans="3:4">
      <c r="C3964" s="29"/>
      <c r="D3964" s="29"/>
    </row>
    <row r="3965" spans="3:4">
      <c r="C3965" s="29"/>
      <c r="D3965" s="29"/>
    </row>
    <row r="3966" spans="3:4">
      <c r="C3966" s="29"/>
      <c r="D3966" s="29"/>
    </row>
    <row r="3967" spans="3:4">
      <c r="C3967" s="29"/>
      <c r="D3967" s="29"/>
    </row>
    <row r="3968" spans="3:4">
      <c r="C3968" s="29"/>
      <c r="D3968" s="29"/>
    </row>
    <row r="3969" spans="3:4">
      <c r="C3969" s="29"/>
      <c r="D3969" s="29"/>
    </row>
    <row r="3970" spans="3:4">
      <c r="C3970" s="29"/>
      <c r="D3970" s="29"/>
    </row>
    <row r="3971" spans="3:4">
      <c r="C3971" s="29"/>
      <c r="D3971" s="29"/>
    </row>
    <row r="3972" spans="3:4">
      <c r="C3972" s="29"/>
      <c r="D3972" s="29"/>
    </row>
    <row r="3973" spans="3:4">
      <c r="C3973" s="29"/>
      <c r="D3973" s="29"/>
    </row>
    <row r="3974" spans="3:4">
      <c r="C3974" s="29"/>
      <c r="D3974" s="29"/>
    </row>
    <row r="3975" spans="3:4">
      <c r="C3975" s="29"/>
      <c r="D3975" s="29"/>
    </row>
    <row r="3976" spans="3:4">
      <c r="C3976" s="29"/>
      <c r="D3976" s="29"/>
    </row>
    <row r="3977" spans="3:4">
      <c r="C3977" s="29"/>
      <c r="D3977" s="29"/>
    </row>
    <row r="3978" spans="3:4">
      <c r="C3978" s="29"/>
      <c r="D3978" s="29"/>
    </row>
    <row r="3979" spans="3:4">
      <c r="C3979" s="29"/>
      <c r="D3979" s="29"/>
    </row>
    <row r="3980" spans="3:4">
      <c r="C3980" s="29"/>
      <c r="D3980" s="29"/>
    </row>
    <row r="3981" spans="3:4">
      <c r="C3981" s="29"/>
      <c r="D3981" s="29"/>
    </row>
    <row r="3982" spans="3:4">
      <c r="C3982" s="29"/>
      <c r="D3982" s="29"/>
    </row>
    <row r="3983" spans="3:4">
      <c r="C3983" s="29"/>
      <c r="D3983" s="29"/>
    </row>
    <row r="3984" spans="3:4">
      <c r="C3984" s="29"/>
      <c r="D3984" s="29"/>
    </row>
    <row r="3985" spans="3:4">
      <c r="C3985" s="29"/>
      <c r="D3985" s="29"/>
    </row>
    <row r="3986" spans="3:4">
      <c r="C3986" s="29"/>
      <c r="D3986" s="29"/>
    </row>
    <row r="3987" spans="3:4">
      <c r="C3987" s="29"/>
      <c r="D3987" s="29"/>
    </row>
    <row r="3988" spans="3:4">
      <c r="C3988" s="29"/>
      <c r="D3988" s="29"/>
    </row>
    <row r="3989" spans="3:4">
      <c r="C3989" s="29"/>
      <c r="D3989" s="29"/>
    </row>
    <row r="3990" spans="3:4">
      <c r="C3990" s="29"/>
      <c r="D3990" s="29"/>
    </row>
    <row r="3991" spans="3:4">
      <c r="C3991" s="29"/>
      <c r="D3991" s="29"/>
    </row>
    <row r="3992" spans="3:4">
      <c r="C3992" s="29"/>
      <c r="D3992" s="29"/>
    </row>
    <row r="3993" spans="3:4">
      <c r="C3993" s="29"/>
      <c r="D3993" s="29"/>
    </row>
    <row r="3994" spans="3:4">
      <c r="C3994" s="29"/>
      <c r="D3994" s="29"/>
    </row>
    <row r="3995" spans="3:4">
      <c r="C3995" s="29"/>
      <c r="D3995" s="29"/>
    </row>
    <row r="3996" spans="3:4">
      <c r="C3996" s="29"/>
      <c r="D3996" s="29"/>
    </row>
    <row r="3997" spans="3:4">
      <c r="C3997" s="29"/>
      <c r="D3997" s="29"/>
    </row>
    <row r="3998" spans="3:4">
      <c r="C3998" s="29"/>
      <c r="D3998" s="29"/>
    </row>
    <row r="3999" spans="3:4">
      <c r="C3999" s="29"/>
      <c r="D3999" s="29"/>
    </row>
    <row r="4000" spans="3:4">
      <c r="C4000" s="29"/>
      <c r="D4000" s="29"/>
    </row>
    <row r="4001" spans="3:4">
      <c r="C4001" s="29"/>
      <c r="D4001" s="29"/>
    </row>
    <row r="4002" spans="3:4">
      <c r="C4002" s="29"/>
      <c r="D4002" s="29"/>
    </row>
    <row r="4003" spans="3:4">
      <c r="C4003" s="29"/>
      <c r="D4003" s="29"/>
    </row>
    <row r="4004" spans="3:4">
      <c r="C4004" s="29"/>
      <c r="D4004" s="29"/>
    </row>
    <row r="4005" spans="3:4">
      <c r="C4005" s="29"/>
      <c r="D4005" s="29"/>
    </row>
    <row r="4006" spans="3:4">
      <c r="C4006" s="29"/>
      <c r="D4006" s="29"/>
    </row>
    <row r="4007" spans="3:4">
      <c r="C4007" s="29"/>
      <c r="D4007" s="29"/>
    </row>
    <row r="4008" spans="3:4">
      <c r="C4008" s="29"/>
      <c r="D4008" s="29"/>
    </row>
    <row r="4009" spans="3:4">
      <c r="C4009" s="29"/>
      <c r="D4009" s="29"/>
    </row>
    <row r="4010" spans="3:4">
      <c r="C4010" s="29"/>
      <c r="D4010" s="29"/>
    </row>
    <row r="4011" spans="3:4">
      <c r="C4011" s="29"/>
      <c r="D4011" s="29"/>
    </row>
    <row r="4012" spans="3:4">
      <c r="C4012" s="29"/>
      <c r="D4012" s="29"/>
    </row>
    <row r="4013" spans="3:4">
      <c r="C4013" s="29"/>
      <c r="D4013" s="29"/>
    </row>
    <row r="4014" spans="3:4">
      <c r="C4014" s="29"/>
      <c r="D4014" s="29"/>
    </row>
    <row r="4015" spans="3:4">
      <c r="C4015" s="29"/>
      <c r="D4015" s="29"/>
    </row>
    <row r="4016" spans="3:4">
      <c r="C4016" s="29"/>
      <c r="D4016" s="29"/>
    </row>
    <row r="4017" spans="3:4">
      <c r="C4017" s="29"/>
      <c r="D4017" s="29"/>
    </row>
    <row r="4018" spans="3:4">
      <c r="C4018" s="29"/>
      <c r="D4018" s="29"/>
    </row>
    <row r="4019" spans="3:4">
      <c r="C4019" s="29"/>
      <c r="D4019" s="29"/>
    </row>
    <row r="4020" spans="3:4">
      <c r="C4020" s="29"/>
      <c r="D4020" s="29"/>
    </row>
    <row r="4021" spans="3:4">
      <c r="C4021" s="29"/>
      <c r="D4021" s="29"/>
    </row>
    <row r="4022" spans="3:4">
      <c r="C4022" s="29"/>
      <c r="D4022" s="29"/>
    </row>
    <row r="4023" spans="3:4">
      <c r="C4023" s="29"/>
      <c r="D4023" s="29"/>
    </row>
    <row r="4024" spans="3:4">
      <c r="C4024" s="29"/>
      <c r="D4024" s="29"/>
    </row>
    <row r="4025" spans="3:4">
      <c r="C4025" s="29"/>
      <c r="D4025" s="29"/>
    </row>
    <row r="4026" spans="3:4">
      <c r="C4026" s="29"/>
      <c r="D4026" s="29"/>
    </row>
    <row r="4027" spans="3:4">
      <c r="C4027" s="29"/>
      <c r="D4027" s="29"/>
    </row>
    <row r="4028" spans="3:4">
      <c r="C4028" s="29"/>
      <c r="D4028" s="29"/>
    </row>
    <row r="4029" spans="3:4">
      <c r="C4029" s="29"/>
      <c r="D4029" s="29"/>
    </row>
    <row r="4030" spans="3:4">
      <c r="C4030" s="29"/>
      <c r="D4030" s="29"/>
    </row>
    <row r="4031" spans="3:4">
      <c r="C4031" s="29"/>
      <c r="D4031" s="29"/>
    </row>
    <row r="4032" spans="3:4">
      <c r="C4032" s="29"/>
      <c r="D4032" s="29"/>
    </row>
    <row r="4033" spans="3:4">
      <c r="C4033" s="29"/>
      <c r="D4033" s="29"/>
    </row>
    <row r="4034" spans="3:4">
      <c r="C4034" s="29"/>
      <c r="D4034" s="29"/>
    </row>
    <row r="4035" spans="3:4">
      <c r="C4035" s="29"/>
      <c r="D4035" s="29"/>
    </row>
    <row r="4036" spans="3:4">
      <c r="C4036" s="29"/>
      <c r="D4036" s="29"/>
    </row>
    <row r="4037" spans="3:4">
      <c r="C4037" s="29"/>
      <c r="D4037" s="29"/>
    </row>
    <row r="4038" spans="3:4">
      <c r="C4038" s="29"/>
      <c r="D4038" s="29"/>
    </row>
    <row r="4039" spans="3:4">
      <c r="C4039" s="29"/>
      <c r="D4039" s="29"/>
    </row>
    <row r="4040" spans="3:4">
      <c r="C4040" s="29"/>
      <c r="D4040" s="29"/>
    </row>
    <row r="4041" spans="3:4">
      <c r="C4041" s="29"/>
      <c r="D4041" s="29"/>
    </row>
    <row r="4042" spans="3:4">
      <c r="C4042" s="29"/>
      <c r="D4042" s="29"/>
    </row>
    <row r="4043" spans="3:4">
      <c r="C4043" s="29"/>
      <c r="D4043" s="29"/>
    </row>
    <row r="4044" spans="3:4">
      <c r="C4044" s="29"/>
      <c r="D4044" s="29"/>
    </row>
    <row r="4045" spans="3:4">
      <c r="C4045" s="29"/>
      <c r="D4045" s="29"/>
    </row>
    <row r="4046" spans="3:4">
      <c r="C4046" s="29"/>
      <c r="D4046" s="29"/>
    </row>
    <row r="4047" spans="3:4">
      <c r="C4047" s="29"/>
      <c r="D4047" s="29"/>
    </row>
    <row r="4048" spans="3:4">
      <c r="C4048" s="29"/>
      <c r="D4048" s="29"/>
    </row>
    <row r="4049" spans="3:4">
      <c r="C4049" s="29"/>
      <c r="D4049" s="29"/>
    </row>
    <row r="4050" spans="3:4">
      <c r="C4050" s="29"/>
      <c r="D4050" s="29"/>
    </row>
    <row r="4051" spans="3:4">
      <c r="C4051" s="29"/>
      <c r="D4051" s="29"/>
    </row>
    <row r="4052" spans="3:4">
      <c r="C4052" s="29"/>
      <c r="D4052" s="29"/>
    </row>
    <row r="4053" spans="3:4">
      <c r="C4053" s="29"/>
      <c r="D4053" s="29"/>
    </row>
    <row r="4054" spans="3:4">
      <c r="C4054" s="29"/>
      <c r="D4054" s="29"/>
    </row>
    <row r="4055" spans="3:4">
      <c r="C4055" s="29"/>
      <c r="D4055" s="29"/>
    </row>
    <row r="4056" spans="3:4">
      <c r="C4056" s="29"/>
      <c r="D4056" s="29"/>
    </row>
    <row r="4057" spans="3:4">
      <c r="C4057" s="29"/>
      <c r="D4057" s="29"/>
    </row>
    <row r="4058" spans="3:4">
      <c r="C4058" s="29"/>
      <c r="D4058" s="29"/>
    </row>
    <row r="4059" spans="3:4">
      <c r="C4059" s="29"/>
      <c r="D4059" s="29"/>
    </row>
    <row r="4060" spans="3:4">
      <c r="C4060" s="29"/>
      <c r="D4060" s="29"/>
    </row>
    <row r="4061" spans="3:4">
      <c r="C4061" s="29"/>
      <c r="D4061" s="29"/>
    </row>
    <row r="4062" spans="3:4">
      <c r="C4062" s="29"/>
      <c r="D4062" s="29"/>
    </row>
    <row r="4063" spans="3:4">
      <c r="C4063" s="29"/>
      <c r="D4063" s="29"/>
    </row>
    <row r="4064" spans="3:4">
      <c r="C4064" s="29"/>
      <c r="D4064" s="29"/>
    </row>
    <row r="4065" spans="3:4">
      <c r="C4065" s="29"/>
      <c r="D4065" s="29"/>
    </row>
    <row r="4066" spans="3:4">
      <c r="C4066" s="29"/>
      <c r="D4066" s="29"/>
    </row>
    <row r="4067" spans="3:4">
      <c r="C4067" s="29"/>
      <c r="D4067" s="29"/>
    </row>
    <row r="4068" spans="3:4">
      <c r="C4068" s="29"/>
      <c r="D4068" s="29"/>
    </row>
    <row r="4069" spans="3:4">
      <c r="C4069" s="29"/>
      <c r="D4069" s="29"/>
    </row>
    <row r="4070" spans="3:4">
      <c r="C4070" s="29"/>
      <c r="D4070" s="29"/>
    </row>
    <row r="4071" spans="3:4">
      <c r="C4071" s="29"/>
      <c r="D4071" s="29"/>
    </row>
    <row r="4072" spans="3:4">
      <c r="C4072" s="29"/>
      <c r="D4072" s="29"/>
    </row>
    <row r="4073" spans="3:4">
      <c r="C4073" s="29"/>
      <c r="D4073" s="29"/>
    </row>
    <row r="4074" spans="3:4">
      <c r="C4074" s="29"/>
      <c r="D4074" s="29"/>
    </row>
  </sheetData>
  <sheetProtection sheet="1" objects="1" scenarios="1"/>
  <phoneticPr fontId="0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AD3944"/>
  <sheetViews>
    <sheetView workbookViewId="0">
      <selection activeCell="E51" sqref="E51"/>
    </sheetView>
  </sheetViews>
  <sheetFormatPr defaultColWidth="10.28515625" defaultRowHeight="12.75"/>
  <cols>
    <col min="1" max="1" width="16.5703125" customWidth="1"/>
    <col min="2" max="2" width="5.140625" customWidth="1"/>
    <col min="3" max="3" width="11.85546875" customWidth="1"/>
    <col min="4" max="4" width="11.28515625" style="15" customWidth="1"/>
    <col min="5" max="5" width="14.28515625" customWidth="1"/>
    <col min="6" max="6" width="9.140625" customWidth="1"/>
    <col min="7" max="7" width="8.140625" customWidth="1"/>
    <col min="8" max="13" width="8.5703125" customWidth="1"/>
    <col min="14" max="14" width="8" customWidth="1"/>
    <col min="15" max="15" width="12.7109375" customWidth="1"/>
    <col min="16" max="16" width="9.85546875" customWidth="1"/>
    <col min="17" max="29" width="10.28515625" customWidth="1"/>
    <col min="30" max="30" width="15.7109375" customWidth="1"/>
  </cols>
  <sheetData>
    <row r="1" spans="1:30" ht="21" thickBot="1">
      <c r="A1" s="1" t="s">
        <v>76</v>
      </c>
      <c r="U1" s="8" t="s">
        <v>12</v>
      </c>
      <c r="V1" s="8" t="s">
        <v>24</v>
      </c>
      <c r="AB1" t="s">
        <v>71</v>
      </c>
      <c r="AC1">
        <v>26029.667000000001</v>
      </c>
      <c r="AD1" t="s">
        <v>161</v>
      </c>
    </row>
    <row r="2" spans="1:30">
      <c r="A2" t="s">
        <v>27</v>
      </c>
      <c r="B2" t="s">
        <v>28</v>
      </c>
      <c r="C2">
        <f>COUNT(C21:C433)</f>
        <v>130</v>
      </c>
      <c r="E2" t="s">
        <v>29</v>
      </c>
      <c r="U2">
        <v>-14000</v>
      </c>
      <c r="V2" s="11">
        <f>+D$11+D$12*U2+D$13*U2^2</f>
        <v>-6.3737743924234258E-2</v>
      </c>
      <c r="AB2" t="s">
        <v>72</v>
      </c>
      <c r="AC2">
        <v>26127.507000000001</v>
      </c>
      <c r="AD2" t="s">
        <v>161</v>
      </c>
    </row>
    <row r="3" spans="1:30" ht="13.5" thickBot="1">
      <c r="A3" s="81" t="s">
        <v>190</v>
      </c>
      <c r="U3">
        <v>-13000</v>
      </c>
      <c r="V3" s="11">
        <f t="shared" ref="V3:V19" si="0">+D$11+D$12*U3+D$13*U3^2</f>
        <v>-5.3217163536918764E-2</v>
      </c>
      <c r="AB3" t="s">
        <v>72</v>
      </c>
      <c r="AC3">
        <v>26352.269</v>
      </c>
      <c r="AD3" t="s">
        <v>161</v>
      </c>
    </row>
    <row r="4" spans="1:30" ht="14.25" thickTop="1" thickBot="1">
      <c r="A4" s="7" t="s">
        <v>2</v>
      </c>
      <c r="C4" s="3">
        <v>38672.581599999998</v>
      </c>
      <c r="D4" s="16">
        <v>0.78585970000000005</v>
      </c>
      <c r="U4">
        <v>-12000</v>
      </c>
      <c r="V4" s="11">
        <f t="shared" si="0"/>
        <v>-4.3622510814682339E-2</v>
      </c>
      <c r="AB4" t="s">
        <v>71</v>
      </c>
      <c r="AC4">
        <v>26444.61</v>
      </c>
      <c r="AD4" t="s">
        <v>161</v>
      </c>
    </row>
    <row r="5" spans="1:30" ht="13.5" thickTop="1">
      <c r="U5">
        <v>-11000</v>
      </c>
      <c r="V5" s="11">
        <f t="shared" si="0"/>
        <v>-3.4953785757525002E-2</v>
      </c>
      <c r="AB5" t="s">
        <v>71</v>
      </c>
      <c r="AC5">
        <v>26547.544999999998</v>
      </c>
      <c r="AD5" t="s">
        <v>161</v>
      </c>
    </row>
    <row r="6" spans="1:30">
      <c r="A6" s="7" t="s">
        <v>3</v>
      </c>
      <c r="U6">
        <v>-10000</v>
      </c>
      <c r="V6" s="11">
        <f t="shared" si="0"/>
        <v>-2.7210988365446737E-2</v>
      </c>
      <c r="AB6" t="s">
        <v>72</v>
      </c>
      <c r="AC6">
        <v>26619.429</v>
      </c>
      <c r="AD6" t="s">
        <v>161</v>
      </c>
    </row>
    <row r="7" spans="1:30">
      <c r="A7" t="s">
        <v>4</v>
      </c>
      <c r="C7">
        <v>48504.430999999997</v>
      </c>
      <c r="E7">
        <f>+E4</f>
        <v>0</v>
      </c>
      <c r="U7">
        <v>-9000</v>
      </c>
      <c r="V7" s="11">
        <f t="shared" si="0"/>
        <v>-2.0394118638447551E-2</v>
      </c>
      <c r="AB7" t="s">
        <v>72</v>
      </c>
      <c r="AC7">
        <v>26623.373</v>
      </c>
      <c r="AD7" t="s">
        <v>161</v>
      </c>
    </row>
    <row r="8" spans="1:30">
      <c r="A8" t="s">
        <v>5</v>
      </c>
      <c r="C8">
        <v>0.78585247000000003</v>
      </c>
      <c r="E8">
        <f>+F4</f>
        <v>0</v>
      </c>
      <c r="U8">
        <v>-8000</v>
      </c>
      <c r="V8" s="11">
        <f t="shared" si="0"/>
        <v>-1.4503176576527438E-2</v>
      </c>
      <c r="AB8" t="s">
        <v>71</v>
      </c>
      <c r="AC8">
        <v>26624.558000000001</v>
      </c>
      <c r="AD8" t="s">
        <v>161</v>
      </c>
    </row>
    <row r="9" spans="1:30">
      <c r="A9" s="25" t="s">
        <v>77</v>
      </c>
      <c r="B9" s="25"/>
      <c r="C9" s="25">
        <v>81</v>
      </c>
      <c r="D9" s="25" t="str">
        <f>"F"&amp;C9</f>
        <v>F81</v>
      </c>
      <c r="E9" s="25" t="str">
        <f>"G"&amp;C9</f>
        <v>G81</v>
      </c>
      <c r="U9">
        <v>-7000</v>
      </c>
      <c r="V9" s="11">
        <f t="shared" si="0"/>
        <v>-9.5381621796864022E-3</v>
      </c>
      <c r="AB9" t="s">
        <v>72</v>
      </c>
      <c r="AC9">
        <v>26675.218000000001</v>
      </c>
      <c r="AD9" t="s">
        <v>161</v>
      </c>
    </row>
    <row r="10" spans="1:30" ht="13.5" thickBot="1">
      <c r="C10" s="6" t="s">
        <v>22</v>
      </c>
      <c r="D10" s="17" t="s">
        <v>23</v>
      </c>
      <c r="U10">
        <v>-6000</v>
      </c>
      <c r="V10" s="11">
        <f t="shared" si="0"/>
        <v>-5.4990754479244414E-3</v>
      </c>
      <c r="AB10" t="s">
        <v>72</v>
      </c>
      <c r="AC10">
        <v>26861.502</v>
      </c>
      <c r="AD10" t="s">
        <v>161</v>
      </c>
    </row>
    <row r="11" spans="1:30">
      <c r="A11" t="s">
        <v>18</v>
      </c>
      <c r="C11" s="28">
        <f ca="1">INTERCEPT(INDIRECT(E9):G874,INDIRECT(D9):$F874)</f>
        <v>-5.6133278282268374E-3</v>
      </c>
      <c r="D11" s="18">
        <f>+E11*F11</f>
        <v>-7.0903602401330016E-4</v>
      </c>
      <c r="E11" s="12">
        <v>-7.0903602401330016E-4</v>
      </c>
      <c r="F11" s="11">
        <v>1</v>
      </c>
      <c r="U11">
        <v>-5000</v>
      </c>
      <c r="V11" s="11">
        <f t="shared" si="0"/>
        <v>-2.385916381241561E-3</v>
      </c>
      <c r="AB11" t="s">
        <v>71</v>
      </c>
      <c r="AC11">
        <v>26915.308000000001</v>
      </c>
      <c r="AD11" t="s">
        <v>161</v>
      </c>
    </row>
    <row r="12" spans="1:30">
      <c r="A12" t="s">
        <v>19</v>
      </c>
      <c r="C12" s="28">
        <f ca="1">SLOPE(INDIRECT(E9):G874,INDIRECT(D9):$F874)</f>
        <v>-1.5306407108647907E-6</v>
      </c>
      <c r="D12" s="18">
        <f>+E12*F12</f>
        <v>-1.9794430912520391E-6</v>
      </c>
      <c r="E12" s="13">
        <v>-1.9794430912520391E-2</v>
      </c>
      <c r="F12" s="11">
        <v>1E-4</v>
      </c>
      <c r="U12">
        <v>-4000</v>
      </c>
      <c r="V12" s="11">
        <f t="shared" si="0"/>
        <v>-1.9868497963775652E-4</v>
      </c>
      <c r="AB12" t="s">
        <v>71</v>
      </c>
      <c r="AC12">
        <v>26929.503000000001</v>
      </c>
      <c r="AD12" t="s">
        <v>161</v>
      </c>
    </row>
    <row r="13" spans="1:30" ht="13.5" thickBot="1">
      <c r="A13" t="s">
        <v>21</v>
      </c>
      <c r="C13" s="5" t="s">
        <v>16</v>
      </c>
      <c r="D13" s="18">
        <f>+E13*F13</f>
        <v>-4.6296383253953829E-10</v>
      </c>
      <c r="E13" s="14">
        <v>-4.6296383253953827E-2</v>
      </c>
      <c r="F13" s="11">
        <v>1E-8</v>
      </c>
      <c r="U13">
        <v>-3000</v>
      </c>
      <c r="V13" s="11">
        <f t="shared" si="0"/>
        <v>1.0626187568869737E-3</v>
      </c>
      <c r="AB13" t="s">
        <v>72</v>
      </c>
      <c r="AC13">
        <v>26979.376</v>
      </c>
      <c r="AD13" t="s">
        <v>161</v>
      </c>
    </row>
    <row r="14" spans="1:30">
      <c r="A14" t="s">
        <v>26</v>
      </c>
      <c r="C14" s="15" t="s">
        <v>189</v>
      </c>
      <c r="D14" s="18">
        <f>2*D13*365.24/C8</f>
        <v>-4.3034263211450095E-7</v>
      </c>
      <c r="E14">
        <f>SUM(Q59:Q860)</f>
        <v>1.8980651619056603E-3</v>
      </c>
      <c r="U14">
        <v>-2000</v>
      </c>
      <c r="V14" s="11">
        <f t="shared" si="0"/>
        <v>1.3979948283326246E-3</v>
      </c>
      <c r="AB14" t="s">
        <v>71</v>
      </c>
      <c r="AC14">
        <v>27000.241999999998</v>
      </c>
      <c r="AD14" t="s">
        <v>161</v>
      </c>
    </row>
    <row r="15" spans="1:30">
      <c r="A15" s="4" t="s">
        <v>20</v>
      </c>
      <c r="C15" s="22">
        <f ca="1">(C7+C11)+(C8+C12)*INT(MAX(F21:F3397))</f>
        <v>55873.349645044225</v>
      </c>
      <c r="D15" s="24">
        <f>+C7+INT(MAX(F21:F1452))*C8+D11+D12*INT(MAX(F21:F3887))+D13*INT(MAX(F21:F3914)^2)</f>
        <v>55873.309633372519</v>
      </c>
      <c r="U15">
        <v>-1000</v>
      </c>
      <c r="V15" s="11">
        <f t="shared" si="0"/>
        <v>8.0744323469920053E-4</v>
      </c>
      <c r="AB15" t="s">
        <v>71</v>
      </c>
      <c r="AC15">
        <v>27036.341</v>
      </c>
      <c r="AD15" t="s">
        <v>161</v>
      </c>
    </row>
    <row r="16" spans="1:30">
      <c r="A16" s="7" t="s">
        <v>6</v>
      </c>
      <c r="C16" s="23">
        <f ca="1">+C8+C12</f>
        <v>0.78585093935928918</v>
      </c>
      <c r="D16" s="72" t="e">
        <f>+C8+D12+2*D13*MAX(#REF!)</f>
        <v>#REF!</v>
      </c>
      <c r="U16">
        <v>0</v>
      </c>
      <c r="V16" s="11">
        <f t="shared" si="0"/>
        <v>-7.0903602401330016E-4</v>
      </c>
      <c r="AB16" t="s">
        <v>72</v>
      </c>
      <c r="AC16">
        <v>27272.499</v>
      </c>
      <c r="AD16" t="s">
        <v>161</v>
      </c>
    </row>
    <row r="17" spans="1:30" ht="13.5" thickBot="1">
      <c r="A17" s="28" t="s">
        <v>75</v>
      </c>
      <c r="C17">
        <f>COUNT(C21:C2055)</f>
        <v>130</v>
      </c>
      <c r="D17"/>
      <c r="U17">
        <v>1000</v>
      </c>
      <c r="V17" s="11">
        <f t="shared" si="0"/>
        <v>-3.1514429478048775E-3</v>
      </c>
      <c r="AB17" t="s">
        <v>72</v>
      </c>
      <c r="AC17">
        <v>27313.362000000001</v>
      </c>
      <c r="AD17" t="s">
        <v>161</v>
      </c>
    </row>
    <row r="18" spans="1:30" ht="14.25" thickTop="1" thickBot="1">
      <c r="A18" s="7" t="s">
        <v>7</v>
      </c>
      <c r="C18" s="32">
        <f ca="1">+C15</f>
        <v>55873.349645044225</v>
      </c>
      <c r="D18" s="33">
        <f ca="1">C16</f>
        <v>0.78585093935928918</v>
      </c>
      <c r="E18" s="25" t="s">
        <v>22</v>
      </c>
      <c r="U18">
        <v>2000</v>
      </c>
      <c r="V18" s="11">
        <f t="shared" si="0"/>
        <v>-6.5197775366755304E-3</v>
      </c>
      <c r="AB18" t="s">
        <v>71</v>
      </c>
      <c r="AC18">
        <v>27333.4</v>
      </c>
      <c r="AD18" t="s">
        <v>161</v>
      </c>
    </row>
    <row r="19" spans="1:30" ht="13.5" thickBot="1">
      <c r="A19" s="7" t="s">
        <v>73</v>
      </c>
      <c r="C19" s="26">
        <f>+D15</f>
        <v>55873.309633372519</v>
      </c>
      <c r="D19" s="27" t="e">
        <f>+D16</f>
        <v>#REF!</v>
      </c>
      <c r="E19" s="34" t="s">
        <v>74</v>
      </c>
      <c r="U19">
        <v>3000</v>
      </c>
      <c r="V19" s="11">
        <f t="shared" si="0"/>
        <v>-1.0814039790625261E-2</v>
      </c>
      <c r="AB19" t="s">
        <v>71</v>
      </c>
      <c r="AC19">
        <v>28126.319</v>
      </c>
      <c r="AD19" t="s">
        <v>161</v>
      </c>
    </row>
    <row r="20" spans="1:30" ht="13.5" thickBot="1">
      <c r="A20" s="6" t="s">
        <v>8</v>
      </c>
      <c r="B20" s="6" t="s">
        <v>9</v>
      </c>
      <c r="C20" s="6" t="s">
        <v>10</v>
      </c>
      <c r="D20" s="17" t="s">
        <v>15</v>
      </c>
      <c r="E20" s="6" t="s">
        <v>11</v>
      </c>
      <c r="F20" s="6" t="s">
        <v>12</v>
      </c>
      <c r="G20" s="6" t="s">
        <v>13</v>
      </c>
      <c r="H20" s="9" t="s">
        <v>14</v>
      </c>
      <c r="I20" s="9" t="s">
        <v>38</v>
      </c>
      <c r="J20" s="9" t="s">
        <v>39</v>
      </c>
      <c r="K20" s="9" t="s">
        <v>41</v>
      </c>
      <c r="L20" s="9" t="s">
        <v>67</v>
      </c>
      <c r="M20" s="9" t="s">
        <v>68</v>
      </c>
      <c r="N20" s="9" t="s">
        <v>25</v>
      </c>
      <c r="O20" s="8" t="s">
        <v>24</v>
      </c>
      <c r="P20" s="6" t="s">
        <v>17</v>
      </c>
      <c r="U20">
        <v>4000</v>
      </c>
      <c r="V20" s="11">
        <f t="shared" ref="V20:V26" si="1">+D$11+D$12*U20+D$13*U20^2</f>
        <v>-1.6034229709654069E-2</v>
      </c>
      <c r="AB20" t="s">
        <v>71</v>
      </c>
      <c r="AC20">
        <v>28668.560000000001</v>
      </c>
      <c r="AD20" t="s">
        <v>161</v>
      </c>
    </row>
    <row r="21" spans="1:30">
      <c r="A21" s="84" t="s">
        <v>161</v>
      </c>
      <c r="B21" s="5" t="s">
        <v>71</v>
      </c>
      <c r="C21" s="29">
        <v>26029.667000000001</v>
      </c>
      <c r="D21" s="29"/>
      <c r="E21">
        <f>+(C21-C$7)/C$8</f>
        <v>-28599.215320911309</v>
      </c>
      <c r="F21">
        <f>ROUND(2*E21,0)/2</f>
        <v>-28599</v>
      </c>
      <c r="G21">
        <f>+C21-(C$7+F21*C$8)</f>
        <v>-0.16921046999414102</v>
      </c>
      <c r="H21" s="19"/>
      <c r="I21">
        <f>G21</f>
        <v>-0.16921046999414102</v>
      </c>
      <c r="N21">
        <f ca="1">+C$11+C$12*F21</f>
        <v>3.8161465861795314E-2</v>
      </c>
      <c r="O21">
        <f>+D$11+D$12*F21+D$13*F21^2</f>
        <v>-0.32275835845307954</v>
      </c>
      <c r="P21" s="2">
        <f>+C21-15018.5</f>
        <v>11011.167000000001</v>
      </c>
      <c r="Q21">
        <f>+(O21-G21)^2</f>
        <v>2.3576954050198624E-2</v>
      </c>
      <c r="U21">
        <v>5000</v>
      </c>
      <c r="V21" s="11">
        <f t="shared" si="1"/>
        <v>-2.2180347293761952E-2</v>
      </c>
    </row>
    <row r="22" spans="1:30">
      <c r="A22" s="84" t="s">
        <v>161</v>
      </c>
      <c r="B22" s="5" t="s">
        <v>72</v>
      </c>
      <c r="C22" s="29">
        <v>26127.507000000001</v>
      </c>
      <c r="D22" s="29"/>
      <c r="E22">
        <f t="shared" ref="E22:E53" si="2">+(C22-C$7)/C$8</f>
        <v>-28474.713580781892</v>
      </c>
      <c r="F22">
        <f t="shared" ref="F22:F53" si="3">ROUND(2*E22,0)/2</f>
        <v>-28474.5</v>
      </c>
      <c r="G22">
        <f t="shared" ref="G22:G53" si="4">+C22-(C$7+F22*C$8)</f>
        <v>-0.16784298499624128</v>
      </c>
      <c r="H22" s="19"/>
      <c r="I22">
        <f t="shared" ref="I22:I53" si="5">G22</f>
        <v>-0.16784298499624128</v>
      </c>
      <c r="N22">
        <f t="shared" ref="N22:N53" ca="1" si="6">+C$11+C$12*F22</f>
        <v>3.7970901093292646E-2</v>
      </c>
      <c r="O22">
        <f t="shared" ref="O22:O53" si="7">+D$11+D$12*F22+D$13*F22^2</f>
        <v>-0.31971513981403293</v>
      </c>
      <c r="P22" s="2">
        <f t="shared" ref="P22:P53" si="8">+C22-15018.5</f>
        <v>11109.007000000001</v>
      </c>
      <c r="Q22">
        <f t="shared" ref="Q22:Q53" si="9">+(O22-G22)^2</f>
        <v>2.3065151408999274E-2</v>
      </c>
      <c r="U22">
        <v>6000</v>
      </c>
      <c r="V22" s="11">
        <f t="shared" si="1"/>
        <v>-2.925239254294891E-2</v>
      </c>
    </row>
    <row r="23" spans="1:30">
      <c r="A23" s="84" t="s">
        <v>161</v>
      </c>
      <c r="B23" s="5" t="s">
        <v>72</v>
      </c>
      <c r="C23" s="29">
        <v>26352.269</v>
      </c>
      <c r="D23" s="29"/>
      <c r="E23">
        <f t="shared" si="2"/>
        <v>-28188.703154422859</v>
      </c>
      <c r="F23">
        <f t="shared" si="3"/>
        <v>-28188.5</v>
      </c>
      <c r="G23">
        <f t="shared" si="4"/>
        <v>-0.15964940499543445</v>
      </c>
      <c r="H23" s="19"/>
      <c r="I23">
        <f t="shared" si="5"/>
        <v>-0.15964940499543445</v>
      </c>
      <c r="N23">
        <f t="shared" ca="1" si="6"/>
        <v>3.7533137849985312E-2</v>
      </c>
      <c r="O23">
        <f t="shared" si="7"/>
        <v>-0.31277864552017937</v>
      </c>
      <c r="P23" s="2">
        <f t="shared" si="8"/>
        <v>11333.769</v>
      </c>
      <c r="Q23">
        <f t="shared" si="9"/>
        <v>2.3448564303685179E-2</v>
      </c>
      <c r="U23">
        <v>7000</v>
      </c>
      <c r="V23" s="11">
        <f t="shared" si="1"/>
        <v>-3.7250365457214947E-2</v>
      </c>
    </row>
    <row r="24" spans="1:30">
      <c r="A24" s="24" t="s">
        <v>161</v>
      </c>
      <c r="B24" s="5" t="s">
        <v>71</v>
      </c>
      <c r="C24" s="29">
        <v>26444.61</v>
      </c>
      <c r="D24" s="29"/>
      <c r="E24">
        <f t="shared" si="2"/>
        <v>-28071.19891091008</v>
      </c>
      <c r="F24">
        <f t="shared" si="3"/>
        <v>-28071</v>
      </c>
      <c r="G24">
        <f t="shared" si="4"/>
        <v>-0.1563146299959044</v>
      </c>
      <c r="H24" s="19"/>
      <c r="I24">
        <f t="shared" si="5"/>
        <v>-0.1563146299959044</v>
      </c>
      <c r="N24">
        <f t="shared" ca="1" si="6"/>
        <v>3.7353287566458705E-2</v>
      </c>
      <c r="O24">
        <f t="shared" si="7"/>
        <v>-0.30995081171933236</v>
      </c>
      <c r="P24" s="2">
        <f t="shared" si="8"/>
        <v>11426.11</v>
      </c>
      <c r="Q24">
        <f t="shared" si="9"/>
        <v>2.3604076334554181E-2</v>
      </c>
      <c r="U24">
        <v>8000</v>
      </c>
      <c r="V24" s="11">
        <f t="shared" si="1"/>
        <v>-4.6174266036560066E-2</v>
      </c>
    </row>
    <row r="25" spans="1:30">
      <c r="A25" s="24" t="s">
        <v>161</v>
      </c>
      <c r="B25" s="5" t="s">
        <v>71</v>
      </c>
      <c r="C25" s="29">
        <v>26547.544999999998</v>
      </c>
      <c r="D25" s="29"/>
      <c r="E25">
        <f t="shared" si="2"/>
        <v>-27940.213765568489</v>
      </c>
      <c r="F25">
        <f t="shared" si="3"/>
        <v>-27940</v>
      </c>
      <c r="G25">
        <f t="shared" si="4"/>
        <v>-0.16798819999894476</v>
      </c>
      <c r="H25" s="19"/>
      <c r="I25">
        <f t="shared" si="5"/>
        <v>-0.16798819999894476</v>
      </c>
      <c r="N25">
        <f t="shared" ca="1" si="6"/>
        <v>3.7152773633335412E-2</v>
      </c>
      <c r="O25">
        <f t="shared" si="7"/>
        <v>-0.30681314895789369</v>
      </c>
      <c r="P25" s="2">
        <f t="shared" si="8"/>
        <v>11529.044999999998</v>
      </c>
      <c r="Q25">
        <f t="shared" si="9"/>
        <v>1.9272366453454773E-2</v>
      </c>
      <c r="U25">
        <v>9000</v>
      </c>
      <c r="V25" s="11">
        <f t="shared" si="1"/>
        <v>-5.602409428098426E-2</v>
      </c>
    </row>
    <row r="26" spans="1:30">
      <c r="A26" s="24" t="s">
        <v>161</v>
      </c>
      <c r="B26" s="5" t="s">
        <v>72</v>
      </c>
      <c r="C26" s="29">
        <v>26619.429</v>
      </c>
      <c r="D26" s="29"/>
      <c r="E26">
        <f t="shared" si="2"/>
        <v>-27848.741125672095</v>
      </c>
      <c r="F26">
        <f t="shared" si="3"/>
        <v>-27848.5</v>
      </c>
      <c r="G26">
        <f t="shared" si="4"/>
        <v>-0.18948920499678934</v>
      </c>
      <c r="H26" s="19"/>
      <c r="I26">
        <f t="shared" si="5"/>
        <v>-0.18948920499678934</v>
      </c>
      <c r="N26">
        <f t="shared" ca="1" si="6"/>
        <v>3.701272000829129E-2</v>
      </c>
      <c r="O26">
        <f t="shared" si="7"/>
        <v>-0.30463100071463889</v>
      </c>
      <c r="P26" s="2">
        <f t="shared" si="8"/>
        <v>11600.929</v>
      </c>
      <c r="Q26">
        <f t="shared" si="9"/>
        <v>1.3257633121130997E-2</v>
      </c>
      <c r="U26">
        <v>10000</v>
      </c>
      <c r="V26" s="11">
        <f t="shared" si="1"/>
        <v>-6.6799850190487522E-2</v>
      </c>
    </row>
    <row r="27" spans="1:30">
      <c r="A27" s="24" t="s">
        <v>161</v>
      </c>
      <c r="B27" s="5" t="s">
        <v>72</v>
      </c>
      <c r="C27" s="29">
        <v>26623.373</v>
      </c>
      <c r="D27" s="29"/>
      <c r="E27">
        <f t="shared" si="2"/>
        <v>-27843.722371961238</v>
      </c>
      <c r="F27">
        <f t="shared" si="3"/>
        <v>-27843.5</v>
      </c>
      <c r="G27">
        <f t="shared" si="4"/>
        <v>-0.17475155499778339</v>
      </c>
      <c r="H27" s="19"/>
      <c r="I27">
        <f t="shared" si="5"/>
        <v>-0.17475155499778339</v>
      </c>
      <c r="N27">
        <f t="shared" ca="1" si="6"/>
        <v>3.7005066804736961E-2</v>
      </c>
      <c r="O27">
        <f t="shared" si="7"/>
        <v>-0.30451198102128618</v>
      </c>
      <c r="P27" s="2">
        <f t="shared" si="8"/>
        <v>11604.873</v>
      </c>
      <c r="Q27">
        <f t="shared" si="9"/>
        <v>1.683776816180094E-2</v>
      </c>
      <c r="V27" s="11"/>
    </row>
    <row r="28" spans="1:30">
      <c r="A28" s="24" t="s">
        <v>161</v>
      </c>
      <c r="B28" s="5" t="s">
        <v>71</v>
      </c>
      <c r="C28" s="29">
        <v>26624.558000000001</v>
      </c>
      <c r="D28" s="29"/>
      <c r="E28">
        <f t="shared" si="2"/>
        <v>-27842.21445534172</v>
      </c>
      <c r="F28">
        <f t="shared" si="3"/>
        <v>-27842</v>
      </c>
      <c r="G28">
        <f t="shared" si="4"/>
        <v>-0.16853025999444071</v>
      </c>
      <c r="H28" s="19"/>
      <c r="I28">
        <f t="shared" si="5"/>
        <v>-0.16853025999444071</v>
      </c>
      <c r="N28">
        <f t="shared" ca="1" si="6"/>
        <v>3.7002770843670665E-2</v>
      </c>
      <c r="O28">
        <f t="shared" si="7"/>
        <v>-0.30447627962717771</v>
      </c>
      <c r="P28" s="2">
        <f t="shared" si="8"/>
        <v>11606.058000000001</v>
      </c>
      <c r="Q28">
        <f t="shared" si="9"/>
        <v>1.8481320253984513E-2</v>
      </c>
      <c r="V28" s="11"/>
    </row>
    <row r="29" spans="1:30">
      <c r="A29" s="24" t="s">
        <v>161</v>
      </c>
      <c r="B29" s="5" t="s">
        <v>72</v>
      </c>
      <c r="C29" s="29">
        <v>26675.218000000001</v>
      </c>
      <c r="D29" s="29"/>
      <c r="E29">
        <f t="shared" si="2"/>
        <v>-27777.749429228104</v>
      </c>
      <c r="F29">
        <f t="shared" si="3"/>
        <v>-27777.5</v>
      </c>
      <c r="G29">
        <f t="shared" si="4"/>
        <v>-0.19601457499447861</v>
      </c>
      <c r="H29" s="19"/>
      <c r="I29">
        <f t="shared" si="5"/>
        <v>-0.19601457499447861</v>
      </c>
      <c r="N29">
        <f t="shared" ca="1" si="6"/>
        <v>3.6904044517819888E-2</v>
      </c>
      <c r="O29">
        <f t="shared" si="7"/>
        <v>-0.30294309051754981</v>
      </c>
      <c r="P29" s="2">
        <f t="shared" si="8"/>
        <v>11656.718000000001</v>
      </c>
      <c r="Q29">
        <f t="shared" si="9"/>
        <v>1.1433707431967678E-2</v>
      </c>
      <c r="V29" s="11"/>
    </row>
    <row r="30" spans="1:30">
      <c r="A30" s="24" t="s">
        <v>161</v>
      </c>
      <c r="B30" s="5" t="s">
        <v>72</v>
      </c>
      <c r="C30" s="29">
        <v>26861.502</v>
      </c>
      <c r="D30" s="29"/>
      <c r="E30">
        <f t="shared" si="2"/>
        <v>-27540.702391633375</v>
      </c>
      <c r="F30">
        <f t="shared" si="3"/>
        <v>-27540.5</v>
      </c>
      <c r="G30">
        <f t="shared" si="4"/>
        <v>-0.15904996499739354</v>
      </c>
      <c r="H30" s="19"/>
      <c r="I30">
        <f t="shared" si="5"/>
        <v>-0.15904996499739354</v>
      </c>
      <c r="N30">
        <f t="shared" ca="1" si="6"/>
        <v>3.6541282669344928E-2</v>
      </c>
      <c r="O30">
        <f t="shared" si="7"/>
        <v>-0.29734259324082046</v>
      </c>
      <c r="P30" s="2">
        <f t="shared" si="8"/>
        <v>11843.002</v>
      </c>
      <c r="Q30">
        <f t="shared" si="9"/>
        <v>1.9124851026474682E-2</v>
      </c>
      <c r="V30" s="11"/>
    </row>
    <row r="31" spans="1:30">
      <c r="A31" s="24" t="s">
        <v>161</v>
      </c>
      <c r="B31" s="5" t="s">
        <v>71</v>
      </c>
      <c r="C31" s="29">
        <v>26915.308000000001</v>
      </c>
      <c r="D31" s="29"/>
      <c r="E31">
        <f t="shared" si="2"/>
        <v>-27472.234069583053</v>
      </c>
      <c r="F31">
        <f t="shared" si="3"/>
        <v>-27472</v>
      </c>
      <c r="G31">
        <f t="shared" si="4"/>
        <v>-0.18394415999500779</v>
      </c>
      <c r="H31" s="19"/>
      <c r="I31">
        <f t="shared" si="5"/>
        <v>-0.18394415999500779</v>
      </c>
      <c r="N31">
        <f t="shared" ca="1" si="6"/>
        <v>3.6436433780650694E-2</v>
      </c>
      <c r="O31">
        <f t="shared" si="7"/>
        <v>-0.29573357244069692</v>
      </c>
      <c r="P31" s="2">
        <f t="shared" si="8"/>
        <v>11896.808000000001</v>
      </c>
      <c r="Q31">
        <f t="shared" si="9"/>
        <v>1.2496872734952395E-2</v>
      </c>
      <c r="V31" s="11"/>
    </row>
    <row r="32" spans="1:30">
      <c r="A32" s="24" t="s">
        <v>161</v>
      </c>
      <c r="B32" s="5" t="s">
        <v>71</v>
      </c>
      <c r="C32" s="29">
        <v>26929.503000000001</v>
      </c>
      <c r="D32" s="29"/>
      <c r="E32">
        <f t="shared" si="2"/>
        <v>-27454.170882735783</v>
      </c>
      <c r="F32">
        <f t="shared" si="3"/>
        <v>-27454</v>
      </c>
      <c r="G32">
        <f t="shared" si="4"/>
        <v>-0.13428861999636865</v>
      </c>
      <c r="H32" s="19"/>
      <c r="I32">
        <f t="shared" si="5"/>
        <v>-0.13428861999636865</v>
      </c>
      <c r="N32">
        <f t="shared" ca="1" si="6"/>
        <v>3.6408882247855129E-2</v>
      </c>
      <c r="O32">
        <f t="shared" si="7"/>
        <v>-0.29531148488995029</v>
      </c>
      <c r="P32" s="2">
        <f t="shared" si="8"/>
        <v>11911.003000000001</v>
      </c>
      <c r="Q32">
        <f t="shared" si="9"/>
        <v>2.5928363018536647E-2</v>
      </c>
      <c r="V32" s="11"/>
    </row>
    <row r="33" spans="1:22">
      <c r="A33" s="24" t="s">
        <v>161</v>
      </c>
      <c r="B33" s="5" t="s">
        <v>72</v>
      </c>
      <c r="C33" s="29">
        <v>26979.376</v>
      </c>
      <c r="D33" s="29"/>
      <c r="E33">
        <f t="shared" si="2"/>
        <v>-27390.707316858083</v>
      </c>
      <c r="F33">
        <f t="shared" si="3"/>
        <v>-27390.5</v>
      </c>
      <c r="G33">
        <f t="shared" si="4"/>
        <v>-0.16292046499438584</v>
      </c>
      <c r="H33" s="19"/>
      <c r="I33">
        <f t="shared" si="5"/>
        <v>-0.16292046499438584</v>
      </c>
      <c r="N33">
        <f t="shared" ca="1" si="6"/>
        <v>3.6311686562715211E-2</v>
      </c>
      <c r="O33">
        <f t="shared" si="7"/>
        <v>-0.29382484976172385</v>
      </c>
      <c r="P33" s="2">
        <f t="shared" si="8"/>
        <v>11960.876</v>
      </c>
      <c r="Q33">
        <f t="shared" si="9"/>
        <v>1.7135957951315277E-2</v>
      </c>
      <c r="V33" s="11"/>
    </row>
    <row r="34" spans="1:22">
      <c r="A34" s="24" t="s">
        <v>161</v>
      </c>
      <c r="B34" s="5" t="s">
        <v>71</v>
      </c>
      <c r="C34" s="29">
        <v>27000.241999999998</v>
      </c>
      <c r="D34" s="29"/>
      <c r="E34">
        <f t="shared" si="2"/>
        <v>-27364.155259319854</v>
      </c>
      <c r="F34">
        <f t="shared" si="3"/>
        <v>-27364</v>
      </c>
      <c r="G34">
        <f t="shared" si="4"/>
        <v>-0.12201091999668279</v>
      </c>
      <c r="H34" s="19"/>
      <c r="I34">
        <f t="shared" si="5"/>
        <v>-0.12201091999668279</v>
      </c>
      <c r="N34">
        <f t="shared" ca="1" si="6"/>
        <v>3.6271124583877296E-2</v>
      </c>
      <c r="O34">
        <f t="shared" si="7"/>
        <v>-0.29320554714466923</v>
      </c>
      <c r="P34" s="2">
        <f t="shared" si="8"/>
        <v>11981.741999999998</v>
      </c>
      <c r="Q34">
        <f t="shared" si="9"/>
        <v>2.9307600364338098E-2</v>
      </c>
      <c r="V34" s="11"/>
    </row>
    <row r="35" spans="1:22">
      <c r="A35" s="24" t="s">
        <v>161</v>
      </c>
      <c r="B35" s="5" t="s">
        <v>71</v>
      </c>
      <c r="C35" s="29">
        <v>27036.341</v>
      </c>
      <c r="D35" s="29"/>
      <c r="E35">
        <f t="shared" si="2"/>
        <v>-27318.219156325864</v>
      </c>
      <c r="F35">
        <f t="shared" si="3"/>
        <v>-27318</v>
      </c>
      <c r="G35">
        <f t="shared" si="4"/>
        <v>-0.17222453999420395</v>
      </c>
      <c r="H35" s="19"/>
      <c r="I35">
        <f t="shared" si="5"/>
        <v>-0.17222453999420395</v>
      </c>
      <c r="N35">
        <f t="shared" ca="1" si="6"/>
        <v>3.6200715111177513E-2</v>
      </c>
      <c r="O35">
        <f t="shared" si="7"/>
        <v>-0.29213207526548418</v>
      </c>
      <c r="P35" s="2">
        <f t="shared" si="8"/>
        <v>12017.841</v>
      </c>
      <c r="Q35">
        <f t="shared" si="9"/>
        <v>1.4377817014833313E-2</v>
      </c>
      <c r="V35" s="11"/>
    </row>
    <row r="36" spans="1:22">
      <c r="A36" s="24" t="s">
        <v>161</v>
      </c>
      <c r="B36" s="5" t="s">
        <v>72</v>
      </c>
      <c r="C36" s="29">
        <v>27272.499</v>
      </c>
      <c r="D36" s="29"/>
      <c r="E36">
        <f t="shared" si="2"/>
        <v>-27017.707280349958</v>
      </c>
      <c r="F36">
        <f t="shared" si="3"/>
        <v>-27017.5</v>
      </c>
      <c r="G36">
        <f t="shared" si="4"/>
        <v>-0.16289177499493235</v>
      </c>
      <c r="H36" s="19"/>
      <c r="I36">
        <f t="shared" si="5"/>
        <v>-0.16289177499493235</v>
      </c>
      <c r="N36">
        <f t="shared" ca="1" si="6"/>
        <v>3.5740757577562648E-2</v>
      </c>
      <c r="O36">
        <f t="shared" si="7"/>
        <v>-0.28516770883185832</v>
      </c>
      <c r="P36" s="2">
        <f t="shared" si="8"/>
        <v>12253.999</v>
      </c>
      <c r="Q36">
        <f t="shared" si="9"/>
        <v>1.49514039956923E-2</v>
      </c>
    </row>
    <row r="37" spans="1:22">
      <c r="A37" s="24" t="s">
        <v>161</v>
      </c>
      <c r="B37" s="5" t="s">
        <v>72</v>
      </c>
      <c r="C37" s="29">
        <v>27313.362000000001</v>
      </c>
      <c r="D37" s="29"/>
      <c r="E37">
        <f t="shared" si="2"/>
        <v>-26965.708970794472</v>
      </c>
      <c r="F37">
        <f t="shared" si="3"/>
        <v>-26965.5</v>
      </c>
      <c r="G37">
        <f t="shared" si="4"/>
        <v>-0.16422021499602124</v>
      </c>
      <c r="H37" s="19"/>
      <c r="I37">
        <f t="shared" si="5"/>
        <v>-0.16422021499602124</v>
      </c>
      <c r="N37">
        <f t="shared" ca="1" si="6"/>
        <v>3.5661164260597678E-2</v>
      </c>
      <c r="O37">
        <f t="shared" si="7"/>
        <v>-0.28397104669086037</v>
      </c>
      <c r="P37" s="2">
        <f t="shared" si="8"/>
        <v>12294.862000000001</v>
      </c>
      <c r="Q37">
        <f t="shared" si="9"/>
        <v>1.4340261691605689E-2</v>
      </c>
    </row>
    <row r="38" spans="1:22">
      <c r="A38" s="24" t="s">
        <v>161</v>
      </c>
      <c r="B38" s="5" t="s">
        <v>71</v>
      </c>
      <c r="C38" s="29">
        <v>27333.4</v>
      </c>
      <c r="D38" s="29"/>
      <c r="E38">
        <f t="shared" si="2"/>
        <v>-26940.210546134691</v>
      </c>
      <c r="F38">
        <f t="shared" si="3"/>
        <v>-26940</v>
      </c>
      <c r="G38">
        <f t="shared" si="4"/>
        <v>-0.16545819999373634</v>
      </c>
      <c r="H38" s="19"/>
      <c r="I38">
        <f t="shared" si="5"/>
        <v>-0.16545819999373634</v>
      </c>
      <c r="N38">
        <f t="shared" ca="1" si="6"/>
        <v>3.5622132922470622E-2</v>
      </c>
      <c r="O38">
        <f t="shared" si="7"/>
        <v>-0.28338513691937584</v>
      </c>
      <c r="P38" s="2">
        <f t="shared" si="8"/>
        <v>12314.900000000001</v>
      </c>
      <c r="Q38">
        <f t="shared" si="9"/>
        <v>1.3906762452663755E-2</v>
      </c>
    </row>
    <row r="39" spans="1:22">
      <c r="A39" s="24" t="s">
        <v>161</v>
      </c>
      <c r="B39" s="5" t="s">
        <v>71</v>
      </c>
      <c r="C39" s="29">
        <v>28126.319</v>
      </c>
      <c r="D39" s="29"/>
      <c r="E39">
        <f t="shared" si="2"/>
        <v>-25931.218362143722</v>
      </c>
      <c r="F39">
        <f t="shared" si="3"/>
        <v>-25931</v>
      </c>
      <c r="G39">
        <f t="shared" si="4"/>
        <v>-0.1716004299960332</v>
      </c>
      <c r="H39" s="19"/>
      <c r="I39">
        <f t="shared" si="5"/>
        <v>-0.1716004299960332</v>
      </c>
      <c r="N39">
        <f t="shared" ca="1" si="6"/>
        <v>3.4077716445208052E-2</v>
      </c>
      <c r="O39">
        <f t="shared" si="7"/>
        <v>-0.26068473796113945</v>
      </c>
      <c r="P39" s="2">
        <f t="shared" si="8"/>
        <v>13107.819</v>
      </c>
      <c r="Q39">
        <f t="shared" si="9"/>
        <v>7.9360139256218921E-3</v>
      </c>
    </row>
    <row r="40" spans="1:22">
      <c r="A40" s="24" t="s">
        <v>161</v>
      </c>
      <c r="B40" s="5" t="s">
        <v>71</v>
      </c>
      <c r="C40" s="29">
        <v>28668.560000000001</v>
      </c>
      <c r="D40" s="29"/>
      <c r="E40">
        <f t="shared" si="2"/>
        <v>-25241.214804605748</v>
      </c>
      <c r="F40">
        <f t="shared" si="3"/>
        <v>-25241</v>
      </c>
      <c r="G40">
        <f t="shared" si="4"/>
        <v>-0.16880472999400808</v>
      </c>
      <c r="H40" s="19"/>
      <c r="I40">
        <f t="shared" si="5"/>
        <v>-0.16880472999400808</v>
      </c>
      <c r="N40">
        <f t="shared" ca="1" si="6"/>
        <v>3.3021574354711349E-2</v>
      </c>
      <c r="O40">
        <f t="shared" si="7"/>
        <v>-0.24570391187939117</v>
      </c>
      <c r="P40" s="2">
        <f t="shared" si="8"/>
        <v>13650.060000000001</v>
      </c>
      <c r="Q40">
        <f t="shared" si="9"/>
        <v>5.9134841746412295E-3</v>
      </c>
    </row>
    <row r="41" spans="1:22">
      <c r="A41" s="24" t="s">
        <v>161</v>
      </c>
      <c r="B41" s="5" t="s">
        <v>71</v>
      </c>
      <c r="C41" s="29">
        <v>28694.507000000001</v>
      </c>
      <c r="D41" s="29"/>
      <c r="E41">
        <f t="shared" si="2"/>
        <v>-25208.197156904011</v>
      </c>
      <c r="F41">
        <f t="shared" si="3"/>
        <v>-25208</v>
      </c>
      <c r="G41">
        <f t="shared" si="4"/>
        <v>-0.15493623999645934</v>
      </c>
      <c r="H41" s="19"/>
      <c r="I41">
        <f t="shared" si="5"/>
        <v>-0.15493623999645934</v>
      </c>
      <c r="N41">
        <f t="shared" ca="1" si="6"/>
        <v>3.2971063211252809E-2</v>
      </c>
      <c r="O41">
        <f t="shared" si="7"/>
        <v>-0.24499848344260552</v>
      </c>
      <c r="P41" s="2">
        <f t="shared" si="8"/>
        <v>13676.007000000001</v>
      </c>
      <c r="Q41">
        <f t="shared" si="9"/>
        <v>8.1112076945529018E-3</v>
      </c>
    </row>
    <row r="42" spans="1:22">
      <c r="A42" s="24" t="s">
        <v>161</v>
      </c>
      <c r="B42" s="5" t="s">
        <v>72</v>
      </c>
      <c r="C42" s="29">
        <v>28729.504000000001</v>
      </c>
      <c r="D42" s="29"/>
      <c r="E42">
        <f t="shared" si="2"/>
        <v>-25163.663352740998</v>
      </c>
      <c r="F42">
        <f t="shared" si="3"/>
        <v>-25163.5</v>
      </c>
      <c r="G42">
        <f t="shared" si="4"/>
        <v>-0.12837115499496576</v>
      </c>
      <c r="H42" s="19"/>
      <c r="I42">
        <f t="shared" si="5"/>
        <v>-0.12837115499496576</v>
      </c>
      <c r="N42">
        <f t="shared" ca="1" si="6"/>
        <v>3.2902949699619322E-2</v>
      </c>
      <c r="O42">
        <f t="shared" si="7"/>
        <v>-0.24404882053042717</v>
      </c>
      <c r="P42" s="2">
        <f t="shared" si="8"/>
        <v>13711.004000000001</v>
      </c>
      <c r="Q42">
        <f t="shared" si="9"/>
        <v>1.3381322303734077E-2</v>
      </c>
    </row>
    <row r="43" spans="1:22">
      <c r="A43" s="24" t="s">
        <v>161</v>
      </c>
      <c r="B43" s="5" t="s">
        <v>71</v>
      </c>
      <c r="C43" s="29">
        <v>28753.487000000001</v>
      </c>
      <c r="D43" s="29"/>
      <c r="E43">
        <f t="shared" si="2"/>
        <v>-25133.144901866879</v>
      </c>
      <c r="F43">
        <f t="shared" si="3"/>
        <v>-25133</v>
      </c>
      <c r="G43">
        <f t="shared" si="4"/>
        <v>-0.11387148999347119</v>
      </c>
      <c r="H43" s="19"/>
      <c r="I43">
        <f t="shared" si="5"/>
        <v>-0.11387148999347119</v>
      </c>
      <c r="N43">
        <f t="shared" ca="1" si="6"/>
        <v>3.285626515793795E-2</v>
      </c>
      <c r="O43">
        <f t="shared" si="7"/>
        <v>-0.24339898700240895</v>
      </c>
      <c r="P43" s="2">
        <f t="shared" si="8"/>
        <v>13734.987000000001</v>
      </c>
      <c r="Q43">
        <f t="shared" si="9"/>
        <v>1.677737248140038E-2</v>
      </c>
    </row>
    <row r="44" spans="1:22">
      <c r="A44" s="24" t="s">
        <v>161</v>
      </c>
      <c r="B44" s="5" t="s">
        <v>72</v>
      </c>
      <c r="C44" s="29">
        <v>29111.451000000001</v>
      </c>
      <c r="D44" s="29"/>
      <c r="E44">
        <f t="shared" si="2"/>
        <v>-24677.634467446536</v>
      </c>
      <c r="F44">
        <f t="shared" si="3"/>
        <v>-24677.5</v>
      </c>
      <c r="G44">
        <f t="shared" si="4"/>
        <v>-0.10567157499463065</v>
      </c>
      <c r="H44" s="19"/>
      <c r="I44">
        <f t="shared" si="5"/>
        <v>-0.10567157499463065</v>
      </c>
      <c r="N44">
        <f t="shared" ca="1" si="6"/>
        <v>3.2159058314139038E-2</v>
      </c>
      <c r="O44">
        <f t="shared" si="7"/>
        <v>-0.23379658380926055</v>
      </c>
      <c r="P44" s="2">
        <f t="shared" si="8"/>
        <v>14092.951000000001</v>
      </c>
      <c r="Q44">
        <f t="shared" si="9"/>
        <v>1.6416017883748992E-2</v>
      </c>
    </row>
    <row r="45" spans="1:22">
      <c r="A45" s="24" t="s">
        <v>161</v>
      </c>
      <c r="B45" s="5" t="s">
        <v>72</v>
      </c>
      <c r="C45" s="29">
        <v>29114.54</v>
      </c>
      <c r="D45" s="29"/>
      <c r="E45">
        <f t="shared" si="2"/>
        <v>-24673.703704207986</v>
      </c>
      <c r="F45">
        <f t="shared" si="3"/>
        <v>-24673.5</v>
      </c>
      <c r="G45">
        <f t="shared" si="4"/>
        <v>-0.16008145499654347</v>
      </c>
      <c r="H45" s="19"/>
      <c r="I45">
        <f t="shared" si="5"/>
        <v>-0.16008145499654347</v>
      </c>
      <c r="N45">
        <f t="shared" ca="1" si="6"/>
        <v>3.2152935751295575E-2</v>
      </c>
      <c r="O45">
        <f t="shared" si="7"/>
        <v>-0.23371311066922693</v>
      </c>
      <c r="P45" s="2">
        <f t="shared" si="8"/>
        <v>14096.04</v>
      </c>
      <c r="Q45">
        <f t="shared" si="9"/>
        <v>5.4216207171006179E-3</v>
      </c>
    </row>
    <row r="46" spans="1:22">
      <c r="A46" s="24" t="s">
        <v>161</v>
      </c>
      <c r="B46" s="5" t="s">
        <v>72</v>
      </c>
      <c r="C46" s="29">
        <v>29159.387999999999</v>
      </c>
      <c r="D46" s="29"/>
      <c r="E46">
        <f t="shared" si="2"/>
        <v>-24616.634468299115</v>
      </c>
      <c r="F46">
        <f t="shared" si="3"/>
        <v>-24616.5</v>
      </c>
      <c r="G46">
        <f t="shared" si="4"/>
        <v>-0.10567224499754957</v>
      </c>
      <c r="H46" s="19"/>
      <c r="I46">
        <f t="shared" si="5"/>
        <v>-0.10567224499754957</v>
      </c>
      <c r="N46">
        <f t="shared" ca="1" si="6"/>
        <v>3.2065689230776281E-2</v>
      </c>
      <c r="O46">
        <f t="shared" si="7"/>
        <v>-0.23252522814899346</v>
      </c>
      <c r="P46" s="2">
        <f t="shared" si="8"/>
        <v>14140.887999999999</v>
      </c>
      <c r="Q46">
        <f t="shared" si="9"/>
        <v>1.6091679334420506E-2</v>
      </c>
    </row>
    <row r="47" spans="1:22">
      <c r="A47" s="24" t="s">
        <v>161</v>
      </c>
      <c r="B47" s="5" t="s">
        <v>72</v>
      </c>
      <c r="C47" s="29">
        <v>29244.233</v>
      </c>
      <c r="D47" s="29"/>
      <c r="E47">
        <f t="shared" si="2"/>
        <v>-24508.66891084531</v>
      </c>
      <c r="F47">
        <f t="shared" si="3"/>
        <v>-24508.5</v>
      </c>
      <c r="G47">
        <f t="shared" si="4"/>
        <v>-0.13273900499552838</v>
      </c>
      <c r="H47" s="19"/>
      <c r="I47">
        <f t="shared" si="5"/>
        <v>-0.13273900499552838</v>
      </c>
      <c r="N47">
        <f t="shared" ca="1" si="6"/>
        <v>3.1900380034002883E-2</v>
      </c>
      <c r="O47">
        <f t="shared" si="7"/>
        <v>-0.23028275338931017</v>
      </c>
      <c r="P47" s="2">
        <f t="shared" si="8"/>
        <v>14225.733</v>
      </c>
      <c r="Q47">
        <f t="shared" si="9"/>
        <v>9.5147828507094086E-3</v>
      </c>
    </row>
    <row r="48" spans="1:22">
      <c r="A48" s="24" t="s">
        <v>161</v>
      </c>
      <c r="B48" s="5" t="s">
        <v>71</v>
      </c>
      <c r="C48" s="29">
        <v>29465.478999999999</v>
      </c>
      <c r="D48" s="29"/>
      <c r="E48">
        <f t="shared" si="2"/>
        <v>-24227.132606709241</v>
      </c>
      <c r="F48">
        <f t="shared" si="3"/>
        <v>-24227</v>
      </c>
      <c r="G48">
        <f t="shared" si="4"/>
        <v>-0.10420930999680422</v>
      </c>
      <c r="H48" s="19"/>
      <c r="I48">
        <f t="shared" si="5"/>
        <v>-0.10420930999680422</v>
      </c>
      <c r="N48">
        <f t="shared" ca="1" si="6"/>
        <v>3.1469504673894449E-2</v>
      </c>
      <c r="O48">
        <f t="shared" si="7"/>
        <v>-0.22448854577770194</v>
      </c>
      <c r="P48" s="2">
        <f t="shared" si="8"/>
        <v>14446.978999999999</v>
      </c>
      <c r="Q48">
        <f t="shared" si="9"/>
        <v>1.4467094560036786E-2</v>
      </c>
    </row>
    <row r="49" spans="1:17">
      <c r="A49" s="24" t="s">
        <v>161</v>
      </c>
      <c r="B49" s="5" t="s">
        <v>71</v>
      </c>
      <c r="C49" s="29">
        <v>29491.422999999999</v>
      </c>
      <c r="D49" s="29"/>
      <c r="E49">
        <f t="shared" si="2"/>
        <v>-24194.118776517935</v>
      </c>
      <c r="F49">
        <f t="shared" si="3"/>
        <v>-24194</v>
      </c>
      <c r="G49">
        <f t="shared" si="4"/>
        <v>-9.3340819996228674E-2</v>
      </c>
      <c r="H49" s="19"/>
      <c r="I49">
        <f t="shared" si="5"/>
        <v>-9.3340819996228674E-2</v>
      </c>
      <c r="N49">
        <f t="shared" ca="1" si="6"/>
        <v>3.141899353043591E-2</v>
      </c>
      <c r="O49">
        <f t="shared" si="7"/>
        <v>-0.22381410073244518</v>
      </c>
      <c r="P49" s="2">
        <f t="shared" si="8"/>
        <v>14472.922999999999</v>
      </c>
      <c r="Q49">
        <f t="shared" si="9"/>
        <v>1.7023276986071565E-2</v>
      </c>
    </row>
    <row r="50" spans="1:17">
      <c r="A50" s="24" t="s">
        <v>161</v>
      </c>
      <c r="B50" s="5" t="s">
        <v>71</v>
      </c>
      <c r="C50" s="29">
        <v>29516.54</v>
      </c>
      <c r="D50" s="29"/>
      <c r="E50">
        <f t="shared" si="2"/>
        <v>-24162.157306701592</v>
      </c>
      <c r="F50">
        <f t="shared" si="3"/>
        <v>-24162</v>
      </c>
      <c r="G50">
        <f t="shared" si="4"/>
        <v>-0.12361985999450553</v>
      </c>
      <c r="H50" s="19"/>
      <c r="I50">
        <f t="shared" si="5"/>
        <v>-0.12361985999450553</v>
      </c>
      <c r="N50">
        <f t="shared" ca="1" si="6"/>
        <v>3.1370013027688236E-2</v>
      </c>
      <c r="O50">
        <f t="shared" si="7"/>
        <v>-0.22316105638060421</v>
      </c>
      <c r="P50" s="2">
        <f t="shared" si="8"/>
        <v>14498.04</v>
      </c>
      <c r="Q50">
        <f t="shared" si="9"/>
        <v>9.908449777975864E-3</v>
      </c>
    </row>
    <row r="51" spans="1:17">
      <c r="A51" s="24" t="s">
        <v>161</v>
      </c>
      <c r="B51" s="5" t="s">
        <v>71</v>
      </c>
      <c r="C51" s="29">
        <v>34636.415000000001</v>
      </c>
      <c r="D51" s="29"/>
      <c r="E51">
        <f t="shared" si="2"/>
        <v>-17647.098570549755</v>
      </c>
      <c r="F51">
        <f t="shared" si="3"/>
        <v>-17647</v>
      </c>
      <c r="G51">
        <f t="shared" si="4"/>
        <v>-7.7461909997509792E-2</v>
      </c>
      <c r="H51" s="19"/>
      <c r="I51">
        <f t="shared" si="5"/>
        <v>-7.7461909997509792E-2</v>
      </c>
      <c r="N51">
        <f t="shared" ca="1" si="6"/>
        <v>2.139788879640412E-2</v>
      </c>
      <c r="O51">
        <f t="shared" si="7"/>
        <v>-0.10995243061179544</v>
      </c>
      <c r="P51" s="2">
        <f t="shared" si="8"/>
        <v>19617.915000000001</v>
      </c>
      <c r="Q51">
        <f t="shared" si="9"/>
        <v>1.0556339297873205E-3</v>
      </c>
    </row>
    <row r="52" spans="1:17">
      <c r="A52" s="24" t="s">
        <v>161</v>
      </c>
      <c r="B52" s="5" t="s">
        <v>71</v>
      </c>
      <c r="C52" s="29">
        <v>34651.336000000003</v>
      </c>
      <c r="D52" s="29"/>
      <c r="E52">
        <f t="shared" si="2"/>
        <v>-17628.111546178628</v>
      </c>
      <c r="F52">
        <f t="shared" si="3"/>
        <v>-17628</v>
      </c>
      <c r="G52">
        <f t="shared" si="4"/>
        <v>-8.7658839991490822E-2</v>
      </c>
      <c r="H52" s="19"/>
      <c r="I52">
        <f t="shared" si="5"/>
        <v>-8.7658839991490822E-2</v>
      </c>
      <c r="N52">
        <f t="shared" ca="1" si="6"/>
        <v>2.1368806622897689E-2</v>
      </c>
      <c r="O52">
        <f t="shared" si="7"/>
        <v>-0.10967975009586542</v>
      </c>
      <c r="P52" s="2">
        <f t="shared" si="8"/>
        <v>19632.836000000003</v>
      </c>
      <c r="Q52">
        <f t="shared" si="9"/>
        <v>4.8492048182494725E-4</v>
      </c>
    </row>
    <row r="53" spans="1:17">
      <c r="A53" s="24" t="s">
        <v>161</v>
      </c>
      <c r="B53" s="5" t="s">
        <v>72</v>
      </c>
      <c r="C53" s="29">
        <v>34653.296000000002</v>
      </c>
      <c r="D53" s="29"/>
      <c r="E53">
        <f t="shared" si="2"/>
        <v>-17625.617439364916</v>
      </c>
      <c r="F53">
        <f t="shared" si="3"/>
        <v>-17625.5</v>
      </c>
      <c r="G53">
        <f t="shared" si="4"/>
        <v>-9.2290014996251557E-2</v>
      </c>
      <c r="H53" s="19"/>
      <c r="I53">
        <f t="shared" si="5"/>
        <v>-9.2290014996251557E-2</v>
      </c>
      <c r="N53">
        <f t="shared" ca="1" si="6"/>
        <v>2.1364980021120528E-2</v>
      </c>
      <c r="O53">
        <f t="shared" si="7"/>
        <v>-0.10964389596491747</v>
      </c>
      <c r="P53" s="2">
        <f t="shared" si="8"/>
        <v>19634.796000000002</v>
      </c>
      <c r="Q53">
        <f t="shared" si="9"/>
        <v>3.0115718467462496E-4</v>
      </c>
    </row>
    <row r="54" spans="1:17">
      <c r="A54" s="24" t="s">
        <v>161</v>
      </c>
      <c r="B54" s="5" t="s">
        <v>72</v>
      </c>
      <c r="C54" s="29">
        <v>36788.487999999998</v>
      </c>
      <c r="D54" s="29"/>
      <c r="E54">
        <f t="shared" ref="E54:E85" si="10">+(C54-C$7)/C$8</f>
        <v>-14908.578196617489</v>
      </c>
      <c r="F54">
        <f t="shared" ref="F54:F85" si="11">ROUND(2*E54,0)/2</f>
        <v>-14908.5</v>
      </c>
      <c r="G54">
        <f t="shared" ref="G54:G85" si="12">+C54-(C$7+F54*C$8)</f>
        <v>-6.1451004999980796E-2</v>
      </c>
      <c r="H54" s="19"/>
      <c r="I54">
        <f t="shared" ref="I54:I85" si="13">G54</f>
        <v>-6.1451004999980796E-2</v>
      </c>
      <c r="N54">
        <f t="shared" ref="N54:N85" ca="1" si="14">+C$11+C$12*F54</f>
        <v>1.7206229209700892E-2</v>
      </c>
      <c r="O54">
        <f t="shared" ref="O54:O85" si="15">+D$11+D$12*F54+D$13*F54^2</f>
        <v>-7.409841134810434E-2</v>
      </c>
      <c r="P54" s="2">
        <f t="shared" ref="P54:P85" si="16">+C54-15018.5</f>
        <v>21769.987999999998</v>
      </c>
      <c r="Q54">
        <f t="shared" ref="Q54:Q85" si="17">+(O54-G54)^2</f>
        <v>1.5995688733455571E-4</v>
      </c>
    </row>
    <row r="55" spans="1:17">
      <c r="A55" s="24" t="s">
        <v>161</v>
      </c>
      <c r="B55" s="5" t="s">
        <v>71</v>
      </c>
      <c r="C55" s="29">
        <v>36790.46</v>
      </c>
      <c r="D55" s="29"/>
      <c r="E55">
        <f t="shared" si="10"/>
        <v>-14906.068819762057</v>
      </c>
      <c r="F55">
        <f t="shared" si="11"/>
        <v>-14906</v>
      </c>
      <c r="G55">
        <f t="shared" si="12"/>
        <v>-5.4082179995020851E-2</v>
      </c>
      <c r="H55" s="19"/>
      <c r="I55">
        <f t="shared" si="13"/>
        <v>-5.4082179995020851E-2</v>
      </c>
      <c r="N55">
        <f t="shared" ca="1" si="14"/>
        <v>1.7202402607923731E-2</v>
      </c>
      <c r="O55">
        <f t="shared" si="15"/>
        <v>-7.4068852367869351E-2</v>
      </c>
      <c r="P55" s="2">
        <f t="shared" si="16"/>
        <v>21771.96</v>
      </c>
      <c r="Q55">
        <f t="shared" si="17"/>
        <v>3.9946707253958548E-4</v>
      </c>
    </row>
    <row r="56" spans="1:17">
      <c r="A56" s="24" t="s">
        <v>161</v>
      </c>
      <c r="B56" s="5" t="s">
        <v>72</v>
      </c>
      <c r="C56" s="29">
        <v>36814.417999999998</v>
      </c>
      <c r="D56" s="29"/>
      <c r="E56">
        <f t="shared" si="10"/>
        <v>-14875.582181474849</v>
      </c>
      <c r="F56">
        <f t="shared" si="11"/>
        <v>-14875.5</v>
      </c>
      <c r="G56">
        <f t="shared" si="12"/>
        <v>-6.4582514998619445E-2</v>
      </c>
      <c r="H56" s="19"/>
      <c r="I56">
        <f t="shared" si="13"/>
        <v>-6.4582514998619445E-2</v>
      </c>
      <c r="N56">
        <f t="shared" ca="1" si="14"/>
        <v>1.7155718066242359E-2</v>
      </c>
      <c r="O56">
        <f t="shared" si="15"/>
        <v>-7.370869878209986E-2</v>
      </c>
      <c r="P56" s="2">
        <f t="shared" si="16"/>
        <v>21795.917999999998</v>
      </c>
      <c r="Q56">
        <f t="shared" si="17"/>
        <v>8.3287230449860912E-5</v>
      </c>
    </row>
    <row r="57" spans="1:17">
      <c r="A57" s="24" t="s">
        <v>161</v>
      </c>
      <c r="B57" s="5" t="s">
        <v>72</v>
      </c>
      <c r="C57" s="29">
        <v>36840.343999999997</v>
      </c>
      <c r="D57" s="29"/>
      <c r="E57">
        <f t="shared" si="10"/>
        <v>-14842.591256346117</v>
      </c>
      <c r="F57">
        <f t="shared" si="11"/>
        <v>-14842.5</v>
      </c>
      <c r="G57">
        <f t="shared" si="12"/>
        <v>-7.1714024998073E-2</v>
      </c>
      <c r="H57" s="19"/>
      <c r="I57">
        <f t="shared" si="13"/>
        <v>-7.1714024998073E-2</v>
      </c>
      <c r="N57">
        <f t="shared" ca="1" si="14"/>
        <v>1.7105206922783819E-2</v>
      </c>
      <c r="O57">
        <f t="shared" si="15"/>
        <v>-7.331999455132264E-2</v>
      </c>
      <c r="P57" s="2">
        <f t="shared" si="16"/>
        <v>21821.843999999997</v>
      </c>
      <c r="Q57">
        <f t="shared" si="17"/>
        <v>2.5791382059648459E-6</v>
      </c>
    </row>
    <row r="58" spans="1:17" ht="13.5" thickBot="1">
      <c r="A58" s="85" t="s">
        <v>161</v>
      </c>
      <c r="B58" s="6" t="s">
        <v>71</v>
      </c>
      <c r="C58" s="86">
        <v>36868.260999999999</v>
      </c>
      <c r="D58" s="86"/>
      <c r="E58" s="31">
        <f t="shared" si="10"/>
        <v>-14807.066776795902</v>
      </c>
      <c r="F58" s="31">
        <f t="shared" si="11"/>
        <v>-14807</v>
      </c>
      <c r="G58" s="31">
        <f t="shared" si="12"/>
        <v>-5.2476709999609739E-2</v>
      </c>
      <c r="H58" s="87"/>
      <c r="I58" s="31">
        <f t="shared" si="13"/>
        <v>-5.2476709999609739E-2</v>
      </c>
      <c r="J58" s="31"/>
      <c r="K58" s="31"/>
      <c r="L58" s="31"/>
      <c r="M58" s="31"/>
      <c r="N58" s="31">
        <f t="shared" ca="1" si="14"/>
        <v>1.7050869177548118E-2</v>
      </c>
      <c r="O58" s="31">
        <f t="shared" si="15"/>
        <v>-7.2902968842634808E-2</v>
      </c>
      <c r="P58" s="82">
        <f t="shared" si="16"/>
        <v>21849.760999999999</v>
      </c>
      <c r="Q58" s="31">
        <f t="shared" si="17"/>
        <v>4.1723205032225983E-4</v>
      </c>
    </row>
    <row r="59" spans="1:17">
      <c r="A59" s="24" t="s">
        <v>162</v>
      </c>
      <c r="B59" s="5" t="s">
        <v>72</v>
      </c>
      <c r="C59" s="29">
        <v>37878.470699999998</v>
      </c>
      <c r="D59" s="29"/>
      <c r="E59">
        <f t="shared" si="10"/>
        <v>-13521.571421669005</v>
      </c>
      <c r="F59">
        <f t="shared" si="11"/>
        <v>-13521.5</v>
      </c>
      <c r="G59">
        <f t="shared" si="12"/>
        <v>-5.6126894996850751E-2</v>
      </c>
      <c r="H59" s="19"/>
      <c r="I59">
        <f t="shared" si="13"/>
        <v>-5.6126894996850751E-2</v>
      </c>
      <c r="N59">
        <f t="shared" ca="1" si="14"/>
        <v>1.5083230543731429E-2</v>
      </c>
      <c r="O59">
        <f t="shared" si="15"/>
        <v>-5.85881192558005E-2</v>
      </c>
      <c r="P59" s="2">
        <f t="shared" si="16"/>
        <v>22859.970699999998</v>
      </c>
      <c r="Q59">
        <f t="shared" si="17"/>
        <v>6.0576248528427387E-6</v>
      </c>
    </row>
    <row r="60" spans="1:17">
      <c r="A60" s="24" t="s">
        <v>163</v>
      </c>
      <c r="B60" s="5" t="s">
        <v>71</v>
      </c>
      <c r="C60" s="29">
        <v>37928.375</v>
      </c>
      <c r="D60" s="29"/>
      <c r="E60">
        <f t="shared" si="10"/>
        <v>-13458.068026432489</v>
      </c>
      <c r="F60">
        <f t="shared" si="11"/>
        <v>-13458</v>
      </c>
      <c r="G60">
        <f t="shared" si="12"/>
        <v>-5.3458739996131044E-2</v>
      </c>
      <c r="H60" s="19"/>
      <c r="I60">
        <f t="shared" si="13"/>
        <v>-5.3458739996131044E-2</v>
      </c>
      <c r="N60">
        <f t="shared" ca="1" si="14"/>
        <v>1.4986034858591514E-2</v>
      </c>
      <c r="O60">
        <f t="shared" si="15"/>
        <v>-5.7920665064374974E-2</v>
      </c>
      <c r="P60" s="2">
        <f t="shared" si="16"/>
        <v>22909.875</v>
      </c>
      <c r="Q60">
        <f t="shared" si="17"/>
        <v>1.9908775314623598E-5</v>
      </c>
    </row>
    <row r="61" spans="1:17">
      <c r="A61" s="24" t="s">
        <v>163</v>
      </c>
      <c r="B61" s="5" t="s">
        <v>71</v>
      </c>
      <c r="C61" s="29">
        <v>37935.447999999997</v>
      </c>
      <c r="D61" s="29"/>
      <c r="E61">
        <f t="shared" si="10"/>
        <v>-13449.067609344029</v>
      </c>
      <c r="F61">
        <f t="shared" si="11"/>
        <v>-13449</v>
      </c>
      <c r="G61">
        <f t="shared" si="12"/>
        <v>-5.313097000180278E-2</v>
      </c>
      <c r="H61" s="19"/>
      <c r="I61">
        <f t="shared" si="13"/>
        <v>-5.313097000180278E-2</v>
      </c>
      <c r="N61">
        <f t="shared" ca="1" si="14"/>
        <v>1.4972259092193732E-2</v>
      </c>
      <c r="O61">
        <f t="shared" si="15"/>
        <v>-5.7826367341616974E-2</v>
      </c>
      <c r="P61" s="2">
        <f t="shared" si="16"/>
        <v>22916.947999999997</v>
      </c>
      <c r="Q61">
        <f t="shared" si="17"/>
        <v>2.2046756178734215E-5</v>
      </c>
    </row>
    <row r="62" spans="1:17">
      <c r="A62" s="24" t="s">
        <v>162</v>
      </c>
      <c r="B62" s="5" t="s">
        <v>71</v>
      </c>
      <c r="C62" s="29">
        <v>37939.37616</v>
      </c>
      <c r="D62" s="29"/>
      <c r="E62">
        <f t="shared" si="10"/>
        <v>-13444.069012088232</v>
      </c>
      <c r="F62">
        <f t="shared" si="11"/>
        <v>-13444</v>
      </c>
      <c r="G62">
        <f t="shared" si="12"/>
        <v>-5.4233319999184459E-2</v>
      </c>
      <c r="H62" s="19"/>
      <c r="I62">
        <f t="shared" si="13"/>
        <v>-5.4233319999184459E-2</v>
      </c>
      <c r="N62">
        <f t="shared" ca="1" si="14"/>
        <v>1.4964605888639409E-2</v>
      </c>
      <c r="O62">
        <f t="shared" si="15"/>
        <v>-5.7774012125330801E-2</v>
      </c>
      <c r="P62" s="2">
        <f t="shared" si="16"/>
        <v>22920.87616</v>
      </c>
      <c r="Q62">
        <f t="shared" si="17"/>
        <v>1.2536500732154699E-5</v>
      </c>
    </row>
    <row r="63" spans="1:17">
      <c r="A63" s="24" t="s">
        <v>162</v>
      </c>
      <c r="B63" s="5" t="s">
        <v>72</v>
      </c>
      <c r="C63" s="29">
        <v>37941.340069999998</v>
      </c>
      <c r="D63" s="29"/>
      <c r="E63">
        <f t="shared" si="10"/>
        <v>-13441.569929785928</v>
      </c>
      <c r="F63">
        <f t="shared" si="11"/>
        <v>-13441.5</v>
      </c>
      <c r="G63">
        <f t="shared" si="12"/>
        <v>-5.4954494997218717E-2</v>
      </c>
      <c r="H63" s="19"/>
      <c r="I63">
        <f t="shared" si="13"/>
        <v>-5.4954494997218717E-2</v>
      </c>
      <c r="N63">
        <f t="shared" ca="1" si="14"/>
        <v>1.4960779286862248E-2</v>
      </c>
      <c r="O63">
        <f t="shared" si="15"/>
        <v>-5.7747843197759573E-2</v>
      </c>
      <c r="P63" s="2">
        <f t="shared" si="16"/>
        <v>22922.840069999998</v>
      </c>
      <c r="Q63">
        <f t="shared" si="17"/>
        <v>7.8027941694648377E-6</v>
      </c>
    </row>
    <row r="64" spans="1:17">
      <c r="A64" s="24" t="s">
        <v>161</v>
      </c>
      <c r="B64" s="5" t="s">
        <v>71</v>
      </c>
      <c r="C64" s="29">
        <v>38327.589</v>
      </c>
      <c r="D64" s="29"/>
      <c r="E64">
        <f t="shared" si="10"/>
        <v>-12950.066823611303</v>
      </c>
      <c r="F64">
        <f t="shared" si="11"/>
        <v>-12950</v>
      </c>
      <c r="G64">
        <f t="shared" si="12"/>
        <v>-5.2513499998894986E-2</v>
      </c>
      <c r="H64" s="19"/>
      <c r="I64">
        <f t="shared" si="13"/>
        <v>-5.2513499998894986E-2</v>
      </c>
      <c r="N64">
        <f t="shared" ca="1" si="14"/>
        <v>1.4208469377472202E-2</v>
      </c>
      <c r="O64">
        <f t="shared" si="15"/>
        <v>-5.2715440118761316E-2</v>
      </c>
      <c r="P64" s="2">
        <f t="shared" si="16"/>
        <v>23309.089</v>
      </c>
      <c r="Q64">
        <f t="shared" si="17"/>
        <v>4.0779812011627656E-8</v>
      </c>
    </row>
    <row r="65" spans="1:17">
      <c r="A65" s="24" t="s">
        <v>161</v>
      </c>
      <c r="B65" s="5" t="s">
        <v>71</v>
      </c>
      <c r="C65" s="29">
        <v>38353.5219</v>
      </c>
      <c r="D65" s="29"/>
      <c r="E65">
        <f t="shared" si="10"/>
        <v>-12917.067118208583</v>
      </c>
      <c r="F65">
        <f t="shared" si="11"/>
        <v>-12917</v>
      </c>
      <c r="G65">
        <f t="shared" si="12"/>
        <v>-5.274500999803422E-2</v>
      </c>
      <c r="H65" s="19"/>
      <c r="I65">
        <f t="shared" si="13"/>
        <v>-5.274500999803422E-2</v>
      </c>
      <c r="N65">
        <f t="shared" ca="1" si="14"/>
        <v>1.4157958234013663E-2</v>
      </c>
      <c r="O65">
        <f t="shared" si="15"/>
        <v>-5.238557072071473E-2</v>
      </c>
      <c r="P65" s="2">
        <f t="shared" si="16"/>
        <v>23335.0219</v>
      </c>
      <c r="Q65">
        <f t="shared" si="17"/>
        <v>1.2919659407995716E-7</v>
      </c>
    </row>
    <row r="66" spans="1:17">
      <c r="A66" s="24" t="s">
        <v>163</v>
      </c>
      <c r="B66" s="5" t="s">
        <v>71</v>
      </c>
      <c r="C66" s="29">
        <v>38662.367400000003</v>
      </c>
      <c r="D66" s="29"/>
      <c r="E66">
        <f t="shared" si="10"/>
        <v>-12524.060145793006</v>
      </c>
      <c r="F66">
        <f t="shared" si="11"/>
        <v>-12524</v>
      </c>
      <c r="G66">
        <f t="shared" si="12"/>
        <v>-4.7265719993447419E-2</v>
      </c>
      <c r="H66" s="19"/>
      <c r="I66">
        <f t="shared" si="13"/>
        <v>-4.7265719993447419E-2</v>
      </c>
      <c r="N66">
        <f t="shared" ca="1" si="14"/>
        <v>1.35564164346438E-2</v>
      </c>
      <c r="O66">
        <f t="shared" si="15"/>
        <v>-4.8534634550166891E-2</v>
      </c>
      <c r="P66" s="2">
        <f t="shared" si="16"/>
        <v>23643.867400000003</v>
      </c>
      <c r="Q66">
        <f t="shared" si="17"/>
        <v>1.6101441522545742E-6</v>
      </c>
    </row>
    <row r="67" spans="1:17">
      <c r="A67" s="24" t="s">
        <v>163</v>
      </c>
      <c r="B67" s="5" t="s">
        <v>71</v>
      </c>
      <c r="C67" s="29">
        <v>38669.439700000003</v>
      </c>
      <c r="D67" s="29"/>
      <c r="E67">
        <f t="shared" si="10"/>
        <v>-12515.060619456975</v>
      </c>
      <c r="F67">
        <f t="shared" si="11"/>
        <v>-12515</v>
      </c>
      <c r="G67">
        <f t="shared" si="12"/>
        <v>-4.7637949995987583E-2</v>
      </c>
      <c r="H67" s="19"/>
      <c r="I67">
        <f t="shared" si="13"/>
        <v>-4.7637949995987583E-2</v>
      </c>
      <c r="N67">
        <f t="shared" ca="1" si="14"/>
        <v>1.3542640668246017E-2</v>
      </c>
      <c r="O67">
        <f t="shared" si="15"/>
        <v>-4.8448120175361535E-2</v>
      </c>
      <c r="P67" s="2">
        <f t="shared" si="16"/>
        <v>23650.939700000003</v>
      </c>
      <c r="Q67">
        <f t="shared" si="17"/>
        <v>6.563757195468218E-7</v>
      </c>
    </row>
    <row r="68" spans="1:17">
      <c r="A68" s="24" t="s">
        <v>161</v>
      </c>
      <c r="B68" s="5" t="s">
        <v>71</v>
      </c>
      <c r="C68" s="29">
        <v>38672.582000000002</v>
      </c>
      <c r="D68" s="29"/>
      <c r="E68">
        <f t="shared" si="10"/>
        <v>-12511.062031783134</v>
      </c>
      <c r="F68">
        <f t="shared" si="11"/>
        <v>-12511</v>
      </c>
      <c r="G68">
        <f t="shared" si="12"/>
        <v>-4.8747829998319503E-2</v>
      </c>
      <c r="H68" s="19"/>
      <c r="I68">
        <f t="shared" si="13"/>
        <v>-4.8747829998319503E-2</v>
      </c>
      <c r="N68">
        <f t="shared" ca="1" si="14"/>
        <v>1.3536518105402557E-2</v>
      </c>
      <c r="O68">
        <f t="shared" si="15"/>
        <v>-4.8409693416234009E-2</v>
      </c>
      <c r="P68" s="2">
        <f t="shared" si="16"/>
        <v>23654.082000000002</v>
      </c>
      <c r="Q68">
        <f t="shared" si="17"/>
        <v>1.1433634814445981E-7</v>
      </c>
    </row>
    <row r="69" spans="1:17">
      <c r="A69" s="24" t="s">
        <v>161</v>
      </c>
      <c r="B69" s="5" t="s">
        <v>72</v>
      </c>
      <c r="C69" s="29">
        <v>38692.620799999997</v>
      </c>
      <c r="D69" s="29"/>
      <c r="E69">
        <f t="shared" si="10"/>
        <v>-12485.562589120576</v>
      </c>
      <c r="F69">
        <f t="shared" si="11"/>
        <v>-12485.5</v>
      </c>
      <c r="G69">
        <f t="shared" si="12"/>
        <v>-4.9185814998054411E-2</v>
      </c>
      <c r="H69" s="19"/>
      <c r="I69">
        <f t="shared" si="13"/>
        <v>-4.9185814998054411E-2</v>
      </c>
      <c r="N69">
        <f t="shared" ca="1" si="14"/>
        <v>1.3497486767275505E-2</v>
      </c>
      <c r="O69">
        <f t="shared" si="15"/>
        <v>-4.8165071091339037E-2</v>
      </c>
      <c r="P69" s="2">
        <f t="shared" si="16"/>
        <v>23674.120799999997</v>
      </c>
      <c r="Q69">
        <f t="shared" si="17"/>
        <v>1.041918123096564E-6</v>
      </c>
    </row>
    <row r="70" spans="1:17">
      <c r="A70" s="24" t="s">
        <v>161</v>
      </c>
      <c r="B70" s="5" t="s">
        <v>72</v>
      </c>
      <c r="C70" s="29">
        <v>38707.552000000003</v>
      </c>
      <c r="D70" s="29"/>
      <c r="E70">
        <f t="shared" si="10"/>
        <v>-12466.562585213982</v>
      </c>
      <c r="F70">
        <f t="shared" si="11"/>
        <v>-12466.5</v>
      </c>
      <c r="G70">
        <f t="shared" si="12"/>
        <v>-4.9182744995050598E-2</v>
      </c>
      <c r="H70" s="19"/>
      <c r="I70">
        <f t="shared" si="13"/>
        <v>-4.9182744995050598E-2</v>
      </c>
      <c r="N70">
        <f t="shared" ca="1" si="14"/>
        <v>1.3468404593769074E-2</v>
      </c>
      <c r="O70">
        <f t="shared" si="15"/>
        <v>-4.7983194912631817E-2</v>
      </c>
      <c r="P70" s="2">
        <f t="shared" si="16"/>
        <v>23689.052000000003</v>
      </c>
      <c r="Q70">
        <f t="shared" si="17"/>
        <v>1.4389204002309037E-6</v>
      </c>
    </row>
    <row r="71" spans="1:17">
      <c r="A71" s="24" t="s">
        <v>161</v>
      </c>
      <c r="B71" s="5" t="s">
        <v>71</v>
      </c>
      <c r="C71" s="29">
        <v>38731.520400000001</v>
      </c>
      <c r="D71" s="29"/>
      <c r="E71">
        <f t="shared" si="10"/>
        <v>-12436.062712890622</v>
      </c>
      <c r="F71">
        <f t="shared" si="11"/>
        <v>-12436</v>
      </c>
      <c r="G71">
        <f t="shared" si="12"/>
        <v>-4.9283079999440815E-2</v>
      </c>
      <c r="H71" s="19"/>
      <c r="I71">
        <f t="shared" si="13"/>
        <v>-4.9283079999440815E-2</v>
      </c>
      <c r="N71">
        <f t="shared" ca="1" si="14"/>
        <v>1.3421720052087699E-2</v>
      </c>
      <c r="O71">
        <f t="shared" si="15"/>
        <v>-4.7691934743300628E-2</v>
      </c>
      <c r="P71" s="2">
        <f t="shared" si="16"/>
        <v>23713.020400000001</v>
      </c>
      <c r="Q71">
        <f t="shared" si="17"/>
        <v>2.5317432261374232E-6</v>
      </c>
    </row>
    <row r="72" spans="1:17">
      <c r="A72" s="24" t="s">
        <v>163</v>
      </c>
      <c r="B72" s="5" t="s">
        <v>71</v>
      </c>
      <c r="C72" s="29">
        <v>39040.365100000003</v>
      </c>
      <c r="D72" s="29"/>
      <c r="E72">
        <f t="shared" si="10"/>
        <v>-12043.056758477827</v>
      </c>
      <c r="F72">
        <f t="shared" si="11"/>
        <v>-12043</v>
      </c>
      <c r="G72">
        <f t="shared" si="12"/>
        <v>-4.4603789996472187E-2</v>
      </c>
      <c r="H72" s="19"/>
      <c r="I72">
        <f t="shared" si="13"/>
        <v>-4.4603789996472187E-2</v>
      </c>
      <c r="N72">
        <f t="shared" ca="1" si="14"/>
        <v>1.2820178252717836E-2</v>
      </c>
      <c r="O72">
        <f t="shared" si="15"/>
        <v>-4.4016029457065682E-2</v>
      </c>
      <c r="P72" s="2">
        <f t="shared" si="16"/>
        <v>24021.865100000003</v>
      </c>
      <c r="Q72">
        <f t="shared" si="17"/>
        <v>3.4546245168342601E-7</v>
      </c>
    </row>
    <row r="73" spans="1:17">
      <c r="A73" s="24" t="s">
        <v>163</v>
      </c>
      <c r="B73" s="5" t="s">
        <v>71</v>
      </c>
      <c r="C73" s="29">
        <v>39077.300199999998</v>
      </c>
      <c r="D73" s="29"/>
      <c r="E73">
        <f t="shared" si="10"/>
        <v>-11996.05671532724</v>
      </c>
      <c r="F73">
        <f t="shared" si="11"/>
        <v>-11996</v>
      </c>
      <c r="G73">
        <f t="shared" si="12"/>
        <v>-4.4569880003109574E-2</v>
      </c>
      <c r="H73" s="19"/>
      <c r="I73">
        <f t="shared" si="13"/>
        <v>-4.4569880003109574E-2</v>
      </c>
      <c r="N73">
        <f t="shared" ca="1" si="14"/>
        <v>1.2748238139307191E-2</v>
      </c>
      <c r="O73">
        <f t="shared" si="15"/>
        <v>-4.3585991466544884E-2</v>
      </c>
      <c r="P73" s="2">
        <f t="shared" si="16"/>
        <v>24058.800199999998</v>
      </c>
      <c r="Q73">
        <f t="shared" si="17"/>
        <v>9.6803665238340868E-7</v>
      </c>
    </row>
    <row r="74" spans="1:17">
      <c r="A74" s="24" t="s">
        <v>162</v>
      </c>
      <c r="B74" s="5" t="s">
        <v>72</v>
      </c>
      <c r="C74" s="29">
        <v>39338.594559999998</v>
      </c>
      <c r="D74" s="29"/>
      <c r="E74">
        <f t="shared" si="10"/>
        <v>-11663.558733867692</v>
      </c>
      <c r="F74">
        <f t="shared" si="11"/>
        <v>-11663.5</v>
      </c>
      <c r="G74">
        <f t="shared" si="12"/>
        <v>-4.6156154996424448E-2</v>
      </c>
      <c r="H74" s="19"/>
      <c r="I74">
        <f t="shared" si="13"/>
        <v>-4.6156154996424448E-2</v>
      </c>
      <c r="N74">
        <f t="shared" ca="1" si="14"/>
        <v>1.2239300102944649E-2</v>
      </c>
      <c r="O74">
        <f t="shared" si="15"/>
        <v>-4.0602119939726428E-2</v>
      </c>
      <c r="P74" s="2">
        <f t="shared" si="16"/>
        <v>24320.094559999998</v>
      </c>
      <c r="Q74">
        <f t="shared" si="17"/>
        <v>3.0847305411030577E-5</v>
      </c>
    </row>
    <row r="75" spans="1:17">
      <c r="A75" s="24" t="s">
        <v>162</v>
      </c>
      <c r="B75" s="5" t="s">
        <v>71</v>
      </c>
      <c r="C75" s="29">
        <v>39340.561280000002</v>
      </c>
      <c r="D75" s="29"/>
      <c r="E75">
        <f t="shared" si="10"/>
        <v>-11661.056075830613</v>
      </c>
      <c r="F75">
        <f t="shared" si="11"/>
        <v>-11661</v>
      </c>
      <c r="G75">
        <f t="shared" si="12"/>
        <v>-4.4067329996323679E-2</v>
      </c>
      <c r="H75" s="19"/>
      <c r="I75">
        <f t="shared" si="13"/>
        <v>-4.4067329996323679E-2</v>
      </c>
      <c r="N75">
        <f t="shared" ca="1" si="14"/>
        <v>1.2235473501167488E-2</v>
      </c>
      <c r="O75">
        <f t="shared" si="15"/>
        <v>-4.058007254767438E-2</v>
      </c>
      <c r="P75" s="2">
        <f t="shared" si="16"/>
        <v>24322.061280000002</v>
      </c>
      <c r="Q75">
        <f t="shared" si="17"/>
        <v>1.2160964513160018E-5</v>
      </c>
    </row>
    <row r="76" spans="1:17">
      <c r="A76" s="24" t="s">
        <v>162</v>
      </c>
      <c r="B76" s="5" t="s">
        <v>72</v>
      </c>
      <c r="C76" s="29">
        <v>39342.523229999999</v>
      </c>
      <c r="D76" s="29"/>
      <c r="E76">
        <f t="shared" si="10"/>
        <v>-11658.559487635126</v>
      </c>
      <c r="F76">
        <f t="shared" si="11"/>
        <v>-11658.5</v>
      </c>
      <c r="G76">
        <f t="shared" si="12"/>
        <v>-4.6748504995775875E-2</v>
      </c>
      <c r="H76" s="19"/>
      <c r="I76">
        <f t="shared" si="13"/>
        <v>-4.6748504995775875E-2</v>
      </c>
      <c r="N76">
        <f t="shared" ca="1" si="14"/>
        <v>1.2231646899390323E-2</v>
      </c>
      <c r="O76">
        <f t="shared" si="15"/>
        <v>-4.0558030942670242E-2</v>
      </c>
      <c r="P76" s="2">
        <f t="shared" si="16"/>
        <v>24324.023229999999</v>
      </c>
      <c r="Q76">
        <f t="shared" si="17"/>
        <v>3.8321969002174075E-5</v>
      </c>
    </row>
    <row r="77" spans="1:17">
      <c r="A77" s="24" t="s">
        <v>162</v>
      </c>
      <c r="B77" s="5" t="s">
        <v>71</v>
      </c>
      <c r="C77" s="29">
        <v>39355.493190000001</v>
      </c>
      <c r="D77" s="29"/>
      <c r="E77">
        <f t="shared" si="10"/>
        <v>-11642.055168446561</v>
      </c>
      <c r="F77">
        <f t="shared" si="11"/>
        <v>-11642</v>
      </c>
      <c r="G77">
        <f t="shared" si="12"/>
        <v>-4.335425999306608E-2</v>
      </c>
      <c r="H77" s="19"/>
      <c r="I77">
        <f t="shared" si="13"/>
        <v>-4.335425999306608E-2</v>
      </c>
      <c r="N77">
        <f t="shared" ca="1" si="14"/>
        <v>1.2206391327661057E-2</v>
      </c>
      <c r="O77">
        <f t="shared" si="15"/>
        <v>-4.0412701488804451E-2</v>
      </c>
      <c r="P77" s="2">
        <f t="shared" si="16"/>
        <v>24336.993190000001</v>
      </c>
      <c r="Q77">
        <f t="shared" si="17"/>
        <v>8.6527664339939136E-6</v>
      </c>
    </row>
    <row r="78" spans="1:17">
      <c r="A78" s="24" t="s">
        <v>164</v>
      </c>
      <c r="B78" s="5" t="s">
        <v>72</v>
      </c>
      <c r="C78" s="29">
        <v>42616.396999999997</v>
      </c>
      <c r="D78" s="29"/>
      <c r="E78">
        <f t="shared" si="10"/>
        <v>-7492.5437340675398</v>
      </c>
      <c r="F78">
        <f t="shared" si="11"/>
        <v>-7492.5</v>
      </c>
      <c r="G78">
        <f t="shared" si="12"/>
        <v>-3.4368524997262284E-2</v>
      </c>
      <c r="H78" s="19"/>
      <c r="I78">
        <f t="shared" si="13"/>
        <v>-3.4368524997262284E-2</v>
      </c>
      <c r="N78">
        <f t="shared" ca="1" si="14"/>
        <v>5.854997697927607E-3</v>
      </c>
      <c r="O78">
        <f t="shared" si="15"/>
        <v>-1.1867716853711307E-2</v>
      </c>
      <c r="P78" s="2">
        <f t="shared" si="16"/>
        <v>27597.896999999997</v>
      </c>
      <c r="Q78">
        <f t="shared" si="17"/>
        <v>5.0628636711289E-4</v>
      </c>
    </row>
    <row r="79" spans="1:17">
      <c r="A79" s="24" t="s">
        <v>163</v>
      </c>
      <c r="B79" s="5" t="s">
        <v>72</v>
      </c>
      <c r="C79" s="29">
        <v>42660.427600000003</v>
      </c>
      <c r="D79" s="29"/>
      <c r="E79">
        <f t="shared" si="10"/>
        <v>-7436.5146425002567</v>
      </c>
      <c r="F79">
        <f t="shared" si="11"/>
        <v>-7436.5</v>
      </c>
      <c r="G79">
        <f t="shared" si="12"/>
        <v>-1.1506844995892607E-2</v>
      </c>
      <c r="H79" s="19"/>
      <c r="I79">
        <f t="shared" si="13"/>
        <v>-1.1506844995892607E-2</v>
      </c>
      <c r="N79">
        <f t="shared" ca="1" si="14"/>
        <v>5.7692818181191777E-3</v>
      </c>
      <c r="O79">
        <f t="shared" si="15"/>
        <v>-1.1591516791686386E-2</v>
      </c>
      <c r="P79" s="2">
        <f t="shared" si="16"/>
        <v>27641.927600000003</v>
      </c>
      <c r="Q79">
        <f t="shared" si="17"/>
        <v>7.1693130029435016E-9</v>
      </c>
    </row>
    <row r="80" spans="1:17">
      <c r="A80" s="24" t="s">
        <v>163</v>
      </c>
      <c r="B80" s="5" t="s">
        <v>71</v>
      </c>
      <c r="C80" s="29">
        <v>42662.387999999999</v>
      </c>
      <c r="D80" s="29"/>
      <c r="E80">
        <f t="shared" si="10"/>
        <v>-7434.020026685158</v>
      </c>
      <c r="F80">
        <f t="shared" si="11"/>
        <v>-7434</v>
      </c>
      <c r="G80">
        <f t="shared" si="12"/>
        <v>-1.5738019996206276E-2</v>
      </c>
      <c r="H80" s="19"/>
      <c r="I80">
        <f t="shared" si="13"/>
        <v>-1.5738019996206276E-2</v>
      </c>
      <c r="N80">
        <f t="shared" ca="1" si="14"/>
        <v>5.7654552163420164E-3</v>
      </c>
      <c r="O80">
        <f t="shared" si="15"/>
        <v>-1.1579254140235067E-2</v>
      </c>
      <c r="P80" s="2">
        <f t="shared" si="16"/>
        <v>27643.887999999999</v>
      </c>
      <c r="Q80">
        <f t="shared" si="17"/>
        <v>1.7295333444791943E-5</v>
      </c>
    </row>
    <row r="81" spans="1:17">
      <c r="A81" s="72" t="s">
        <v>160</v>
      </c>
      <c r="B81" s="83" t="s">
        <v>72</v>
      </c>
      <c r="C81" s="29">
        <v>42671.428899999999</v>
      </c>
      <c r="D81" s="29" t="s">
        <v>159</v>
      </c>
      <c r="E81">
        <f t="shared" si="10"/>
        <v>-7422.5154500055178</v>
      </c>
      <c r="F81">
        <f t="shared" si="11"/>
        <v>-7422.5</v>
      </c>
      <c r="G81">
        <f t="shared" si="12"/>
        <v>-1.2141424995206762E-2</v>
      </c>
      <c r="H81" s="19"/>
      <c r="I81">
        <f t="shared" si="13"/>
        <v>-1.2141424995206762E-2</v>
      </c>
      <c r="N81">
        <f t="shared" ca="1" si="14"/>
        <v>5.7478528481670708E-3</v>
      </c>
      <c r="O81">
        <f t="shared" si="15"/>
        <v>-1.1522920480736045E-2</v>
      </c>
      <c r="P81" s="2">
        <f t="shared" si="16"/>
        <v>27652.928899999999</v>
      </c>
      <c r="Q81">
        <f t="shared" si="17"/>
        <v>3.8254783442065697E-7</v>
      </c>
    </row>
    <row r="82" spans="1:17">
      <c r="A82" s="72" t="s">
        <v>160</v>
      </c>
      <c r="B82" s="83" t="s">
        <v>72</v>
      </c>
      <c r="C82" s="29">
        <v>43005.415000000001</v>
      </c>
      <c r="D82" s="29" t="s">
        <v>59</v>
      </c>
      <c r="E82">
        <f t="shared" si="10"/>
        <v>-6997.5169766915615</v>
      </c>
      <c r="F82">
        <f t="shared" si="11"/>
        <v>-6997.5</v>
      </c>
      <c r="G82">
        <f t="shared" si="12"/>
        <v>-1.3341174992092419E-2</v>
      </c>
      <c r="H82" s="19"/>
      <c r="I82">
        <f t="shared" si="13"/>
        <v>-1.3341174992092419E-2</v>
      </c>
      <c r="N82">
        <f t="shared" ca="1" si="14"/>
        <v>5.0973305460495361E-3</v>
      </c>
      <c r="O82">
        <f t="shared" si="15"/>
        <v>-9.5269099467996023E-3</v>
      </c>
      <c r="P82" s="2">
        <f t="shared" si="16"/>
        <v>27986.915000000001</v>
      </c>
      <c r="Q82">
        <f t="shared" si="17"/>
        <v>1.4548617835742616E-5</v>
      </c>
    </row>
    <row r="83" spans="1:17">
      <c r="A83" s="72" t="s">
        <v>160</v>
      </c>
      <c r="B83" s="83" t="s">
        <v>72</v>
      </c>
      <c r="C83" s="29">
        <v>43012.506000000001</v>
      </c>
      <c r="D83" s="29" t="s">
        <v>59</v>
      </c>
      <c r="E83">
        <f t="shared" si="10"/>
        <v>-6988.4936545405217</v>
      </c>
      <c r="F83">
        <f t="shared" si="11"/>
        <v>-6988.5</v>
      </c>
      <c r="G83">
        <f t="shared" si="12"/>
        <v>4.9865950059029274E-3</v>
      </c>
      <c r="H83" s="19"/>
      <c r="I83">
        <f t="shared" si="13"/>
        <v>4.9865950059029274E-3</v>
      </c>
      <c r="N83">
        <f t="shared" ca="1" si="14"/>
        <v>5.0835547796517517E-3</v>
      </c>
      <c r="O83">
        <f t="shared" si="15"/>
        <v>-9.486449825163789E-3</v>
      </c>
      <c r="P83" s="2">
        <f t="shared" si="16"/>
        <v>27994.006000000001</v>
      </c>
      <c r="Q83">
        <f t="shared" si="17"/>
        <v>2.0946902668206701E-4</v>
      </c>
    </row>
    <row r="84" spans="1:17">
      <c r="A84" s="72" t="s">
        <v>160</v>
      </c>
      <c r="B84" s="83" t="s">
        <v>71</v>
      </c>
      <c r="C84" s="29">
        <v>43014.453999999998</v>
      </c>
      <c r="D84" s="29" t="s">
        <v>59</v>
      </c>
      <c r="E84">
        <f t="shared" si="10"/>
        <v>-6986.0148177685296</v>
      </c>
      <c r="F84">
        <f t="shared" si="11"/>
        <v>-6986</v>
      </c>
      <c r="G84">
        <f t="shared" si="12"/>
        <v>-1.1644580001302529E-2</v>
      </c>
      <c r="H84" s="19"/>
      <c r="I84">
        <f t="shared" si="13"/>
        <v>-1.1644580001302529E-2</v>
      </c>
      <c r="N84">
        <f t="shared" ca="1" si="14"/>
        <v>5.0797281778745904E-3</v>
      </c>
      <c r="O84">
        <f t="shared" si="15"/>
        <v>-9.4752242126973571E-3</v>
      </c>
      <c r="P84" s="2">
        <f t="shared" si="16"/>
        <v>27995.953999999998</v>
      </c>
      <c r="Q84">
        <f t="shared" si="17"/>
        <v>4.706104537554768E-6</v>
      </c>
    </row>
    <row r="85" spans="1:17">
      <c r="A85" s="72" t="s">
        <v>160</v>
      </c>
      <c r="B85" s="83" t="s">
        <v>72</v>
      </c>
      <c r="C85" s="29">
        <v>43016.419000000002</v>
      </c>
      <c r="D85" s="29" t="s">
        <v>59</v>
      </c>
      <c r="E85">
        <f t="shared" si="10"/>
        <v>-6983.5143484374303</v>
      </c>
      <c r="F85">
        <f t="shared" si="11"/>
        <v>-6983.5</v>
      </c>
      <c r="G85">
        <f t="shared" si="12"/>
        <v>-1.1275754994130693E-2</v>
      </c>
      <c r="H85" s="19"/>
      <c r="I85">
        <f t="shared" si="13"/>
        <v>-1.1275754994130693E-2</v>
      </c>
      <c r="N85">
        <f t="shared" ca="1" si="14"/>
        <v>5.0759015760974274E-3</v>
      </c>
      <c r="O85">
        <f t="shared" si="15"/>
        <v>-9.4640043872788373E-3</v>
      </c>
      <c r="P85" s="2">
        <f t="shared" si="16"/>
        <v>27997.919000000002</v>
      </c>
      <c r="Q85">
        <f t="shared" si="17"/>
        <v>3.2824402614280688E-6</v>
      </c>
    </row>
    <row r="86" spans="1:17">
      <c r="A86" s="72" t="s">
        <v>160</v>
      </c>
      <c r="B86" s="83" t="s">
        <v>71</v>
      </c>
      <c r="C86" s="29">
        <v>43715.447999999997</v>
      </c>
      <c r="D86" s="29" t="s">
        <v>59</v>
      </c>
      <c r="E86">
        <f t="shared" ref="E86:E117" si="18">+(C86-C$7)/C$8</f>
        <v>-6093.9975158441639</v>
      </c>
      <c r="F86">
        <f t="shared" ref="F86:F117" si="19">ROUND(2*E86,0)/2</f>
        <v>-6094</v>
      </c>
      <c r="G86">
        <f t="shared" ref="G86:G117" si="20">+C86-(C$7+F86*C$8)</f>
        <v>1.9521799986250699E-3</v>
      </c>
      <c r="H86" s="19"/>
      <c r="I86">
        <f t="shared" ref="I86:I117" si="21">G86</f>
        <v>1.9521799986250699E-3</v>
      </c>
      <c r="N86">
        <f t="shared" ref="N86:N117" ca="1" si="22">+C$11+C$12*F86</f>
        <v>3.7143966637831968E-3</v>
      </c>
      <c r="O86">
        <f t="shared" ref="O86:O117" si="23">+D$11+D$12*F86+D$13*F86^2</f>
        <v>-5.8393217488756696E-3</v>
      </c>
      <c r="P86" s="2">
        <f t="shared" ref="P86:P117" si="24">+C86-15018.5</f>
        <v>28696.947999999997</v>
      </c>
      <c r="Q86">
        <f t="shared" ref="Q86:Q117" si="25">+(O86-G86)^2</f>
        <v>6.0707499481307077E-5</v>
      </c>
    </row>
    <row r="87" spans="1:17">
      <c r="A87" s="72" t="s">
        <v>160</v>
      </c>
      <c r="B87" s="83" t="s">
        <v>71</v>
      </c>
      <c r="C87" s="29">
        <v>43722.521000000001</v>
      </c>
      <c r="D87" s="29" t="s">
        <v>59</v>
      </c>
      <c r="E87">
        <f t="shared" si="18"/>
        <v>-6084.9970987556944</v>
      </c>
      <c r="F87">
        <f t="shared" si="19"/>
        <v>-6085</v>
      </c>
      <c r="G87">
        <f t="shared" si="20"/>
        <v>2.2799500075052492E-3</v>
      </c>
      <c r="H87" s="19"/>
      <c r="I87">
        <f t="shared" si="21"/>
        <v>2.2799500075052492E-3</v>
      </c>
      <c r="N87">
        <f t="shared" ca="1" si="22"/>
        <v>3.7006208973854142E-3</v>
      </c>
      <c r="O87">
        <f t="shared" si="23"/>
        <v>-5.8063908080484474E-3</v>
      </c>
      <c r="P87" s="2">
        <f t="shared" si="24"/>
        <v>28704.021000000001</v>
      </c>
      <c r="Q87">
        <f t="shared" si="25"/>
        <v>6.5388907785289625E-5</v>
      </c>
    </row>
    <row r="88" spans="1:17">
      <c r="A88" s="72" t="s">
        <v>160</v>
      </c>
      <c r="B88" s="83" t="s">
        <v>72</v>
      </c>
      <c r="C88" s="29">
        <v>43731.542000000001</v>
      </c>
      <c r="D88" s="29" t="s">
        <v>59</v>
      </c>
      <c r="E88">
        <f t="shared" si="18"/>
        <v>-6073.5178448952329</v>
      </c>
      <c r="F88">
        <f t="shared" si="19"/>
        <v>-6073.5</v>
      </c>
      <c r="G88">
        <f t="shared" si="20"/>
        <v>-1.4023454998095986E-2</v>
      </c>
      <c r="H88" s="19"/>
      <c r="I88">
        <f t="shared" si="21"/>
        <v>-1.4023454998095986E-2</v>
      </c>
      <c r="N88">
        <f t="shared" ca="1" si="22"/>
        <v>3.6830185292104686E-3</v>
      </c>
      <c r="O88">
        <f t="shared" si="23"/>
        <v>-5.7644215273816284E-3</v>
      </c>
      <c r="P88" s="2">
        <f t="shared" si="24"/>
        <v>28713.042000000001</v>
      </c>
      <c r="Q88">
        <f t="shared" si="25"/>
        <v>6.8211633870380041E-5</v>
      </c>
    </row>
    <row r="89" spans="1:17">
      <c r="A89" s="72" t="s">
        <v>160</v>
      </c>
      <c r="B89" s="83" t="s">
        <v>71</v>
      </c>
      <c r="C89" s="29">
        <v>43744.517</v>
      </c>
      <c r="D89" s="29" t="s">
        <v>59</v>
      </c>
      <c r="E89">
        <f t="shared" si="18"/>
        <v>-6057.0071122891513</v>
      </c>
      <c r="F89">
        <f t="shared" si="19"/>
        <v>-6057</v>
      </c>
      <c r="G89">
        <f t="shared" si="20"/>
        <v>-5.5892099990160204E-3</v>
      </c>
      <c r="H89" s="19"/>
      <c r="I89">
        <f t="shared" si="21"/>
        <v>-5.5892099990160204E-3</v>
      </c>
      <c r="N89">
        <f t="shared" ca="1" si="22"/>
        <v>3.6577629574812004E-3</v>
      </c>
      <c r="O89">
        <f t="shared" si="23"/>
        <v>-5.7044186226720417E-3</v>
      </c>
      <c r="P89" s="2">
        <f t="shared" si="24"/>
        <v>28726.017</v>
      </c>
      <c r="Q89">
        <f t="shared" si="25"/>
        <v>1.3273026964714739E-8</v>
      </c>
    </row>
    <row r="90" spans="1:17">
      <c r="A90" s="72" t="s">
        <v>160</v>
      </c>
      <c r="B90" s="83" t="s">
        <v>71</v>
      </c>
      <c r="C90" s="29">
        <v>44506.794999999998</v>
      </c>
      <c r="D90" s="29" t="s">
        <v>159</v>
      </c>
      <c r="E90">
        <f t="shared" si="18"/>
        <v>-5087.0057073180651</v>
      </c>
      <c r="F90">
        <f t="shared" si="19"/>
        <v>-5087</v>
      </c>
      <c r="G90">
        <f t="shared" si="20"/>
        <v>-4.4851099955849349E-3</v>
      </c>
      <c r="H90" s="19"/>
      <c r="I90">
        <f t="shared" si="21"/>
        <v>-4.4851099955849349E-3</v>
      </c>
      <c r="N90">
        <f t="shared" ca="1" si="22"/>
        <v>2.173041467942353E-3</v>
      </c>
      <c r="O90">
        <f t="shared" si="23"/>
        <v>-2.6199875398605233E-3</v>
      </c>
      <c r="P90" s="2">
        <f t="shared" si="24"/>
        <v>29488.294999999998</v>
      </c>
      <c r="Q90">
        <f t="shared" si="25"/>
        <v>3.4786817748474598E-6</v>
      </c>
    </row>
    <row r="91" spans="1:17">
      <c r="A91" s="72" t="s">
        <v>160</v>
      </c>
      <c r="B91" s="83" t="s">
        <v>71</v>
      </c>
      <c r="C91" s="29">
        <v>44783.4139</v>
      </c>
      <c r="D91" s="29" t="s">
        <v>159</v>
      </c>
      <c r="E91">
        <f t="shared" si="18"/>
        <v>-4735.0071954345285</v>
      </c>
      <c r="F91">
        <f t="shared" si="19"/>
        <v>-4735</v>
      </c>
      <c r="G91">
        <f t="shared" si="20"/>
        <v>-5.6545499974163249E-3</v>
      </c>
      <c r="H91" s="19"/>
      <c r="I91">
        <f t="shared" si="21"/>
        <v>-5.6545499974163249E-3</v>
      </c>
      <c r="N91">
        <f t="shared" ca="1" si="22"/>
        <v>1.6342559377179461E-3</v>
      </c>
      <c r="O91">
        <f t="shared" si="23"/>
        <v>-1.7161262793336657E-3</v>
      </c>
      <c r="P91" s="2">
        <f t="shared" si="24"/>
        <v>29764.9139</v>
      </c>
      <c r="Q91">
        <f t="shared" si="25"/>
        <v>1.5511181383156038E-5</v>
      </c>
    </row>
    <row r="92" spans="1:17">
      <c r="A92" s="72" t="s">
        <v>160</v>
      </c>
      <c r="B92" s="83" t="s">
        <v>71</v>
      </c>
      <c r="C92" s="29">
        <v>44790.4899</v>
      </c>
      <c r="D92" s="29" t="s">
        <v>159</v>
      </c>
      <c r="E92">
        <f t="shared" si="18"/>
        <v>-4726.0029608356344</v>
      </c>
      <c r="F92">
        <f t="shared" si="19"/>
        <v>-4726</v>
      </c>
      <c r="G92">
        <f t="shared" si="20"/>
        <v>-2.3267799988389015E-3</v>
      </c>
      <c r="H92" s="19"/>
      <c r="I92">
        <f t="shared" si="21"/>
        <v>-2.3267799988389015E-3</v>
      </c>
      <c r="N92">
        <f t="shared" ca="1" si="22"/>
        <v>1.6204801713201634E-3</v>
      </c>
      <c r="O92">
        <f t="shared" si="23"/>
        <v>-1.6945203597780231E-3</v>
      </c>
      <c r="P92" s="2">
        <f t="shared" si="24"/>
        <v>29771.9899</v>
      </c>
      <c r="Q92">
        <f t="shared" si="25"/>
        <v>3.997522511853923E-7</v>
      </c>
    </row>
    <row r="93" spans="1:17">
      <c r="A93" s="72" t="s">
        <v>160</v>
      </c>
      <c r="B93" s="83" t="s">
        <v>71</v>
      </c>
      <c r="C93" s="29">
        <v>44816.432999999997</v>
      </c>
      <c r="D93" s="29" t="s">
        <v>59</v>
      </c>
      <c r="E93">
        <f t="shared" si="18"/>
        <v>-4692.9902758974586</v>
      </c>
      <c r="F93">
        <f t="shared" si="19"/>
        <v>-4693</v>
      </c>
      <c r="G93">
        <f t="shared" si="20"/>
        <v>7.6417099990067072E-3</v>
      </c>
      <c r="H93" s="19"/>
      <c r="I93">
        <f t="shared" si="21"/>
        <v>7.6417099990067072E-3</v>
      </c>
      <c r="N93">
        <f t="shared" ca="1" si="22"/>
        <v>1.5699690278616254E-3</v>
      </c>
      <c r="O93">
        <f t="shared" si="23"/>
        <v>-1.6159403226125735E-3</v>
      </c>
      <c r="P93" s="2">
        <f t="shared" si="24"/>
        <v>29797.932999999997</v>
      </c>
      <c r="Q93">
        <f t="shared" si="25"/>
        <v>8.5704089477377579E-5</v>
      </c>
    </row>
    <row r="94" spans="1:17">
      <c r="A94" s="72" t="s">
        <v>160</v>
      </c>
      <c r="B94" s="83" t="s">
        <v>71</v>
      </c>
      <c r="C94" s="29">
        <v>45216.44</v>
      </c>
      <c r="D94" s="29" t="s">
        <v>158</v>
      </c>
      <c r="E94">
        <f t="shared" si="18"/>
        <v>-4183.9799778194938</v>
      </c>
      <c r="F94">
        <f t="shared" si="19"/>
        <v>-4184</v>
      </c>
      <c r="G94">
        <f t="shared" si="20"/>
        <v>1.5734480002720375E-2</v>
      </c>
      <c r="H94" s="19"/>
      <c r="I94">
        <f t="shared" si="21"/>
        <v>1.5734480002720375E-2</v>
      </c>
      <c r="N94">
        <f t="shared" ca="1" si="22"/>
        <v>7.9087290603144667E-4</v>
      </c>
      <c r="O94">
        <f t="shared" si="23"/>
        <v>-5.3162431586003915E-4</v>
      </c>
      <c r="P94" s="2">
        <f t="shared" si="24"/>
        <v>30197.940000000002</v>
      </c>
      <c r="Q94">
        <f t="shared" si="25"/>
        <v>2.6458614970294045E-4</v>
      </c>
    </row>
    <row r="95" spans="1:17">
      <c r="A95" s="72" t="s">
        <v>160</v>
      </c>
      <c r="B95" s="83" t="s">
        <v>71</v>
      </c>
      <c r="C95" s="29">
        <v>45275.375</v>
      </c>
      <c r="D95" s="29" t="s">
        <v>159</v>
      </c>
      <c r="E95">
        <f t="shared" si="18"/>
        <v>-4108.9849854388021</v>
      </c>
      <c r="F95">
        <f t="shared" si="19"/>
        <v>-4109</v>
      </c>
      <c r="G95">
        <f t="shared" si="20"/>
        <v>1.1799230000178795E-2</v>
      </c>
      <c r="H95" s="19"/>
      <c r="I95">
        <f t="shared" si="21"/>
        <v>1.1799230000178795E-2</v>
      </c>
      <c r="N95">
        <f t="shared" ca="1" si="22"/>
        <v>6.7607485271658704E-4</v>
      </c>
      <c r="O95">
        <f t="shared" si="23"/>
        <v>-3.9213061796016316E-4</v>
      </c>
      <c r="P95" s="2">
        <f t="shared" si="24"/>
        <v>30256.875</v>
      </c>
      <c r="Q95">
        <f t="shared" si="25"/>
        <v>1.4862927372150952E-4</v>
      </c>
    </row>
    <row r="96" spans="1:17">
      <c r="A96" s="72" t="s">
        <v>160</v>
      </c>
      <c r="B96" s="83" t="s">
        <v>72</v>
      </c>
      <c r="C96" s="29">
        <v>45568.8845</v>
      </c>
      <c r="D96" s="29" t="s">
        <v>159</v>
      </c>
      <c r="E96">
        <f t="shared" si="18"/>
        <v>-3735.4931263370549</v>
      </c>
      <c r="F96">
        <f t="shared" si="19"/>
        <v>-3735.5</v>
      </c>
      <c r="G96">
        <f t="shared" si="20"/>
        <v>5.4016850044718012E-3</v>
      </c>
      <c r="H96" s="19"/>
      <c r="I96">
        <f t="shared" si="21"/>
        <v>5.4016850044718012E-3</v>
      </c>
      <c r="N96">
        <f t="shared" ca="1" si="22"/>
        <v>1.0438054720858774E-4</v>
      </c>
      <c r="O96">
        <f t="shared" si="23"/>
        <v>2.2499472691431786E-4</v>
      </c>
      <c r="P96" s="2">
        <f t="shared" si="24"/>
        <v>30550.3845</v>
      </c>
      <c r="Q96">
        <f t="shared" si="25"/>
        <v>2.6798122229758175E-5</v>
      </c>
    </row>
    <row r="97" spans="1:17">
      <c r="A97" s="72" t="s">
        <v>160</v>
      </c>
      <c r="B97" s="83" t="s">
        <v>71</v>
      </c>
      <c r="C97" s="29">
        <v>46291.471400000002</v>
      </c>
      <c r="D97" s="29" t="s">
        <v>159</v>
      </c>
      <c r="E97">
        <f t="shared" si="18"/>
        <v>-2815.9987840974713</v>
      </c>
      <c r="F97">
        <f t="shared" si="19"/>
        <v>-2816</v>
      </c>
      <c r="G97">
        <f t="shared" si="20"/>
        <v>9.5552000857423991E-4</v>
      </c>
      <c r="H97" s="19"/>
      <c r="I97">
        <f t="shared" si="21"/>
        <v>9.5552000857423991E-4</v>
      </c>
      <c r="N97">
        <f t="shared" ca="1" si="22"/>
        <v>-1.3030435864315867E-3</v>
      </c>
      <c r="O97">
        <f t="shared" si="23"/>
        <v>1.1938391957057887E-3</v>
      </c>
      <c r="P97" s="2">
        <f t="shared" si="24"/>
        <v>31272.971400000002</v>
      </c>
      <c r="Q97">
        <f t="shared" si="25"/>
        <v>5.6796034955042187E-8</v>
      </c>
    </row>
    <row r="98" spans="1:17">
      <c r="A98" s="72" t="s">
        <v>160</v>
      </c>
      <c r="B98" s="83" t="s">
        <v>71</v>
      </c>
      <c r="C98" s="29">
        <v>46614.46</v>
      </c>
      <c r="D98" s="29" t="s">
        <v>159</v>
      </c>
      <c r="E98">
        <f t="shared" si="18"/>
        <v>-2404.9946677650546</v>
      </c>
      <c r="F98">
        <f t="shared" si="19"/>
        <v>-2405</v>
      </c>
      <c r="G98">
        <f t="shared" si="20"/>
        <v>4.190350002318155E-3</v>
      </c>
      <c r="H98" s="19"/>
      <c r="I98">
        <f t="shared" si="21"/>
        <v>4.190350002318155E-3</v>
      </c>
      <c r="N98">
        <f t="shared" ca="1" si="22"/>
        <v>-1.9321369185970158E-3</v>
      </c>
      <c r="O98">
        <f t="shared" si="23"/>
        <v>1.3737302289433518E-3</v>
      </c>
      <c r="P98" s="2">
        <f t="shared" si="24"/>
        <v>31595.96</v>
      </c>
      <c r="Q98">
        <f t="shared" si="25"/>
        <v>7.9333469477659288E-6</v>
      </c>
    </row>
    <row r="99" spans="1:17">
      <c r="A99" s="72" t="s">
        <v>160</v>
      </c>
      <c r="B99" s="83" t="s">
        <v>71</v>
      </c>
      <c r="C99" s="29">
        <v>47326.438499999997</v>
      </c>
      <c r="D99" s="29" t="s">
        <v>159</v>
      </c>
      <c r="E99">
        <f t="shared" si="18"/>
        <v>-1498.9995514043499</v>
      </c>
      <c r="F99">
        <f t="shared" si="19"/>
        <v>-1499</v>
      </c>
      <c r="G99">
        <f t="shared" si="20"/>
        <v>3.5252999805379659E-4</v>
      </c>
      <c r="H99" s="19"/>
      <c r="I99">
        <f t="shared" si="21"/>
        <v>3.5252999805379659E-4</v>
      </c>
      <c r="N99">
        <f t="shared" ca="1" si="22"/>
        <v>-3.3188974026405163E-3</v>
      </c>
      <c r="O99">
        <f t="shared" si="23"/>
        <v>1.2178689750933314E-3</v>
      </c>
      <c r="P99" s="2">
        <f t="shared" si="24"/>
        <v>32307.938499999997</v>
      </c>
      <c r="Q99">
        <f t="shared" si="25"/>
        <v>7.4881154518382848E-7</v>
      </c>
    </row>
    <row r="100" spans="1:17">
      <c r="A100" s="72" t="s">
        <v>160</v>
      </c>
      <c r="B100" s="83" t="s">
        <v>71</v>
      </c>
      <c r="C100" s="29">
        <v>47348.441299999999</v>
      </c>
      <c r="D100" s="29" t="s">
        <v>159</v>
      </c>
      <c r="E100">
        <f t="shared" si="18"/>
        <v>-1471.0009119141641</v>
      </c>
      <c r="F100">
        <f t="shared" si="19"/>
        <v>-1471</v>
      </c>
      <c r="G100">
        <f t="shared" si="20"/>
        <v>-7.1662999835098162E-4</v>
      </c>
      <c r="H100" s="19"/>
      <c r="I100">
        <f t="shared" si="21"/>
        <v>-7.1662999835098162E-4</v>
      </c>
      <c r="N100">
        <f t="shared" ca="1" si="22"/>
        <v>-3.3617553425447301E-3</v>
      </c>
      <c r="O100">
        <f t="shared" si="23"/>
        <v>1.2009446408522623E-3</v>
      </c>
      <c r="P100" s="2">
        <f t="shared" si="24"/>
        <v>32329.941299999999</v>
      </c>
      <c r="Q100">
        <f t="shared" si="25"/>
        <v>3.6770924969154514E-6</v>
      </c>
    </row>
    <row r="101" spans="1:17">
      <c r="A101" s="72" t="s">
        <v>160</v>
      </c>
      <c r="B101" s="83" t="s">
        <v>72</v>
      </c>
      <c r="C101" s="29">
        <v>47350.4067</v>
      </c>
      <c r="D101" s="29" t="s">
        <v>159</v>
      </c>
      <c r="E101">
        <f t="shared" si="18"/>
        <v>-1468.4999335816776</v>
      </c>
      <c r="F101">
        <f t="shared" si="19"/>
        <v>-1468.5</v>
      </c>
      <c r="G101">
        <f t="shared" si="20"/>
        <v>5.2195005991961807E-5</v>
      </c>
      <c r="H101" s="19"/>
      <c r="I101">
        <f t="shared" si="21"/>
        <v>5.2195005991961807E-5</v>
      </c>
      <c r="N101">
        <f t="shared" ca="1" si="22"/>
        <v>-3.3655819443218923E-3</v>
      </c>
      <c r="O101">
        <f t="shared" si="23"/>
        <v>1.199398238588507E-3</v>
      </c>
      <c r="P101" s="2">
        <f t="shared" si="24"/>
        <v>32331.9067</v>
      </c>
      <c r="Q101">
        <f t="shared" si="25"/>
        <v>1.3160752568799628E-6</v>
      </c>
    </row>
    <row r="102" spans="1:17">
      <c r="A102" s="72" t="s">
        <v>160</v>
      </c>
      <c r="B102" s="83" t="s">
        <v>72</v>
      </c>
      <c r="C102" s="29">
        <v>47357.482000000004</v>
      </c>
      <c r="D102" s="29" t="s">
        <v>159</v>
      </c>
      <c r="E102">
        <f t="shared" si="18"/>
        <v>-1459.4965897352122</v>
      </c>
      <c r="F102">
        <f t="shared" si="19"/>
        <v>-1459.5</v>
      </c>
      <c r="G102">
        <f t="shared" si="20"/>
        <v>2.6799650077009574E-3</v>
      </c>
      <c r="H102" s="19"/>
      <c r="I102">
        <f t="shared" si="21"/>
        <v>2.6799650077009574E-3</v>
      </c>
      <c r="N102">
        <f t="shared" ca="1" si="22"/>
        <v>-3.3793577107196753E-3</v>
      </c>
      <c r="O102">
        <f t="shared" si="23"/>
        <v>1.1937832736823204E-3</v>
      </c>
      <c r="P102" s="2">
        <f t="shared" si="24"/>
        <v>32338.982000000004</v>
      </c>
      <c r="Q102">
        <f t="shared" si="25"/>
        <v>2.2087361465306426E-6</v>
      </c>
    </row>
    <row r="103" spans="1:17">
      <c r="A103" s="72" t="s">
        <v>160</v>
      </c>
      <c r="B103" s="83" t="s">
        <v>71</v>
      </c>
      <c r="C103" s="29">
        <v>47377.517500000002</v>
      </c>
      <c r="D103" s="29" t="s">
        <v>159</v>
      </c>
      <c r="E103">
        <f t="shared" si="18"/>
        <v>-1434.0013463341218</v>
      </c>
      <c r="F103">
        <f t="shared" si="19"/>
        <v>-1434</v>
      </c>
      <c r="G103">
        <f t="shared" si="20"/>
        <v>-1.0580199959804304E-3</v>
      </c>
      <c r="H103" s="19"/>
      <c r="I103">
        <f t="shared" si="21"/>
        <v>-1.0580199959804304E-3</v>
      </c>
      <c r="N103">
        <f t="shared" ca="1" si="22"/>
        <v>-3.4183890488467274E-3</v>
      </c>
      <c r="O103">
        <f t="shared" si="23"/>
        <v>1.1774669140164492E-3</v>
      </c>
      <c r="P103" s="2">
        <f t="shared" si="24"/>
        <v>32359.017500000002</v>
      </c>
      <c r="Q103">
        <f t="shared" si="25"/>
        <v>4.9974017247673971E-6</v>
      </c>
    </row>
    <row r="104" spans="1:17">
      <c r="A104" s="72" t="s">
        <v>160</v>
      </c>
      <c r="B104" s="83" t="s">
        <v>72</v>
      </c>
      <c r="C104" s="29">
        <v>47746.476600000002</v>
      </c>
      <c r="D104" s="29" t="s">
        <v>159</v>
      </c>
      <c r="E104">
        <f t="shared" si="18"/>
        <v>-964.4996089405879</v>
      </c>
      <c r="F104">
        <f t="shared" si="19"/>
        <v>-964.5</v>
      </c>
      <c r="G104">
        <f t="shared" si="20"/>
        <v>3.0731500737601891E-4</v>
      </c>
      <c r="H104" s="19"/>
      <c r="I104">
        <f t="shared" si="21"/>
        <v>3.0731500737601891E-4</v>
      </c>
      <c r="N104">
        <f t="shared" ca="1" si="22"/>
        <v>-4.1370248625977463E-3</v>
      </c>
      <c r="O104">
        <f t="shared" si="23"/>
        <v>7.6945998690010255E-4</v>
      </c>
      <c r="P104" s="2">
        <f t="shared" si="24"/>
        <v>32727.976600000002</v>
      </c>
      <c r="Q104">
        <f t="shared" si="25"/>
        <v>2.1357798209931569E-7</v>
      </c>
    </row>
    <row r="105" spans="1:17">
      <c r="A105" s="72" t="s">
        <v>160</v>
      </c>
      <c r="B105" s="83" t="s">
        <v>71</v>
      </c>
      <c r="C105" s="29">
        <v>47748.441299999999</v>
      </c>
      <c r="D105" s="29" t="s">
        <v>159</v>
      </c>
      <c r="E105">
        <f t="shared" si="18"/>
        <v>-961.99952136054014</v>
      </c>
      <c r="F105">
        <f t="shared" si="19"/>
        <v>-962</v>
      </c>
      <c r="G105">
        <f t="shared" si="20"/>
        <v>3.7614000029861927E-4</v>
      </c>
      <c r="H105" s="19"/>
      <c r="I105">
        <f t="shared" si="21"/>
        <v>3.7614000029861927E-4</v>
      </c>
      <c r="N105">
        <f t="shared" ca="1" si="22"/>
        <v>-4.1408514643749093E-3</v>
      </c>
      <c r="O105">
        <f t="shared" si="23"/>
        <v>7.6674112873044106E-4</v>
      </c>
      <c r="P105" s="2">
        <f t="shared" si="24"/>
        <v>32729.941299999999</v>
      </c>
      <c r="Q105">
        <f t="shared" si="25"/>
        <v>1.5256924153221253E-7</v>
      </c>
    </row>
    <row r="106" spans="1:17">
      <c r="A106" s="72" t="s">
        <v>160</v>
      </c>
      <c r="B106" s="83" t="s">
        <v>72</v>
      </c>
      <c r="C106" s="29">
        <v>47761.406000000003</v>
      </c>
      <c r="D106" s="29" t="s">
        <v>159</v>
      </c>
      <c r="E106">
        <f t="shared" si="18"/>
        <v>-945.50189554025849</v>
      </c>
      <c r="F106">
        <f t="shared" si="19"/>
        <v>-945.5</v>
      </c>
      <c r="G106">
        <f t="shared" si="20"/>
        <v>-1.4896149950800464E-3</v>
      </c>
      <c r="H106" s="19"/>
      <c r="I106">
        <f t="shared" si="21"/>
        <v>-1.4896149950800464E-3</v>
      </c>
      <c r="N106">
        <f t="shared" ca="1" si="22"/>
        <v>-4.1661070361041774E-3</v>
      </c>
      <c r="O106">
        <f t="shared" si="23"/>
        <v>7.4865152564917363E-4</v>
      </c>
      <c r="P106" s="2">
        <f t="shared" si="24"/>
        <v>32742.906000000003</v>
      </c>
      <c r="Q106">
        <f t="shared" si="25"/>
        <v>5.0098370178172883E-6</v>
      </c>
    </row>
    <row r="107" spans="1:17">
      <c r="A107" s="72" t="s">
        <v>160</v>
      </c>
      <c r="B107" s="83" t="s">
        <v>71</v>
      </c>
      <c r="C107" s="29">
        <v>47763.376400000001</v>
      </c>
      <c r="D107" s="29" t="s">
        <v>159</v>
      </c>
      <c r="E107">
        <f t="shared" si="18"/>
        <v>-942.99455469039356</v>
      </c>
      <c r="F107">
        <f t="shared" si="19"/>
        <v>-943</v>
      </c>
      <c r="G107">
        <f t="shared" si="20"/>
        <v>4.2792100066435523E-3</v>
      </c>
      <c r="H107" s="19"/>
      <c r="I107">
        <f t="shared" si="21"/>
        <v>4.2792100066435523E-3</v>
      </c>
      <c r="N107">
        <f t="shared" ca="1" si="22"/>
        <v>-4.1699336378813396E-3</v>
      </c>
      <c r="O107">
        <f t="shared" si="23"/>
        <v>7.4588868591542081E-4</v>
      </c>
      <c r="P107" s="2">
        <f t="shared" si="24"/>
        <v>32744.876400000001</v>
      </c>
      <c r="Q107">
        <f t="shared" si="25"/>
        <v>1.2484359555511988E-5</v>
      </c>
    </row>
    <row r="108" spans="1:17">
      <c r="A108" s="72" t="s">
        <v>160</v>
      </c>
      <c r="B108" s="83" t="s">
        <v>71</v>
      </c>
      <c r="C108" s="29">
        <v>47822.315399999999</v>
      </c>
      <c r="D108" s="29" t="s">
        <v>159</v>
      </c>
      <c r="E108">
        <f t="shared" si="18"/>
        <v>-867.99447229579539</v>
      </c>
      <c r="F108">
        <f t="shared" si="19"/>
        <v>-868</v>
      </c>
      <c r="G108">
        <f t="shared" si="20"/>
        <v>4.3439600049168803E-3</v>
      </c>
      <c r="H108" s="19"/>
      <c r="I108">
        <f t="shared" si="21"/>
        <v>4.3439600049168803E-3</v>
      </c>
      <c r="N108">
        <f t="shared" ca="1" si="22"/>
        <v>-4.2847316911961992E-3</v>
      </c>
      <c r="O108">
        <f t="shared" si="23"/>
        <v>6.6031251662620062E-4</v>
      </c>
      <c r="P108" s="2">
        <f t="shared" si="24"/>
        <v>32803.815399999999</v>
      </c>
      <c r="Q108">
        <f t="shared" si="25"/>
        <v>1.3569258817990231E-5</v>
      </c>
    </row>
    <row r="109" spans="1:17">
      <c r="A109" s="72" t="s">
        <v>160</v>
      </c>
      <c r="B109" s="83" t="s">
        <v>71</v>
      </c>
      <c r="C109" s="29">
        <v>47840.383699999998</v>
      </c>
      <c r="D109" s="29" t="s">
        <v>159</v>
      </c>
      <c r="E109">
        <f t="shared" si="18"/>
        <v>-845.00249773344649</v>
      </c>
      <c r="F109">
        <f t="shared" si="19"/>
        <v>-845</v>
      </c>
      <c r="G109">
        <f t="shared" si="20"/>
        <v>-1.9628500012913719E-3</v>
      </c>
      <c r="H109" s="19"/>
      <c r="I109">
        <f t="shared" si="21"/>
        <v>-1.9628500012913719E-3</v>
      </c>
      <c r="N109">
        <f t="shared" ca="1" si="22"/>
        <v>-4.3199364275460887E-3</v>
      </c>
      <c r="O109">
        <f t="shared" si="23"/>
        <v>6.3302563756562915E-4</v>
      </c>
      <c r="P109" s="2">
        <f t="shared" si="24"/>
        <v>32821.883699999998</v>
      </c>
      <c r="Q109">
        <f t="shared" si="25"/>
        <v>6.7385703324112444E-6</v>
      </c>
    </row>
    <row r="110" spans="1:17">
      <c r="A110" s="72" t="s">
        <v>160</v>
      </c>
      <c r="B110" s="83" t="s">
        <v>72</v>
      </c>
      <c r="C110" s="29">
        <v>48106.395299999996</v>
      </c>
      <c r="D110" s="29" t="s">
        <v>159</v>
      </c>
      <c r="E110">
        <f t="shared" si="18"/>
        <v>-506.50181197496312</v>
      </c>
      <c r="F110">
        <f t="shared" si="19"/>
        <v>-506.5</v>
      </c>
      <c r="G110">
        <f t="shared" si="20"/>
        <v>-1.4239450028981082E-3</v>
      </c>
      <c r="H110" s="19"/>
      <c r="I110">
        <f t="shared" si="21"/>
        <v>-1.4239450028981082E-3</v>
      </c>
      <c r="N110">
        <f t="shared" ca="1" si="22"/>
        <v>-4.8380583081738208E-3</v>
      </c>
      <c r="O110">
        <f t="shared" si="23"/>
        <v>1.7478211843754136E-4</v>
      </c>
      <c r="P110" s="2">
        <f t="shared" si="24"/>
        <v>33087.895299999996</v>
      </c>
      <c r="Q110">
        <f t="shared" si="25"/>
        <v>2.5559284084941727E-6</v>
      </c>
    </row>
    <row r="111" spans="1:17">
      <c r="A111" s="72" t="s">
        <v>160</v>
      </c>
      <c r="B111" s="83" t="s">
        <v>72</v>
      </c>
      <c r="C111" s="29">
        <v>48106.400999999998</v>
      </c>
      <c r="D111" s="29" t="s">
        <v>159</v>
      </c>
      <c r="E111">
        <f t="shared" si="18"/>
        <v>-506.49455870514578</v>
      </c>
      <c r="F111">
        <f t="shared" si="19"/>
        <v>-506.5</v>
      </c>
      <c r="G111">
        <f t="shared" si="20"/>
        <v>4.2760549986269325E-3</v>
      </c>
      <c r="H111" s="19"/>
      <c r="I111">
        <f t="shared" si="21"/>
        <v>4.2760549986269325E-3</v>
      </c>
      <c r="N111">
        <f t="shared" ca="1" si="22"/>
        <v>-4.8380583081738208E-3</v>
      </c>
      <c r="O111">
        <f t="shared" si="23"/>
        <v>1.7478211843754136E-4</v>
      </c>
      <c r="P111" s="2">
        <f t="shared" si="24"/>
        <v>33087.900999999998</v>
      </c>
      <c r="Q111">
        <f t="shared" si="25"/>
        <v>1.6820439237776987E-5</v>
      </c>
    </row>
    <row r="112" spans="1:17">
      <c r="A112" s="72" t="s">
        <v>160</v>
      </c>
      <c r="B112" s="83" t="s">
        <v>71</v>
      </c>
      <c r="C112" s="29">
        <v>48115.431600000004</v>
      </c>
      <c r="D112" s="29" t="s">
        <v>159</v>
      </c>
      <c r="E112">
        <f t="shared" si="18"/>
        <v>-495.00308881130491</v>
      </c>
      <c r="F112">
        <f t="shared" si="19"/>
        <v>-495</v>
      </c>
      <c r="G112">
        <f t="shared" si="20"/>
        <v>-2.4273499948321842E-3</v>
      </c>
      <c r="H112" s="19"/>
      <c r="I112">
        <f t="shared" si="21"/>
        <v>-2.4273499948321842E-3</v>
      </c>
      <c r="N112">
        <f t="shared" ca="1" si="22"/>
        <v>-4.8556606763487664E-3</v>
      </c>
      <c r="O112">
        <f t="shared" si="23"/>
        <v>1.5735059308845888E-4</v>
      </c>
      <c r="P112" s="2">
        <f t="shared" si="24"/>
        <v>33096.931600000004</v>
      </c>
      <c r="Q112">
        <f t="shared" si="25"/>
        <v>6.6806771291973186E-6</v>
      </c>
    </row>
    <row r="113" spans="1:17">
      <c r="A113" s="72" t="s">
        <v>160</v>
      </c>
      <c r="B113" s="83" t="s">
        <v>72</v>
      </c>
      <c r="C113" s="29">
        <v>48132.329299999998</v>
      </c>
      <c r="D113" s="29" t="s">
        <v>159</v>
      </c>
      <c r="E113">
        <f t="shared" si="18"/>
        <v>-473.50070681841748</v>
      </c>
      <c r="F113">
        <f t="shared" si="19"/>
        <v>-473.5</v>
      </c>
      <c r="G113">
        <f t="shared" si="20"/>
        <v>-5.554550007218495E-4</v>
      </c>
      <c r="H113" s="19"/>
      <c r="I113">
        <f t="shared" si="21"/>
        <v>-5.554550007218495E-4</v>
      </c>
      <c r="N113">
        <f t="shared" ca="1" si="22"/>
        <v>-4.8885694516323588E-3</v>
      </c>
      <c r="O113">
        <f t="shared" si="23"/>
        <v>1.2443274677055268E-4</v>
      </c>
      <c r="P113" s="2">
        <f t="shared" si="24"/>
        <v>33113.829299999998</v>
      </c>
      <c r="Q113">
        <f t="shared" si="25"/>
        <v>4.6224734919029243E-7</v>
      </c>
    </row>
    <row r="114" spans="1:17">
      <c r="A114" s="72" t="s">
        <v>160</v>
      </c>
      <c r="B114" s="83" t="s">
        <v>71</v>
      </c>
      <c r="C114" s="29">
        <v>48133.506200000003</v>
      </c>
      <c r="D114" s="29" t="s">
        <v>159</v>
      </c>
      <c r="E114">
        <f t="shared" si="18"/>
        <v>-472.0030974770537</v>
      </c>
      <c r="F114">
        <f t="shared" si="19"/>
        <v>-472</v>
      </c>
      <c r="G114">
        <f t="shared" si="20"/>
        <v>-2.4341599928447977E-3</v>
      </c>
      <c r="H114" s="19"/>
      <c r="I114">
        <f t="shared" si="21"/>
        <v>-2.4341599928447977E-3</v>
      </c>
      <c r="N114">
        <f t="shared" ca="1" si="22"/>
        <v>-4.8908654126986559E-3</v>
      </c>
      <c r="O114">
        <f t="shared" si="23"/>
        <v>1.2212018058917383E-4</v>
      </c>
      <c r="P114" s="2">
        <f t="shared" si="24"/>
        <v>33115.006200000003</v>
      </c>
      <c r="Q114">
        <f t="shared" si="25"/>
        <v>6.5345683250916145E-6</v>
      </c>
    </row>
    <row r="115" spans="1:17">
      <c r="A115" s="72" t="s">
        <v>160</v>
      </c>
      <c r="B115" s="83" t="s">
        <v>71</v>
      </c>
      <c r="C115" s="29">
        <v>48145.295100000003</v>
      </c>
      <c r="D115" s="108">
        <v>1E-3</v>
      </c>
      <c r="E115">
        <f t="shared" si="18"/>
        <v>-457.00168124431019</v>
      </c>
      <c r="F115">
        <f t="shared" si="19"/>
        <v>-457</v>
      </c>
      <c r="G115">
        <f t="shared" si="20"/>
        <v>-1.321209994785022E-3</v>
      </c>
      <c r="H115" s="19"/>
      <c r="I115">
        <f t="shared" si="21"/>
        <v>-1.321209994785022E-3</v>
      </c>
      <c r="N115">
        <f t="shared" ca="1" si="22"/>
        <v>-4.9138250233616279E-3</v>
      </c>
      <c r="O115">
        <f t="shared" si="23"/>
        <v>9.887993522683166E-5</v>
      </c>
      <c r="P115" s="2">
        <f t="shared" si="24"/>
        <v>33126.795100000003</v>
      </c>
      <c r="Q115">
        <f t="shared" si="25"/>
        <v>2.0166554093210713E-6</v>
      </c>
    </row>
    <row r="116" spans="1:17">
      <c r="A116" s="72" t="s">
        <v>160</v>
      </c>
      <c r="B116" s="83" t="s">
        <v>71</v>
      </c>
      <c r="C116" s="29">
        <v>48482.42138</v>
      </c>
      <c r="D116" s="29" t="s">
        <v>159</v>
      </c>
      <c r="E116">
        <f t="shared" si="18"/>
        <v>-28.007317963888418</v>
      </c>
      <c r="F116">
        <f t="shared" si="19"/>
        <v>-28</v>
      </c>
      <c r="G116">
        <f t="shared" si="20"/>
        <v>-5.7508399986545555E-3</v>
      </c>
      <c r="H116" s="19"/>
      <c r="I116">
        <f t="shared" si="21"/>
        <v>-5.7508399986545555E-3</v>
      </c>
      <c r="N116">
        <f t="shared" ca="1" si="22"/>
        <v>-5.5704698883226236E-3</v>
      </c>
      <c r="O116">
        <f t="shared" si="23"/>
        <v>-6.5397458110295404E-4</v>
      </c>
      <c r="P116" s="2">
        <f t="shared" si="24"/>
        <v>33463.92138</v>
      </c>
      <c r="Q116">
        <f t="shared" si="25"/>
        <v>2.5978037084633464E-5</v>
      </c>
    </row>
    <row r="117" spans="1:17">
      <c r="A117" s="72" t="s">
        <v>160</v>
      </c>
      <c r="B117" s="83" t="s">
        <v>71</v>
      </c>
      <c r="C117" s="29">
        <v>48482.426800000001</v>
      </c>
      <c r="D117" s="29" t="s">
        <v>159</v>
      </c>
      <c r="E117">
        <f t="shared" si="18"/>
        <v>-28.000420995044735</v>
      </c>
      <c r="F117">
        <f t="shared" si="19"/>
        <v>-28</v>
      </c>
      <c r="G117">
        <f t="shared" si="20"/>
        <v>-3.3083999733207747E-4</v>
      </c>
      <c r="H117" s="19"/>
      <c r="I117">
        <f t="shared" si="21"/>
        <v>-3.3083999733207747E-4</v>
      </c>
      <c r="N117">
        <f t="shared" ca="1" si="22"/>
        <v>-5.5704698883226236E-3</v>
      </c>
      <c r="O117">
        <f t="shared" si="23"/>
        <v>-6.5397458110295404E-4</v>
      </c>
      <c r="P117" s="2">
        <f t="shared" si="24"/>
        <v>33463.926800000001</v>
      </c>
      <c r="Q117">
        <f t="shared" si="25"/>
        <v>1.0441595922877764E-7</v>
      </c>
    </row>
    <row r="118" spans="1:17">
      <c r="A118" s="72" t="s">
        <v>160</v>
      </c>
      <c r="B118" s="83" t="s">
        <v>71</v>
      </c>
      <c r="C118" s="29">
        <v>48482.427199999998</v>
      </c>
      <c r="D118" s="108">
        <v>2.8E-3</v>
      </c>
      <c r="E118">
        <f t="shared" ref="E118:E150" si="26">+(C118-C$7)/C$8</f>
        <v>-27.999911993657779</v>
      </c>
      <c r="F118">
        <f t="shared" ref="F118:F149" si="27">ROUND(2*E118,0)/2</f>
        <v>-28</v>
      </c>
      <c r="G118">
        <f t="shared" ref="G118:G131" si="28">+C118-(C$7+F118*C$8)</f>
        <v>6.9159999839030206E-5</v>
      </c>
      <c r="H118" s="19"/>
      <c r="I118">
        <f t="shared" ref="I118:I150" si="29">G118</f>
        <v>6.9159999839030206E-5</v>
      </c>
      <c r="N118">
        <f t="shared" ref="N118:N123" ca="1" si="30">+C$11+C$12*F118</f>
        <v>-5.5704698883226236E-3</v>
      </c>
      <c r="O118">
        <f t="shared" ref="O118:O123" si="31">+D$11+D$12*F118+D$13*F118^2</f>
        <v>-6.5397458110295404E-4</v>
      </c>
      <c r="P118" s="2">
        <f t="shared" ref="P118:P123" si="32">+C118-15018.5</f>
        <v>33463.927199999998</v>
      </c>
      <c r="Q118">
        <f t="shared" ref="Q118:Q123" si="33">+(O118-G118)^2</f>
        <v>5.2292362215413917E-7</v>
      </c>
    </row>
    <row r="119" spans="1:17">
      <c r="A119" s="72" t="s">
        <v>160</v>
      </c>
      <c r="B119" s="83" t="s">
        <v>72</v>
      </c>
      <c r="C119" s="29">
        <v>48484.388480000001</v>
      </c>
      <c r="D119" s="29" t="s">
        <v>159</v>
      </c>
      <c r="E119">
        <f t="shared" si="26"/>
        <v>-25.504176375491216</v>
      </c>
      <c r="F119">
        <f t="shared" si="27"/>
        <v>-25.5</v>
      </c>
      <c r="G119">
        <f t="shared" si="28"/>
        <v>-3.2820149936014786E-3</v>
      </c>
      <c r="H119" s="19"/>
      <c r="I119">
        <f t="shared" si="29"/>
        <v>-3.2820149936014786E-3</v>
      </c>
      <c r="N119">
        <f t="shared" ca="1" si="30"/>
        <v>-5.5742964900997848E-3</v>
      </c>
      <c r="O119">
        <f t="shared" si="31"/>
        <v>-6.5886126741848195E-4</v>
      </c>
      <c r="P119" s="2">
        <f t="shared" si="32"/>
        <v>33465.888480000001</v>
      </c>
      <c r="Q119">
        <f t="shared" si="33"/>
        <v>6.880935471187739E-6</v>
      </c>
    </row>
    <row r="120" spans="1:17">
      <c r="A120" s="72" t="s">
        <v>160</v>
      </c>
      <c r="B120" s="83" t="s">
        <v>72</v>
      </c>
      <c r="C120" s="29">
        <v>48484.3966</v>
      </c>
      <c r="D120" s="108">
        <v>3.5999999999999999E-3</v>
      </c>
      <c r="E120">
        <f t="shared" si="26"/>
        <v>-25.493843647264761</v>
      </c>
      <c r="F120">
        <f t="shared" si="27"/>
        <v>-25.5</v>
      </c>
      <c r="G120">
        <f t="shared" si="28"/>
        <v>4.8379850049968809E-3</v>
      </c>
      <c r="H120" s="19"/>
      <c r="I120">
        <f t="shared" si="29"/>
        <v>4.8379850049968809E-3</v>
      </c>
      <c r="N120">
        <f t="shared" ca="1" si="30"/>
        <v>-5.5742964900997848E-3</v>
      </c>
      <c r="O120">
        <f t="shared" si="31"/>
        <v>-6.5886126741848195E-4</v>
      </c>
      <c r="P120" s="2">
        <f t="shared" si="32"/>
        <v>33465.8966</v>
      </c>
      <c r="Q120">
        <f t="shared" si="33"/>
        <v>3.0215318942566667E-5</v>
      </c>
    </row>
    <row r="121" spans="1:17">
      <c r="A121" s="72" t="s">
        <v>160</v>
      </c>
      <c r="B121" s="83" t="s">
        <v>72</v>
      </c>
      <c r="C121" s="29">
        <v>48488.316899999998</v>
      </c>
      <c r="D121" s="108">
        <v>1.4E-3</v>
      </c>
      <c r="E121">
        <f t="shared" si="26"/>
        <v>-20.50524826879894</v>
      </c>
      <c r="F121">
        <f t="shared" si="27"/>
        <v>-20.5</v>
      </c>
      <c r="G121">
        <f t="shared" si="28"/>
        <v>-4.1243649975513108E-3</v>
      </c>
      <c r="H121" s="19"/>
      <c r="I121">
        <f t="shared" si="29"/>
        <v>-4.1243649975513108E-3</v>
      </c>
      <c r="N121">
        <f t="shared" ca="1" si="30"/>
        <v>-5.5819496936541091E-3</v>
      </c>
      <c r="O121">
        <f t="shared" si="31"/>
        <v>-6.6865200119325811E-4</v>
      </c>
      <c r="P121" s="2">
        <f t="shared" si="32"/>
        <v>33469.816899999998</v>
      </c>
      <c r="Q121">
        <f t="shared" si="33"/>
        <v>1.1941952313197949E-5</v>
      </c>
    </row>
    <row r="122" spans="1:17">
      <c r="A122" s="72" t="s">
        <v>160</v>
      </c>
      <c r="B122" s="83" t="s">
        <v>71</v>
      </c>
      <c r="C122" s="29">
        <v>48489.493499999997</v>
      </c>
      <c r="D122" s="108">
        <v>1.8E-3</v>
      </c>
      <c r="E122">
        <f t="shared" si="26"/>
        <v>-19.00802067848689</v>
      </c>
      <c r="F122">
        <f t="shared" si="27"/>
        <v>-19</v>
      </c>
      <c r="G122">
        <f t="shared" si="28"/>
        <v>-6.3030699966475368E-3</v>
      </c>
      <c r="H122" s="19"/>
      <c r="I122">
        <f t="shared" si="29"/>
        <v>-6.3030699966475368E-3</v>
      </c>
      <c r="N122">
        <f t="shared" ca="1" si="30"/>
        <v>-5.5842456547204062E-3</v>
      </c>
      <c r="O122">
        <f t="shared" si="31"/>
        <v>-6.7159373522305817E-4</v>
      </c>
      <c r="P122" s="2">
        <f t="shared" si="32"/>
        <v>33470.993499999997</v>
      </c>
      <c r="Q122">
        <f t="shared" si="33"/>
        <v>3.1713524882987422E-5</v>
      </c>
    </row>
    <row r="123" spans="1:17">
      <c r="A123" s="72" t="s">
        <v>160</v>
      </c>
      <c r="B123" s="83" t="s">
        <v>71</v>
      </c>
      <c r="C123" s="29">
        <v>48504.42987</v>
      </c>
      <c r="D123" s="29" t="s">
        <v>159</v>
      </c>
      <c r="E123">
        <f t="shared" si="26"/>
        <v>-1.4379289243942322E-3</v>
      </c>
      <c r="F123">
        <f t="shared" si="27"/>
        <v>0</v>
      </c>
      <c r="G123">
        <f t="shared" si="28"/>
        <v>-1.1299999969196506E-3</v>
      </c>
      <c r="H123" s="19"/>
      <c r="I123">
        <f t="shared" si="29"/>
        <v>-1.1299999969196506E-3</v>
      </c>
      <c r="N123">
        <f t="shared" ca="1" si="30"/>
        <v>-5.6133278282268374E-3</v>
      </c>
      <c r="O123">
        <f t="shared" si="31"/>
        <v>-7.0903602401330016E-4</v>
      </c>
      <c r="P123" s="2">
        <f t="shared" si="32"/>
        <v>33485.92987</v>
      </c>
      <c r="Q123">
        <f t="shared" si="33"/>
        <v>1.7721066648509854E-7</v>
      </c>
    </row>
    <row r="124" spans="1:17">
      <c r="A124" s="106" t="s">
        <v>62</v>
      </c>
      <c r="B124" s="107" t="s">
        <v>72</v>
      </c>
      <c r="C124" s="108">
        <v>48532.326399999998</v>
      </c>
      <c r="D124" s="108"/>
      <c r="E124" s="106">
        <f t="shared" si="26"/>
        <v>35.496993475125485</v>
      </c>
      <c r="F124" s="106">
        <f t="shared" si="27"/>
        <v>35.5</v>
      </c>
      <c r="G124" s="106">
        <f t="shared" si="28"/>
        <v>-2.3626850015716627E-3</v>
      </c>
      <c r="I124" s="116">
        <f t="shared" si="29"/>
        <v>-2.3626850015716627E-3</v>
      </c>
      <c r="N124">
        <f t="shared" ref="N124:N131" ca="1" si="34">+C$11+C$12*F124</f>
        <v>-5.6676655734625376E-3</v>
      </c>
      <c r="O124">
        <f t="shared" ref="O124:O131" si="35">+D$11+D$12*F124+D$13*F124^2</f>
        <v>-7.7988970392270547E-4</v>
      </c>
      <c r="P124" s="2">
        <f t="shared" ref="P124:P131" si="36">+C124-15018.5</f>
        <v>33513.826399999998</v>
      </c>
      <c r="Q124">
        <f t="shared" ref="Q124:Q131" si="37">+(O124-G124)^2</f>
        <v>2.505240954259651E-6</v>
      </c>
    </row>
    <row r="125" spans="1:17">
      <c r="A125" s="106" t="s">
        <v>63</v>
      </c>
      <c r="B125" s="107"/>
      <c r="C125" s="108">
        <v>48559.438199999997</v>
      </c>
      <c r="D125" s="108"/>
      <c r="E125" s="106">
        <f t="shared" si="26"/>
        <v>69.996853226153263</v>
      </c>
      <c r="F125" s="106">
        <f t="shared" si="27"/>
        <v>70</v>
      </c>
      <c r="G125" s="106">
        <f t="shared" si="28"/>
        <v>-2.4728999997023493E-3</v>
      </c>
      <c r="I125" s="116">
        <f t="shared" si="29"/>
        <v>-2.4728999997023493E-3</v>
      </c>
      <c r="N125">
        <f t="shared" ca="1" si="34"/>
        <v>-5.7204726779873727E-3</v>
      </c>
      <c r="O125">
        <f t="shared" si="35"/>
        <v>-8.4986556318038654E-4</v>
      </c>
      <c r="P125" s="2">
        <f t="shared" si="36"/>
        <v>33540.938199999997</v>
      </c>
      <c r="Q125">
        <f t="shared" si="37"/>
        <v>2.6342407821361657E-6</v>
      </c>
    </row>
    <row r="126" spans="1:17">
      <c r="A126" s="106" t="s">
        <v>63</v>
      </c>
      <c r="B126" s="107"/>
      <c r="C126" s="108">
        <v>48559.438699999999</v>
      </c>
      <c r="D126" s="108"/>
      <c r="E126" s="106">
        <f t="shared" si="26"/>
        <v>69.997489477893893</v>
      </c>
      <c r="F126" s="106">
        <f t="shared" si="27"/>
        <v>70</v>
      </c>
      <c r="G126" s="106">
        <f t="shared" si="28"/>
        <v>-1.9728999977814965E-3</v>
      </c>
      <c r="I126" s="116">
        <f t="shared" si="29"/>
        <v>-1.9728999977814965E-3</v>
      </c>
      <c r="N126">
        <f t="shared" ca="1" si="34"/>
        <v>-5.7204726779873727E-3</v>
      </c>
      <c r="O126">
        <f t="shared" si="35"/>
        <v>-8.4986556318038654E-4</v>
      </c>
      <c r="P126" s="2">
        <f t="shared" si="36"/>
        <v>33540.938699999999</v>
      </c>
      <c r="Q126">
        <f t="shared" si="37"/>
        <v>1.261206341299835E-6</v>
      </c>
    </row>
    <row r="127" spans="1:17">
      <c r="A127" s="106" t="s">
        <v>65</v>
      </c>
      <c r="B127" s="107" t="s">
        <v>72</v>
      </c>
      <c r="C127" s="108">
        <v>48598.336000000003</v>
      </c>
      <c r="D127" s="108">
        <v>4.0000000000000001E-3</v>
      </c>
      <c r="E127" s="106">
        <f t="shared" si="26"/>
        <v>119.49443894985291</v>
      </c>
      <c r="F127" s="106">
        <f t="shared" si="27"/>
        <v>119.5</v>
      </c>
      <c r="G127" s="106">
        <f t="shared" si="28"/>
        <v>-4.3701649919967167E-3</v>
      </c>
      <c r="I127" s="116">
        <f t="shared" si="29"/>
        <v>-4.3701649919967167E-3</v>
      </c>
      <c r="N127">
        <f t="shared" ca="1" si="34"/>
        <v>-5.7962393931751798E-3</v>
      </c>
      <c r="O127">
        <f t="shared" si="35"/>
        <v>-9.5219071268754158E-4</v>
      </c>
      <c r="P127" s="2">
        <f t="shared" si="36"/>
        <v>33579.836000000003</v>
      </c>
      <c r="Q127">
        <f t="shared" si="37"/>
        <v>1.1682548174019075E-5</v>
      </c>
    </row>
    <row r="128" spans="1:17">
      <c r="A128" s="106" t="s">
        <v>66</v>
      </c>
      <c r="B128" s="107"/>
      <c r="C128" s="108">
        <v>48823.4853</v>
      </c>
      <c r="D128" s="108">
        <v>1.1000000000000001E-3</v>
      </c>
      <c r="E128" s="106">
        <f t="shared" si="26"/>
        <v>405.99770590528703</v>
      </c>
      <c r="F128" s="106">
        <f t="shared" si="27"/>
        <v>406</v>
      </c>
      <c r="G128" s="106">
        <f t="shared" si="28"/>
        <v>-1.802819999284111E-3</v>
      </c>
      <c r="I128" s="116">
        <f t="shared" si="29"/>
        <v>-1.802819999284111E-3</v>
      </c>
      <c r="N128">
        <f t="shared" ca="1" si="34"/>
        <v>-6.2347679568379426E-3</v>
      </c>
      <c r="O128">
        <f t="shared" si="35"/>
        <v>-1.5890030253621153E-3</v>
      </c>
      <c r="P128" s="2">
        <f t="shared" si="36"/>
        <v>33804.9853</v>
      </c>
      <c r="Q128">
        <f t="shared" si="37"/>
        <v>4.5717698337159389E-8</v>
      </c>
    </row>
    <row r="129" spans="1:17">
      <c r="A129" s="106" t="s">
        <v>31</v>
      </c>
      <c r="B129" s="107" t="s">
        <v>71</v>
      </c>
      <c r="C129" s="108">
        <v>48864.348700000002</v>
      </c>
      <c r="D129" s="108">
        <v>8.0000000000000004E-4</v>
      </c>
      <c r="E129" s="106">
        <f t="shared" si="26"/>
        <v>457.99652446216197</v>
      </c>
      <c r="F129" s="106">
        <f t="shared" si="27"/>
        <v>458</v>
      </c>
      <c r="G129" s="106">
        <f t="shared" si="28"/>
        <v>-2.7312599922879599E-3</v>
      </c>
      <c r="I129" s="116">
        <f t="shared" si="29"/>
        <v>-2.7312599922879599E-3</v>
      </c>
      <c r="N129">
        <f t="shared" ca="1" si="34"/>
        <v>-6.3143612738029119E-3</v>
      </c>
      <c r="O129">
        <f t="shared" si="35"/>
        <v>-1.7127341051755578E-3</v>
      </c>
      <c r="P129" s="2">
        <f t="shared" si="36"/>
        <v>33845.848700000002</v>
      </c>
      <c r="Q129">
        <f t="shared" si="37"/>
        <v>1.0373949827181057E-6</v>
      </c>
    </row>
    <row r="130" spans="1:17">
      <c r="A130" s="106" t="s">
        <v>31</v>
      </c>
      <c r="B130" s="107" t="s">
        <v>72</v>
      </c>
      <c r="C130" s="108">
        <v>48865.524700000002</v>
      </c>
      <c r="D130" s="108">
        <v>1.2999999999999999E-3</v>
      </c>
      <c r="E130" s="106">
        <f t="shared" si="26"/>
        <v>459.49298855038899</v>
      </c>
      <c r="F130" s="106">
        <f t="shared" si="27"/>
        <v>459.5</v>
      </c>
      <c r="G130" s="106">
        <f t="shared" si="28"/>
        <v>-5.5099649980547838E-3</v>
      </c>
      <c r="I130" s="116">
        <f t="shared" si="29"/>
        <v>-5.5099649980547838E-3</v>
      </c>
      <c r="N130">
        <f t="shared" ca="1" si="34"/>
        <v>-6.316657234869209E-3</v>
      </c>
      <c r="O130">
        <f t="shared" si="35"/>
        <v>-1.7163404237869684E-3</v>
      </c>
      <c r="P130" s="2">
        <f t="shared" si="36"/>
        <v>33847.024700000002</v>
      </c>
      <c r="Q130">
        <f t="shared" si="37"/>
        <v>1.4391587410488664E-5</v>
      </c>
    </row>
    <row r="131" spans="1:17" ht="13.5" thickBot="1">
      <c r="A131" s="117" t="s">
        <v>31</v>
      </c>
      <c r="B131" s="118" t="s">
        <v>72</v>
      </c>
      <c r="C131" s="119">
        <v>49236.449200000003</v>
      </c>
      <c r="D131" s="119">
        <v>1.4E-3</v>
      </c>
      <c r="E131" s="117">
        <f t="shared" si="26"/>
        <v>931.49570427640936</v>
      </c>
      <c r="F131" s="117">
        <f t="shared" si="27"/>
        <v>931.5</v>
      </c>
      <c r="G131" s="117">
        <f t="shared" si="28"/>
        <v>-3.3758049976313487E-3</v>
      </c>
      <c r="H131" s="31"/>
      <c r="I131" s="120">
        <f t="shared" si="29"/>
        <v>-3.3758049976313487E-3</v>
      </c>
      <c r="J131" s="31"/>
      <c r="K131" s="31"/>
      <c r="L131" s="31"/>
      <c r="M131" s="31"/>
      <c r="N131">
        <f t="shared" ca="1" si="34"/>
        <v>-7.0391196503973904E-3</v>
      </c>
      <c r="O131">
        <f t="shared" si="35"/>
        <v>-2.9545973930394298E-3</v>
      </c>
      <c r="P131" s="2">
        <f t="shared" si="36"/>
        <v>34217.949200000003</v>
      </c>
      <c r="Q131">
        <f t="shared" si="37"/>
        <v>1.7741584616606229E-7</v>
      </c>
    </row>
    <row r="132" spans="1:17">
      <c r="A132" s="109" t="s">
        <v>187</v>
      </c>
      <c r="B132" s="107" t="s">
        <v>71</v>
      </c>
      <c r="C132" s="108">
        <v>50657.644</v>
      </c>
      <c r="D132" s="108"/>
      <c r="E132" s="106">
        <f t="shared" si="26"/>
        <v>2739.9710278953544</v>
      </c>
      <c r="F132" s="106">
        <f t="shared" si="27"/>
        <v>2740</v>
      </c>
      <c r="G132" s="106"/>
      <c r="I132" s="116">
        <f t="shared" si="29"/>
        <v>0</v>
      </c>
    </row>
    <row r="133" spans="1:17">
      <c r="A133" s="110" t="s">
        <v>40</v>
      </c>
      <c r="B133" s="107"/>
      <c r="C133" s="108">
        <v>50968.856500000002</v>
      </c>
      <c r="D133" s="108">
        <v>2E-3</v>
      </c>
      <c r="E133" s="106">
        <f t="shared" si="26"/>
        <v>3135.9900160395305</v>
      </c>
      <c r="F133" s="106">
        <f t="shared" si="27"/>
        <v>3136</v>
      </c>
      <c r="G133" s="106">
        <f t="shared" ref="G133:G150" si="38">+C133-(C$7+F133*C$8)</f>
        <v>-7.8459199939970858E-3</v>
      </c>
      <c r="I133" s="116">
        <f t="shared" si="29"/>
        <v>-7.8459199939970858E-3</v>
      </c>
    </row>
    <row r="134" spans="1:17">
      <c r="A134" s="106" t="s">
        <v>30</v>
      </c>
      <c r="B134" s="107"/>
      <c r="C134" s="108">
        <v>51000.2912</v>
      </c>
      <c r="D134" s="108" t="s">
        <v>16</v>
      </c>
      <c r="E134" s="106">
        <f t="shared" si="26"/>
        <v>3175.9907810686182</v>
      </c>
      <c r="F134" s="106">
        <f t="shared" si="27"/>
        <v>3176</v>
      </c>
      <c r="G134" s="106">
        <f t="shared" si="38"/>
        <v>-7.2447200000169687E-3</v>
      </c>
      <c r="I134" s="116">
        <f t="shared" si="29"/>
        <v>-7.2447200000169687E-3</v>
      </c>
    </row>
    <row r="135" spans="1:17">
      <c r="A135" s="110" t="s">
        <v>40</v>
      </c>
      <c r="B135" s="107"/>
      <c r="C135" s="108">
        <v>51001.862699999998</v>
      </c>
      <c r="D135" s="108">
        <v>5.0000000000000001E-4</v>
      </c>
      <c r="E135" s="106">
        <f t="shared" si="26"/>
        <v>3177.9905202817531</v>
      </c>
      <c r="F135" s="106">
        <f t="shared" si="27"/>
        <v>3178</v>
      </c>
      <c r="G135" s="106">
        <f t="shared" si="38"/>
        <v>-7.449659999110736E-3</v>
      </c>
      <c r="I135" s="116">
        <f t="shared" si="29"/>
        <v>-7.449659999110736E-3</v>
      </c>
    </row>
    <row r="136" spans="1:17">
      <c r="A136" s="75" t="s">
        <v>70</v>
      </c>
      <c r="B136" s="79" t="s">
        <v>71</v>
      </c>
      <c r="C136" s="80">
        <v>52130.344599999997</v>
      </c>
      <c r="D136" s="80">
        <v>8.0000000000000004E-4</v>
      </c>
      <c r="E136">
        <f t="shared" si="26"/>
        <v>4613.9876610682404</v>
      </c>
      <c r="F136" s="75">
        <f t="shared" si="27"/>
        <v>4614</v>
      </c>
      <c r="G136" s="75">
        <f t="shared" si="38"/>
        <v>-9.6965800039470196E-3</v>
      </c>
      <c r="H136" s="102"/>
      <c r="I136" s="75">
        <f t="shared" si="29"/>
        <v>-9.6965800039470196E-3</v>
      </c>
      <c r="P136" s="2"/>
    </row>
    <row r="137" spans="1:17">
      <c r="A137" s="75" t="s">
        <v>70</v>
      </c>
      <c r="B137" s="79" t="s">
        <v>71</v>
      </c>
      <c r="C137" s="80">
        <v>52144.486700000001</v>
      </c>
      <c r="D137" s="80">
        <v>5.0000000000000001E-4</v>
      </c>
      <c r="E137">
        <f t="shared" si="26"/>
        <v>4631.9835324816177</v>
      </c>
      <c r="F137" s="75">
        <f t="shared" si="27"/>
        <v>4632</v>
      </c>
      <c r="G137" s="75">
        <f t="shared" si="38"/>
        <v>-1.2941039996803738E-2</v>
      </c>
      <c r="H137" s="102"/>
      <c r="I137" s="75">
        <f t="shared" si="29"/>
        <v>-1.2941039996803738E-2</v>
      </c>
      <c r="P137" s="2"/>
    </row>
    <row r="138" spans="1:17">
      <c r="A138" s="75" t="s">
        <v>70</v>
      </c>
      <c r="B138" s="79" t="s">
        <v>72</v>
      </c>
      <c r="C138" s="80">
        <v>52172.3871</v>
      </c>
      <c r="D138" s="80">
        <v>2.9999999999999997E-4</v>
      </c>
      <c r="E138">
        <f t="shared" si="26"/>
        <v>4667.4868884741218</v>
      </c>
      <c r="F138" s="75">
        <f t="shared" si="27"/>
        <v>4667.5</v>
      </c>
      <c r="G138" s="75">
        <f t="shared" si="38"/>
        <v>-1.0303724993718788E-2</v>
      </c>
      <c r="H138" s="102"/>
      <c r="I138" s="75">
        <f t="shared" si="29"/>
        <v>-1.0303724993718788E-2</v>
      </c>
      <c r="P138" s="2"/>
    </row>
    <row r="139" spans="1:17">
      <c r="A139" s="110" t="s">
        <v>69</v>
      </c>
      <c r="B139" s="107"/>
      <c r="C139" s="108">
        <v>52569.631699999998</v>
      </c>
      <c r="D139" s="108">
        <v>2.0000000000000001E-4</v>
      </c>
      <c r="E139" s="106">
        <f t="shared" si="26"/>
        <v>5172.9820229489142</v>
      </c>
      <c r="F139" s="106">
        <f t="shared" si="27"/>
        <v>5173</v>
      </c>
      <c r="G139" s="106">
        <f t="shared" si="38"/>
        <v>-1.4127310001640581E-2</v>
      </c>
      <c r="I139" s="116">
        <f t="shared" si="29"/>
        <v>-1.4127310001640581E-2</v>
      </c>
    </row>
    <row r="140" spans="1:17">
      <c r="A140" s="109" t="s">
        <v>187</v>
      </c>
      <c r="B140" s="107" t="s">
        <v>71</v>
      </c>
      <c r="C140" s="108">
        <v>54085.534699999997</v>
      </c>
      <c r="D140" s="108">
        <v>4.0000000000000002E-4</v>
      </c>
      <c r="E140" s="106">
        <f t="shared" si="26"/>
        <v>7101.9738603099377</v>
      </c>
      <c r="F140" s="106">
        <f t="shared" si="27"/>
        <v>7102</v>
      </c>
      <c r="G140" s="106">
        <f t="shared" si="38"/>
        <v>-2.0541940000839531E-2</v>
      </c>
      <c r="I140" s="116">
        <f t="shared" si="29"/>
        <v>-2.0541940000839531E-2</v>
      </c>
    </row>
    <row r="141" spans="1:17">
      <c r="A141" s="77" t="s">
        <v>79</v>
      </c>
      <c r="B141" s="76" t="s">
        <v>71</v>
      </c>
      <c r="C141" s="77">
        <v>54317.36159</v>
      </c>
      <c r="D141" s="77">
        <v>2E-3</v>
      </c>
      <c r="E141">
        <f t="shared" si="26"/>
        <v>7396.9743837542474</v>
      </c>
      <c r="F141" s="75">
        <f t="shared" si="27"/>
        <v>7397</v>
      </c>
      <c r="G141" s="75">
        <f t="shared" si="38"/>
        <v>-2.0130589997279458E-2</v>
      </c>
      <c r="H141" s="102"/>
      <c r="I141" s="75">
        <f t="shared" si="29"/>
        <v>-2.0130589997279458E-2</v>
      </c>
      <c r="P141" s="2"/>
    </row>
    <row r="142" spans="1:17">
      <c r="A142" s="77" t="s">
        <v>80</v>
      </c>
      <c r="B142" s="76" t="s">
        <v>71</v>
      </c>
      <c r="C142" s="77">
        <v>54617.553310000003</v>
      </c>
      <c r="D142" s="77">
        <v>8.9999999999999998E-4</v>
      </c>
      <c r="E142">
        <f t="shared" si="26"/>
        <v>7778.9693910359611</v>
      </c>
      <c r="F142" s="75">
        <f t="shared" si="27"/>
        <v>7779</v>
      </c>
      <c r="G142" s="75">
        <f t="shared" si="38"/>
        <v>-2.4054129993601236E-2</v>
      </c>
      <c r="H142" s="102"/>
      <c r="I142" s="75">
        <f t="shared" si="29"/>
        <v>-2.4054129993601236E-2</v>
      </c>
      <c r="P142" s="2"/>
    </row>
    <row r="143" spans="1:17">
      <c r="A143" s="77" t="s">
        <v>78</v>
      </c>
      <c r="B143" s="76" t="s">
        <v>72</v>
      </c>
      <c r="C143" s="77">
        <v>54697.316500000001</v>
      </c>
      <c r="D143" s="77">
        <v>2.0000000000000001E-4</v>
      </c>
      <c r="E143">
        <f t="shared" si="26"/>
        <v>7880.4683275984407</v>
      </c>
      <c r="F143" s="75">
        <f t="shared" si="27"/>
        <v>7880.5</v>
      </c>
      <c r="G143" s="75">
        <f t="shared" si="38"/>
        <v>-2.4889834996429272E-2</v>
      </c>
      <c r="H143" s="102"/>
      <c r="I143" s="75">
        <f t="shared" si="29"/>
        <v>-2.4889834996429272E-2</v>
      </c>
      <c r="P143" s="2"/>
    </row>
    <row r="144" spans="1:17">
      <c r="A144" s="77" t="s">
        <v>78</v>
      </c>
      <c r="B144" s="76" t="s">
        <v>71</v>
      </c>
      <c r="C144" s="77">
        <v>54698.494299999998</v>
      </c>
      <c r="D144" s="77">
        <v>2.0000000000000001E-4</v>
      </c>
      <c r="E144">
        <f t="shared" si="26"/>
        <v>7881.967082192923</v>
      </c>
      <c r="F144" s="75">
        <f t="shared" si="27"/>
        <v>7882</v>
      </c>
      <c r="G144" s="75">
        <f t="shared" si="38"/>
        <v>-2.5868539996736217E-2</v>
      </c>
      <c r="H144" s="102"/>
      <c r="I144" s="75">
        <f t="shared" si="29"/>
        <v>-2.5868539996736217E-2</v>
      </c>
      <c r="P144" s="2"/>
    </row>
    <row r="145" spans="1:16">
      <c r="A145" s="77" t="s">
        <v>78</v>
      </c>
      <c r="B145" s="76" t="s">
        <v>71</v>
      </c>
      <c r="C145" s="77">
        <v>54720.500999999997</v>
      </c>
      <c r="D145" s="77">
        <v>4.0000000000000002E-4</v>
      </c>
      <c r="E145">
        <f t="shared" si="26"/>
        <v>7909.9706844466618</v>
      </c>
      <c r="F145" s="75">
        <f t="shared" si="27"/>
        <v>7910</v>
      </c>
      <c r="G145" s="75">
        <f t="shared" si="38"/>
        <v>-2.3037700004351791E-2</v>
      </c>
      <c r="H145" s="102"/>
      <c r="I145" s="75">
        <f t="shared" si="29"/>
        <v>-2.3037700004351791E-2</v>
      </c>
      <c r="P145" s="2"/>
    </row>
    <row r="146" spans="1:16">
      <c r="A146" s="73" t="s">
        <v>157</v>
      </c>
      <c r="B146" s="74" t="s">
        <v>72</v>
      </c>
      <c r="C146" s="73">
        <v>55089.457199999997</v>
      </c>
      <c r="D146" s="73">
        <v>8.0000000000000004E-4</v>
      </c>
      <c r="E146">
        <f t="shared" si="26"/>
        <v>8379.4687315801148</v>
      </c>
      <c r="F146" s="75">
        <f t="shared" si="27"/>
        <v>8379.5</v>
      </c>
      <c r="G146" s="75">
        <f t="shared" si="38"/>
        <v>-2.4572365000494756E-2</v>
      </c>
      <c r="H146" s="102"/>
      <c r="I146" s="75">
        <f t="shared" si="29"/>
        <v>-2.4572365000494756E-2</v>
      </c>
      <c r="P146" s="2"/>
    </row>
    <row r="147" spans="1:16">
      <c r="A147" s="113" t="s">
        <v>157</v>
      </c>
      <c r="B147" s="114" t="s">
        <v>72</v>
      </c>
      <c r="C147" s="113">
        <v>55089.457199999997</v>
      </c>
      <c r="D147" s="113">
        <v>8.0000000000000004E-4</v>
      </c>
      <c r="E147" s="106">
        <f t="shared" si="26"/>
        <v>8379.4687315801148</v>
      </c>
      <c r="F147" s="106">
        <f t="shared" si="27"/>
        <v>8379.5</v>
      </c>
      <c r="G147" s="106">
        <f t="shared" si="38"/>
        <v>-2.4572365000494756E-2</v>
      </c>
      <c r="I147" s="116">
        <f t="shared" si="29"/>
        <v>-2.4572365000494756E-2</v>
      </c>
    </row>
    <row r="148" spans="1:16">
      <c r="A148" s="115" t="s">
        <v>188</v>
      </c>
      <c r="B148" s="111" t="s">
        <v>71</v>
      </c>
      <c r="C148" s="112">
        <v>55447.411399999997</v>
      </c>
      <c r="D148" s="112">
        <v>1E-4</v>
      </c>
      <c r="E148" s="106">
        <f t="shared" si="26"/>
        <v>8834.9666954663899</v>
      </c>
      <c r="F148" s="106">
        <f t="shared" si="27"/>
        <v>8835</v>
      </c>
      <c r="G148" s="106">
        <f t="shared" si="38"/>
        <v>-2.6172450001467951E-2</v>
      </c>
      <c r="I148" s="116">
        <f t="shared" si="29"/>
        <v>-2.6172450001467951E-2</v>
      </c>
    </row>
    <row r="149" spans="1:16">
      <c r="A149" s="109" t="s">
        <v>192</v>
      </c>
      <c r="B149" s="107" t="s">
        <v>71</v>
      </c>
      <c r="C149" s="108">
        <v>55799.472840000002</v>
      </c>
      <c r="D149" s="108">
        <v>5.9999999999999995E-4</v>
      </c>
      <c r="E149" s="106">
        <f t="shared" si="26"/>
        <v>9282.9661017671733</v>
      </c>
      <c r="F149" s="106">
        <f t="shared" si="27"/>
        <v>9283</v>
      </c>
      <c r="G149" s="106">
        <f t="shared" si="38"/>
        <v>-2.6639009993232321E-2</v>
      </c>
      <c r="I149" s="116">
        <f t="shared" si="29"/>
        <v>-2.6639009993232321E-2</v>
      </c>
    </row>
    <row r="150" spans="1:16">
      <c r="A150" s="109" t="s">
        <v>192</v>
      </c>
      <c r="B150" s="107" t="s">
        <v>71</v>
      </c>
      <c r="C150" s="108">
        <v>55873.341160000004</v>
      </c>
      <c r="D150" s="108">
        <v>2.0000000000000001E-4</v>
      </c>
      <c r="E150" s="106">
        <f t="shared" si="26"/>
        <v>9376.9637957618252</v>
      </c>
      <c r="F150" s="106">
        <f>ROUND(2*E150,0)/2</f>
        <v>9377</v>
      </c>
      <c r="G150" s="106">
        <f t="shared" si="38"/>
        <v>-2.8451189995394088E-2</v>
      </c>
      <c r="I150" s="116">
        <f t="shared" si="29"/>
        <v>-2.8451189995394088E-2</v>
      </c>
    </row>
    <row r="151" spans="1:16">
      <c r="A151" s="106"/>
      <c r="B151" s="107"/>
      <c r="C151" s="108"/>
      <c r="D151" s="108"/>
      <c r="E151" s="106"/>
      <c r="F151" s="106"/>
      <c r="G151" s="106"/>
      <c r="I151" s="116"/>
    </row>
    <row r="152" spans="1:16">
      <c r="A152" s="106"/>
      <c r="B152" s="107"/>
      <c r="C152" s="108"/>
      <c r="D152" s="108"/>
      <c r="E152" s="106"/>
      <c r="F152" s="106"/>
      <c r="G152" s="106"/>
      <c r="I152" s="116"/>
    </row>
    <row r="153" spans="1:16">
      <c r="A153" s="106"/>
      <c r="B153" s="107"/>
      <c r="C153" s="108"/>
      <c r="D153" s="108"/>
      <c r="E153" s="106"/>
      <c r="F153" s="106"/>
      <c r="G153" s="106"/>
      <c r="I153" s="116"/>
    </row>
    <row r="154" spans="1:16">
      <c r="A154" s="106"/>
      <c r="B154" s="107"/>
      <c r="C154" s="108"/>
      <c r="D154" s="108"/>
      <c r="E154" s="106"/>
      <c r="F154" s="106"/>
      <c r="G154" s="106"/>
      <c r="I154" s="116"/>
    </row>
    <row r="155" spans="1:16">
      <c r="A155" s="106"/>
      <c r="B155" s="107"/>
      <c r="C155" s="108"/>
      <c r="D155" s="108"/>
      <c r="E155" s="106"/>
      <c r="F155" s="106"/>
      <c r="G155" s="106"/>
      <c r="I155" s="116"/>
    </row>
    <row r="156" spans="1:16">
      <c r="A156" s="106"/>
      <c r="B156" s="107"/>
      <c r="C156" s="108"/>
      <c r="D156" s="108"/>
      <c r="E156" s="106"/>
      <c r="F156" s="106"/>
      <c r="G156" s="106"/>
      <c r="I156" s="116"/>
    </row>
    <row r="157" spans="1:16">
      <c r="A157" s="106"/>
      <c r="B157" s="107"/>
      <c r="C157" s="108"/>
      <c r="D157" s="108"/>
      <c r="E157" s="106"/>
      <c r="F157" s="106"/>
      <c r="G157" s="106"/>
      <c r="I157" s="116"/>
    </row>
    <row r="158" spans="1:16">
      <c r="A158" s="106"/>
      <c r="B158" s="107"/>
      <c r="C158" s="108"/>
      <c r="D158" s="108"/>
      <c r="E158" s="106"/>
      <c r="F158" s="106"/>
      <c r="G158" s="106"/>
      <c r="I158" s="116"/>
    </row>
    <row r="159" spans="1:16">
      <c r="A159" s="106"/>
      <c r="B159" s="107"/>
      <c r="C159" s="108"/>
      <c r="D159" s="108"/>
      <c r="E159" s="106"/>
      <c r="F159" s="106"/>
      <c r="G159" s="106"/>
      <c r="I159" s="116"/>
    </row>
    <row r="160" spans="1:16">
      <c r="A160" s="72"/>
      <c r="B160" s="83"/>
      <c r="C160" s="29"/>
      <c r="D160" s="29"/>
      <c r="H160" s="19"/>
      <c r="P160" s="2"/>
    </row>
    <row r="161" spans="1:16">
      <c r="A161" s="72"/>
      <c r="B161" s="83"/>
      <c r="C161" s="29"/>
      <c r="D161" s="29"/>
      <c r="H161" s="19"/>
      <c r="P161" s="2"/>
    </row>
    <row r="162" spans="1:16">
      <c r="A162" s="72"/>
      <c r="B162" s="83"/>
      <c r="C162" s="29"/>
      <c r="D162" s="29"/>
      <c r="H162" s="19"/>
      <c r="P162" s="2"/>
    </row>
    <row r="163" spans="1:16">
      <c r="A163" s="72"/>
      <c r="B163" s="83"/>
      <c r="C163" s="29"/>
      <c r="D163" s="29"/>
      <c r="H163" s="19"/>
      <c r="P163" s="2"/>
    </row>
    <row r="164" spans="1:16">
      <c r="A164" s="72"/>
      <c r="B164" s="83"/>
      <c r="C164" s="29"/>
      <c r="D164" s="29"/>
      <c r="H164" s="19"/>
      <c r="P164" s="2"/>
    </row>
    <row r="165" spans="1:16">
      <c r="A165" s="72"/>
      <c r="B165" s="83"/>
      <c r="C165" s="29"/>
      <c r="D165" s="29"/>
      <c r="H165" s="19"/>
      <c r="P165" s="2"/>
    </row>
    <row r="166" spans="1:16">
      <c r="A166" s="72"/>
      <c r="B166" s="83"/>
      <c r="C166" s="29"/>
      <c r="D166" s="29"/>
      <c r="H166" s="19"/>
      <c r="P166" s="2"/>
    </row>
    <row r="167" spans="1:16">
      <c r="A167" s="72"/>
      <c r="B167" s="83"/>
      <c r="C167" s="29"/>
      <c r="D167" s="29"/>
      <c r="H167" s="19"/>
      <c r="P167" s="2"/>
    </row>
    <row r="168" spans="1:16">
      <c r="A168" s="106"/>
      <c r="B168" s="111"/>
      <c r="C168" s="112"/>
      <c r="D168" s="112"/>
      <c r="E168" s="106"/>
      <c r="F168" s="106"/>
      <c r="G168" s="106"/>
      <c r="I168" s="116"/>
    </row>
    <row r="169" spans="1:16">
      <c r="A169" s="106"/>
      <c r="B169" s="111"/>
      <c r="C169" s="112"/>
      <c r="D169" s="112"/>
      <c r="E169" s="106"/>
      <c r="F169" s="106"/>
      <c r="G169" s="106"/>
      <c r="I169" s="116"/>
    </row>
    <row r="170" spans="1:16">
      <c r="A170" s="106"/>
      <c r="B170" s="111"/>
      <c r="C170" s="112"/>
      <c r="D170" s="112"/>
      <c r="E170" s="106"/>
      <c r="F170" s="106"/>
      <c r="G170" s="106"/>
      <c r="I170" s="116"/>
    </row>
    <row r="171" spans="1:16">
      <c r="A171" s="78"/>
      <c r="B171" s="76"/>
      <c r="C171" s="77"/>
      <c r="D171" s="77"/>
      <c r="F171" s="75"/>
      <c r="G171" s="75"/>
      <c r="H171" s="102"/>
      <c r="I171" s="75"/>
      <c r="P171" s="2"/>
    </row>
    <row r="172" spans="1:16">
      <c r="A172" s="109"/>
      <c r="B172" s="107"/>
      <c r="C172" s="108"/>
      <c r="D172" s="108"/>
      <c r="E172" s="106"/>
      <c r="F172" s="106"/>
      <c r="G172" s="106"/>
      <c r="I172" s="116"/>
    </row>
    <row r="173" spans="1:16">
      <c r="A173" s="108"/>
      <c r="B173" s="107"/>
      <c r="C173" s="108"/>
      <c r="D173" s="108"/>
      <c r="E173" s="106"/>
      <c r="F173" s="106"/>
      <c r="G173" s="106"/>
      <c r="I173" s="116"/>
    </row>
    <row r="174" spans="1:16">
      <c r="A174" s="108"/>
      <c r="B174" s="107"/>
      <c r="C174" s="108"/>
      <c r="D174" s="108"/>
      <c r="E174" s="106"/>
      <c r="F174" s="106"/>
      <c r="G174" s="106"/>
      <c r="I174" s="116"/>
    </row>
    <row r="175" spans="1:16">
      <c r="A175" s="108"/>
      <c r="B175" s="107"/>
      <c r="C175" s="108"/>
      <c r="D175" s="108"/>
      <c r="E175" s="106"/>
      <c r="F175" s="106"/>
      <c r="G175" s="106"/>
      <c r="I175" s="116"/>
    </row>
    <row r="176" spans="1:16">
      <c r="A176" s="108"/>
      <c r="B176" s="107"/>
      <c r="C176" s="108"/>
      <c r="D176" s="108"/>
      <c r="E176" s="106"/>
      <c r="F176" s="106"/>
      <c r="G176" s="106"/>
      <c r="I176" s="116"/>
    </row>
    <row r="177" spans="1:9">
      <c r="A177" s="108"/>
      <c r="B177" s="107"/>
      <c r="C177" s="108"/>
      <c r="D177" s="108"/>
      <c r="E177" s="106"/>
      <c r="F177" s="106"/>
      <c r="G177" s="106"/>
      <c r="I177" s="116"/>
    </row>
    <row r="178" spans="1:9">
      <c r="C178" s="29"/>
      <c r="D178" s="29"/>
    </row>
    <row r="179" spans="1:9">
      <c r="C179" s="29"/>
      <c r="D179" s="29"/>
    </row>
    <row r="180" spans="1:9">
      <c r="C180" s="29"/>
      <c r="D180" s="29"/>
    </row>
    <row r="181" spans="1:9">
      <c r="C181" s="29"/>
      <c r="D181" s="29"/>
    </row>
    <row r="182" spans="1:9">
      <c r="C182" s="29"/>
      <c r="D182" s="29"/>
    </row>
    <row r="183" spans="1:9">
      <c r="C183" s="29"/>
      <c r="D183" s="29"/>
    </row>
    <row r="184" spans="1:9">
      <c r="C184" s="29"/>
      <c r="D184" s="29"/>
    </row>
    <row r="185" spans="1:9">
      <c r="C185" s="29"/>
      <c r="D185" s="29"/>
    </row>
    <row r="186" spans="1:9">
      <c r="C186" s="29"/>
      <c r="D186" s="29"/>
    </row>
    <row r="187" spans="1:9">
      <c r="C187" s="29"/>
      <c r="D187" s="29"/>
    </row>
    <row r="188" spans="1:9">
      <c r="C188" s="29"/>
      <c r="D188" s="29"/>
    </row>
    <row r="189" spans="1:9">
      <c r="C189" s="29"/>
      <c r="D189" s="29"/>
    </row>
    <row r="190" spans="1:9">
      <c r="C190" s="29"/>
      <c r="D190" s="29"/>
    </row>
    <row r="191" spans="1:9">
      <c r="C191" s="29"/>
      <c r="D191" s="29"/>
    </row>
    <row r="192" spans="1:9">
      <c r="C192" s="29"/>
      <c r="D192" s="29"/>
    </row>
    <row r="193" spans="3:4">
      <c r="C193" s="29"/>
      <c r="D193" s="29"/>
    </row>
    <row r="194" spans="3:4">
      <c r="C194" s="29"/>
      <c r="D194" s="29"/>
    </row>
    <row r="195" spans="3:4">
      <c r="C195" s="29"/>
      <c r="D195" s="29"/>
    </row>
    <row r="196" spans="3:4">
      <c r="C196" s="29"/>
      <c r="D196" s="29"/>
    </row>
    <row r="197" spans="3:4">
      <c r="C197" s="29"/>
      <c r="D197" s="29"/>
    </row>
    <row r="198" spans="3:4">
      <c r="C198" s="29"/>
      <c r="D198" s="29"/>
    </row>
    <row r="199" spans="3:4">
      <c r="C199" s="29"/>
      <c r="D199" s="29"/>
    </row>
    <row r="200" spans="3:4">
      <c r="C200" s="29"/>
      <c r="D200" s="29"/>
    </row>
    <row r="201" spans="3:4">
      <c r="C201" s="29"/>
      <c r="D201" s="29"/>
    </row>
    <row r="202" spans="3:4">
      <c r="C202" s="29"/>
      <c r="D202" s="29"/>
    </row>
    <row r="203" spans="3:4">
      <c r="C203" s="29"/>
      <c r="D203" s="29"/>
    </row>
    <row r="204" spans="3:4">
      <c r="C204" s="29"/>
      <c r="D204" s="29"/>
    </row>
    <row r="205" spans="3:4">
      <c r="C205" s="29"/>
      <c r="D205" s="29"/>
    </row>
    <row r="206" spans="3:4">
      <c r="C206" s="29"/>
      <c r="D206" s="29"/>
    </row>
    <row r="207" spans="3:4">
      <c r="C207" s="29"/>
      <c r="D207" s="29"/>
    </row>
    <row r="208" spans="3:4">
      <c r="C208" s="29"/>
      <c r="D208" s="29"/>
    </row>
    <row r="209" spans="3:4">
      <c r="C209" s="29"/>
      <c r="D209" s="29"/>
    </row>
    <row r="210" spans="3:4">
      <c r="C210" s="29"/>
      <c r="D210" s="29"/>
    </row>
    <row r="211" spans="3:4">
      <c r="C211" s="29"/>
      <c r="D211" s="29"/>
    </row>
    <row r="212" spans="3:4">
      <c r="C212" s="29"/>
      <c r="D212" s="29"/>
    </row>
    <row r="213" spans="3:4">
      <c r="C213" s="29"/>
      <c r="D213" s="29"/>
    </row>
    <row r="214" spans="3:4">
      <c r="C214" s="29"/>
      <c r="D214" s="29"/>
    </row>
    <row r="215" spans="3:4">
      <c r="C215" s="29"/>
      <c r="D215" s="29"/>
    </row>
    <row r="216" spans="3:4">
      <c r="C216" s="29"/>
      <c r="D216" s="29"/>
    </row>
    <row r="217" spans="3:4">
      <c r="C217" s="29"/>
      <c r="D217" s="29"/>
    </row>
    <row r="218" spans="3:4">
      <c r="C218" s="29"/>
      <c r="D218" s="29"/>
    </row>
    <row r="219" spans="3:4">
      <c r="C219" s="29"/>
      <c r="D219" s="29"/>
    </row>
    <row r="220" spans="3:4">
      <c r="C220" s="29"/>
      <c r="D220" s="29"/>
    </row>
    <row r="221" spans="3:4">
      <c r="C221" s="29"/>
      <c r="D221" s="29"/>
    </row>
    <row r="222" spans="3:4">
      <c r="C222" s="29"/>
      <c r="D222" s="29"/>
    </row>
    <row r="223" spans="3:4">
      <c r="C223" s="29"/>
      <c r="D223" s="29"/>
    </row>
    <row r="224" spans="3:4">
      <c r="C224" s="29"/>
      <c r="D224" s="29"/>
    </row>
    <row r="225" spans="3:4">
      <c r="C225" s="29"/>
      <c r="D225" s="29"/>
    </row>
    <row r="226" spans="3:4">
      <c r="C226" s="29"/>
      <c r="D226" s="29"/>
    </row>
    <row r="227" spans="3:4">
      <c r="C227" s="29"/>
      <c r="D227" s="29"/>
    </row>
    <row r="228" spans="3:4">
      <c r="C228" s="29"/>
      <c r="D228" s="29"/>
    </row>
    <row r="229" spans="3:4">
      <c r="C229" s="29"/>
      <c r="D229" s="29"/>
    </row>
    <row r="230" spans="3:4">
      <c r="C230" s="29"/>
      <c r="D230" s="29"/>
    </row>
    <row r="231" spans="3:4">
      <c r="C231" s="29"/>
      <c r="D231" s="29"/>
    </row>
    <row r="232" spans="3:4">
      <c r="C232" s="29"/>
      <c r="D232" s="29"/>
    </row>
    <row r="233" spans="3:4">
      <c r="C233" s="29"/>
      <c r="D233" s="29"/>
    </row>
    <row r="234" spans="3:4">
      <c r="C234" s="29"/>
      <c r="D234" s="29"/>
    </row>
    <row r="235" spans="3:4">
      <c r="C235" s="29"/>
      <c r="D235" s="29"/>
    </row>
    <row r="236" spans="3:4">
      <c r="C236" s="29"/>
      <c r="D236" s="29"/>
    </row>
    <row r="237" spans="3:4">
      <c r="C237" s="29"/>
      <c r="D237" s="29"/>
    </row>
    <row r="238" spans="3:4">
      <c r="C238" s="29"/>
      <c r="D238" s="29"/>
    </row>
    <row r="239" spans="3:4">
      <c r="C239" s="29"/>
      <c r="D239" s="29"/>
    </row>
    <row r="240" spans="3:4">
      <c r="C240" s="29"/>
      <c r="D240" s="29"/>
    </row>
    <row r="241" spans="3:4">
      <c r="C241" s="29"/>
      <c r="D241" s="29"/>
    </row>
    <row r="242" spans="3:4">
      <c r="C242" s="29"/>
      <c r="D242" s="29"/>
    </row>
    <row r="243" spans="3:4">
      <c r="C243" s="29"/>
      <c r="D243" s="29"/>
    </row>
    <row r="244" spans="3:4">
      <c r="C244" s="29"/>
      <c r="D244" s="29"/>
    </row>
    <row r="245" spans="3:4">
      <c r="C245" s="29"/>
      <c r="D245" s="29"/>
    </row>
    <row r="246" spans="3:4">
      <c r="C246" s="29"/>
      <c r="D246" s="29"/>
    </row>
    <row r="247" spans="3:4">
      <c r="C247" s="29"/>
      <c r="D247" s="29"/>
    </row>
    <row r="248" spans="3:4">
      <c r="C248" s="29"/>
      <c r="D248" s="29"/>
    </row>
    <row r="249" spans="3:4">
      <c r="C249" s="29"/>
      <c r="D249" s="29"/>
    </row>
    <row r="250" spans="3:4">
      <c r="C250" s="29"/>
      <c r="D250" s="29"/>
    </row>
    <row r="251" spans="3:4">
      <c r="C251" s="29"/>
      <c r="D251" s="29"/>
    </row>
    <row r="252" spans="3:4">
      <c r="C252" s="29"/>
      <c r="D252" s="29"/>
    </row>
    <row r="253" spans="3:4">
      <c r="C253" s="29"/>
      <c r="D253" s="29"/>
    </row>
    <row r="254" spans="3:4">
      <c r="C254" s="29"/>
      <c r="D254" s="29"/>
    </row>
    <row r="255" spans="3:4">
      <c r="C255" s="29"/>
      <c r="D255" s="29"/>
    </row>
    <row r="256" spans="3:4">
      <c r="C256" s="29"/>
      <c r="D256" s="29"/>
    </row>
    <row r="257" spans="3:4">
      <c r="C257" s="29"/>
      <c r="D257" s="29"/>
    </row>
    <row r="258" spans="3:4">
      <c r="C258" s="29"/>
      <c r="D258" s="29"/>
    </row>
    <row r="259" spans="3:4">
      <c r="C259" s="29"/>
      <c r="D259" s="29"/>
    </row>
    <row r="260" spans="3:4">
      <c r="C260" s="29"/>
      <c r="D260" s="29"/>
    </row>
    <row r="261" spans="3:4">
      <c r="C261" s="29"/>
      <c r="D261" s="29"/>
    </row>
    <row r="262" spans="3:4">
      <c r="C262" s="29"/>
      <c r="D262" s="29"/>
    </row>
    <row r="263" spans="3:4">
      <c r="C263" s="29"/>
      <c r="D263" s="29"/>
    </row>
    <row r="264" spans="3:4">
      <c r="C264" s="29"/>
      <c r="D264" s="29"/>
    </row>
    <row r="265" spans="3:4">
      <c r="C265" s="29"/>
      <c r="D265" s="29"/>
    </row>
    <row r="266" spans="3:4">
      <c r="C266" s="29"/>
      <c r="D266" s="29"/>
    </row>
    <row r="267" spans="3:4">
      <c r="C267" s="29"/>
      <c r="D267" s="29"/>
    </row>
    <row r="268" spans="3:4">
      <c r="C268" s="29"/>
      <c r="D268" s="29"/>
    </row>
    <row r="269" spans="3:4">
      <c r="C269" s="29"/>
      <c r="D269" s="29"/>
    </row>
    <row r="270" spans="3:4">
      <c r="C270" s="29"/>
      <c r="D270" s="29"/>
    </row>
    <row r="271" spans="3:4">
      <c r="C271" s="29"/>
      <c r="D271" s="29"/>
    </row>
    <row r="272" spans="3:4">
      <c r="C272" s="29"/>
      <c r="D272" s="29"/>
    </row>
    <row r="273" spans="3:4">
      <c r="C273" s="29"/>
      <c r="D273" s="29"/>
    </row>
    <row r="274" spans="3:4">
      <c r="C274" s="29"/>
      <c r="D274" s="29"/>
    </row>
    <row r="275" spans="3:4">
      <c r="C275" s="29"/>
      <c r="D275" s="29"/>
    </row>
    <row r="276" spans="3:4">
      <c r="C276" s="29"/>
      <c r="D276" s="29"/>
    </row>
    <row r="277" spans="3:4">
      <c r="C277" s="29"/>
      <c r="D277" s="29"/>
    </row>
    <row r="278" spans="3:4">
      <c r="C278" s="29"/>
      <c r="D278" s="29"/>
    </row>
    <row r="279" spans="3:4">
      <c r="C279" s="29"/>
      <c r="D279" s="29"/>
    </row>
    <row r="280" spans="3:4">
      <c r="C280" s="29"/>
      <c r="D280" s="29"/>
    </row>
    <row r="281" spans="3:4">
      <c r="C281" s="29"/>
      <c r="D281" s="29"/>
    </row>
    <row r="282" spans="3:4">
      <c r="C282" s="29"/>
      <c r="D282" s="29"/>
    </row>
    <row r="283" spans="3:4">
      <c r="C283" s="29"/>
      <c r="D283" s="29"/>
    </row>
    <row r="284" spans="3:4">
      <c r="C284" s="29"/>
      <c r="D284" s="29"/>
    </row>
    <row r="285" spans="3:4">
      <c r="C285" s="29"/>
      <c r="D285" s="29"/>
    </row>
    <row r="286" spans="3:4">
      <c r="C286" s="29"/>
      <c r="D286" s="29"/>
    </row>
    <row r="287" spans="3:4">
      <c r="C287" s="29"/>
      <c r="D287" s="29"/>
    </row>
    <row r="288" spans="3:4">
      <c r="C288" s="29"/>
      <c r="D288" s="29"/>
    </row>
    <row r="289" spans="3:4">
      <c r="C289" s="29"/>
      <c r="D289" s="29"/>
    </row>
    <row r="290" spans="3:4">
      <c r="C290" s="29"/>
      <c r="D290" s="29"/>
    </row>
    <row r="291" spans="3:4">
      <c r="C291" s="29"/>
      <c r="D291" s="29"/>
    </row>
    <row r="292" spans="3:4">
      <c r="C292" s="29"/>
      <c r="D292" s="29"/>
    </row>
    <row r="293" spans="3:4">
      <c r="C293" s="29"/>
      <c r="D293" s="29"/>
    </row>
    <row r="294" spans="3:4">
      <c r="C294" s="29"/>
      <c r="D294" s="29"/>
    </row>
    <row r="295" spans="3:4">
      <c r="C295" s="29"/>
      <c r="D295" s="29"/>
    </row>
    <row r="296" spans="3:4">
      <c r="C296" s="29"/>
      <c r="D296" s="29"/>
    </row>
    <row r="297" spans="3:4">
      <c r="C297" s="29"/>
      <c r="D297" s="29"/>
    </row>
    <row r="298" spans="3:4">
      <c r="C298" s="29"/>
      <c r="D298" s="29"/>
    </row>
    <row r="299" spans="3:4">
      <c r="C299" s="29"/>
      <c r="D299" s="29"/>
    </row>
    <row r="300" spans="3:4">
      <c r="C300" s="29"/>
      <c r="D300" s="29"/>
    </row>
    <row r="301" spans="3:4">
      <c r="C301" s="29"/>
      <c r="D301" s="29"/>
    </row>
    <row r="302" spans="3:4">
      <c r="C302" s="29"/>
      <c r="D302" s="29"/>
    </row>
    <row r="303" spans="3:4">
      <c r="C303" s="29"/>
      <c r="D303" s="29"/>
    </row>
    <row r="304" spans="3:4">
      <c r="C304" s="29"/>
      <c r="D304" s="29"/>
    </row>
    <row r="305" spans="3:4">
      <c r="C305" s="29"/>
      <c r="D305" s="29"/>
    </row>
    <row r="306" spans="3:4">
      <c r="C306" s="29"/>
      <c r="D306" s="29"/>
    </row>
    <row r="307" spans="3:4">
      <c r="C307" s="29"/>
      <c r="D307" s="29"/>
    </row>
    <row r="308" spans="3:4">
      <c r="C308" s="29"/>
      <c r="D308" s="29"/>
    </row>
    <row r="309" spans="3:4">
      <c r="C309" s="29"/>
      <c r="D309" s="29"/>
    </row>
    <row r="310" spans="3:4">
      <c r="C310" s="29"/>
      <c r="D310" s="29"/>
    </row>
    <row r="311" spans="3:4">
      <c r="C311" s="29"/>
      <c r="D311" s="29"/>
    </row>
    <row r="312" spans="3:4">
      <c r="C312" s="29"/>
      <c r="D312" s="29"/>
    </row>
    <row r="313" spans="3:4">
      <c r="C313" s="29"/>
      <c r="D313" s="29"/>
    </row>
    <row r="314" spans="3:4">
      <c r="C314" s="29"/>
      <c r="D314" s="29"/>
    </row>
    <row r="315" spans="3:4">
      <c r="C315" s="29"/>
      <c r="D315" s="29"/>
    </row>
    <row r="316" spans="3:4">
      <c r="C316" s="29"/>
      <c r="D316" s="29"/>
    </row>
    <row r="317" spans="3:4">
      <c r="C317" s="29"/>
      <c r="D317" s="29"/>
    </row>
    <row r="318" spans="3:4">
      <c r="C318" s="29"/>
      <c r="D318" s="29"/>
    </row>
    <row r="319" spans="3:4">
      <c r="C319" s="29"/>
      <c r="D319" s="29"/>
    </row>
    <row r="320" spans="3:4">
      <c r="C320" s="29"/>
      <c r="D320" s="29"/>
    </row>
    <row r="321" spans="3:4">
      <c r="C321" s="29"/>
      <c r="D321" s="29"/>
    </row>
    <row r="322" spans="3:4">
      <c r="C322" s="29"/>
      <c r="D322" s="29"/>
    </row>
    <row r="323" spans="3:4">
      <c r="C323" s="29"/>
      <c r="D323" s="29"/>
    </row>
    <row r="324" spans="3:4">
      <c r="C324" s="29"/>
      <c r="D324" s="29"/>
    </row>
    <row r="325" spans="3:4">
      <c r="C325" s="29"/>
      <c r="D325" s="29"/>
    </row>
    <row r="326" spans="3:4">
      <c r="C326" s="29"/>
      <c r="D326" s="29"/>
    </row>
    <row r="327" spans="3:4">
      <c r="C327" s="29"/>
      <c r="D327" s="29"/>
    </row>
    <row r="328" spans="3:4">
      <c r="C328" s="29"/>
      <c r="D328" s="29"/>
    </row>
    <row r="329" spans="3:4">
      <c r="C329" s="29"/>
      <c r="D329" s="29"/>
    </row>
    <row r="330" spans="3:4">
      <c r="C330" s="29"/>
      <c r="D330" s="29"/>
    </row>
    <row r="331" spans="3:4">
      <c r="C331" s="29"/>
      <c r="D331" s="29"/>
    </row>
    <row r="332" spans="3:4">
      <c r="C332" s="29"/>
      <c r="D332" s="29"/>
    </row>
    <row r="333" spans="3:4">
      <c r="C333" s="29"/>
      <c r="D333" s="29"/>
    </row>
    <row r="334" spans="3:4">
      <c r="C334" s="29"/>
      <c r="D334" s="29"/>
    </row>
    <row r="335" spans="3:4">
      <c r="C335" s="29"/>
      <c r="D335" s="29"/>
    </row>
    <row r="336" spans="3:4">
      <c r="C336" s="29"/>
      <c r="D336" s="29"/>
    </row>
    <row r="337" spans="3:4">
      <c r="C337" s="29"/>
      <c r="D337" s="29"/>
    </row>
    <row r="338" spans="3:4">
      <c r="C338" s="29"/>
      <c r="D338" s="29"/>
    </row>
    <row r="339" spans="3:4">
      <c r="C339" s="29"/>
      <c r="D339" s="29"/>
    </row>
    <row r="340" spans="3:4">
      <c r="C340" s="29"/>
      <c r="D340" s="29"/>
    </row>
    <row r="341" spans="3:4">
      <c r="C341" s="29"/>
      <c r="D341" s="29"/>
    </row>
    <row r="342" spans="3:4">
      <c r="C342" s="29"/>
      <c r="D342" s="29"/>
    </row>
    <row r="343" spans="3:4">
      <c r="C343" s="29"/>
      <c r="D343" s="29"/>
    </row>
    <row r="344" spans="3:4">
      <c r="C344" s="29"/>
      <c r="D344" s="29"/>
    </row>
    <row r="345" spans="3:4">
      <c r="C345" s="29"/>
      <c r="D345" s="29"/>
    </row>
    <row r="346" spans="3:4">
      <c r="C346" s="29"/>
      <c r="D346" s="29"/>
    </row>
    <row r="347" spans="3:4">
      <c r="C347" s="29"/>
      <c r="D347" s="29"/>
    </row>
    <row r="348" spans="3:4">
      <c r="C348" s="29"/>
      <c r="D348" s="29"/>
    </row>
    <row r="349" spans="3:4">
      <c r="C349" s="29"/>
      <c r="D349" s="29"/>
    </row>
    <row r="350" spans="3:4">
      <c r="C350" s="29"/>
      <c r="D350" s="29"/>
    </row>
    <row r="351" spans="3:4">
      <c r="C351" s="29"/>
      <c r="D351" s="29"/>
    </row>
    <row r="352" spans="3:4">
      <c r="C352" s="29"/>
      <c r="D352" s="29"/>
    </row>
    <row r="353" spans="3:4">
      <c r="C353" s="29"/>
      <c r="D353" s="29"/>
    </row>
    <row r="354" spans="3:4">
      <c r="C354" s="29"/>
      <c r="D354" s="29"/>
    </row>
    <row r="355" spans="3:4">
      <c r="C355" s="29"/>
      <c r="D355" s="29"/>
    </row>
    <row r="356" spans="3:4">
      <c r="C356" s="29"/>
      <c r="D356" s="29"/>
    </row>
    <row r="357" spans="3:4">
      <c r="C357" s="29"/>
      <c r="D357" s="29"/>
    </row>
    <row r="358" spans="3:4">
      <c r="C358" s="29"/>
      <c r="D358" s="29"/>
    </row>
    <row r="359" spans="3:4">
      <c r="C359" s="29"/>
      <c r="D359" s="29"/>
    </row>
    <row r="360" spans="3:4">
      <c r="C360" s="29"/>
      <c r="D360" s="29"/>
    </row>
    <row r="361" spans="3:4">
      <c r="C361" s="29"/>
      <c r="D361" s="29"/>
    </row>
    <row r="362" spans="3:4">
      <c r="C362" s="29"/>
      <c r="D362" s="29"/>
    </row>
    <row r="363" spans="3:4">
      <c r="C363" s="29"/>
      <c r="D363" s="29"/>
    </row>
    <row r="364" spans="3:4">
      <c r="C364" s="29"/>
      <c r="D364" s="29"/>
    </row>
    <row r="365" spans="3:4">
      <c r="C365" s="29"/>
      <c r="D365" s="29"/>
    </row>
    <row r="366" spans="3:4">
      <c r="C366" s="29"/>
      <c r="D366" s="29"/>
    </row>
    <row r="367" spans="3:4">
      <c r="C367" s="29"/>
      <c r="D367" s="29"/>
    </row>
    <row r="368" spans="3:4">
      <c r="C368" s="29"/>
      <c r="D368" s="29"/>
    </row>
    <row r="369" spans="3:4">
      <c r="C369" s="29"/>
      <c r="D369" s="29"/>
    </row>
    <row r="370" spans="3:4">
      <c r="C370" s="29"/>
      <c r="D370" s="29"/>
    </row>
    <row r="371" spans="3:4">
      <c r="C371" s="29"/>
      <c r="D371" s="29"/>
    </row>
    <row r="372" spans="3:4">
      <c r="C372" s="29"/>
      <c r="D372" s="29"/>
    </row>
    <row r="373" spans="3:4">
      <c r="C373" s="29"/>
      <c r="D373" s="29"/>
    </row>
    <row r="374" spans="3:4">
      <c r="C374" s="29"/>
      <c r="D374" s="29"/>
    </row>
    <row r="375" spans="3:4">
      <c r="C375" s="29"/>
      <c r="D375" s="29"/>
    </row>
    <row r="376" spans="3:4">
      <c r="C376" s="29"/>
      <c r="D376" s="29"/>
    </row>
    <row r="377" spans="3:4">
      <c r="C377" s="29"/>
      <c r="D377" s="29"/>
    </row>
    <row r="378" spans="3:4">
      <c r="C378" s="29"/>
      <c r="D378" s="29"/>
    </row>
    <row r="379" spans="3:4">
      <c r="C379" s="29"/>
      <c r="D379" s="29"/>
    </row>
    <row r="380" spans="3:4">
      <c r="C380" s="29"/>
      <c r="D380" s="29"/>
    </row>
    <row r="381" spans="3:4">
      <c r="C381" s="29"/>
      <c r="D381" s="29"/>
    </row>
    <row r="382" spans="3:4">
      <c r="C382" s="29"/>
      <c r="D382" s="29"/>
    </row>
    <row r="383" spans="3:4">
      <c r="C383" s="29"/>
      <c r="D383" s="29"/>
    </row>
    <row r="384" spans="3:4">
      <c r="C384" s="29"/>
      <c r="D384" s="29"/>
    </row>
    <row r="385" spans="3:4">
      <c r="C385" s="29"/>
      <c r="D385" s="29"/>
    </row>
    <row r="386" spans="3:4">
      <c r="C386" s="29"/>
      <c r="D386" s="29"/>
    </row>
    <row r="387" spans="3:4">
      <c r="C387" s="29"/>
      <c r="D387" s="29"/>
    </row>
    <row r="388" spans="3:4">
      <c r="C388" s="29"/>
      <c r="D388" s="29"/>
    </row>
    <row r="389" spans="3:4">
      <c r="C389" s="29"/>
      <c r="D389" s="29"/>
    </row>
    <row r="390" spans="3:4">
      <c r="C390" s="29"/>
      <c r="D390" s="29"/>
    </row>
    <row r="391" spans="3:4">
      <c r="C391" s="29"/>
      <c r="D391" s="29"/>
    </row>
    <row r="392" spans="3:4">
      <c r="C392" s="29"/>
      <c r="D392" s="29"/>
    </row>
    <row r="393" spans="3:4">
      <c r="C393" s="29"/>
      <c r="D393" s="29"/>
    </row>
    <row r="394" spans="3:4">
      <c r="C394" s="29"/>
      <c r="D394" s="29"/>
    </row>
    <row r="395" spans="3:4">
      <c r="C395" s="29"/>
      <c r="D395" s="29"/>
    </row>
    <row r="396" spans="3:4">
      <c r="C396" s="29"/>
      <c r="D396" s="29"/>
    </row>
    <row r="397" spans="3:4">
      <c r="C397" s="29"/>
      <c r="D397" s="29"/>
    </row>
    <row r="398" spans="3:4">
      <c r="C398" s="29"/>
      <c r="D398" s="29"/>
    </row>
    <row r="399" spans="3:4">
      <c r="C399" s="29"/>
      <c r="D399" s="29"/>
    </row>
    <row r="400" spans="3:4">
      <c r="C400" s="29"/>
      <c r="D400" s="29"/>
    </row>
    <row r="401" spans="3:4">
      <c r="C401" s="29"/>
      <c r="D401" s="29"/>
    </row>
    <row r="402" spans="3:4">
      <c r="C402" s="29"/>
      <c r="D402" s="29"/>
    </row>
    <row r="403" spans="3:4">
      <c r="C403" s="29"/>
      <c r="D403" s="29"/>
    </row>
    <row r="404" spans="3:4">
      <c r="C404" s="29"/>
      <c r="D404" s="29"/>
    </row>
    <row r="405" spans="3:4">
      <c r="C405" s="29"/>
      <c r="D405" s="29"/>
    </row>
    <row r="406" spans="3:4">
      <c r="C406" s="29"/>
      <c r="D406" s="29"/>
    </row>
    <row r="407" spans="3:4">
      <c r="C407" s="29"/>
      <c r="D407" s="29"/>
    </row>
    <row r="408" spans="3:4">
      <c r="C408" s="29"/>
      <c r="D408" s="29"/>
    </row>
    <row r="409" spans="3:4">
      <c r="C409" s="29"/>
      <c r="D409" s="29"/>
    </row>
    <row r="410" spans="3:4">
      <c r="C410" s="29"/>
      <c r="D410" s="29"/>
    </row>
    <row r="411" spans="3:4">
      <c r="C411" s="29"/>
      <c r="D411" s="29"/>
    </row>
    <row r="412" spans="3:4">
      <c r="C412" s="29"/>
      <c r="D412" s="29"/>
    </row>
    <row r="413" spans="3:4">
      <c r="C413" s="29"/>
      <c r="D413" s="29"/>
    </row>
    <row r="414" spans="3:4">
      <c r="C414" s="29"/>
      <c r="D414" s="29"/>
    </row>
    <row r="415" spans="3:4">
      <c r="C415" s="29"/>
      <c r="D415" s="29"/>
    </row>
    <row r="416" spans="3:4">
      <c r="C416" s="29"/>
      <c r="D416" s="29"/>
    </row>
    <row r="417" spans="3:4">
      <c r="C417" s="29"/>
      <c r="D417" s="29"/>
    </row>
    <row r="418" spans="3:4">
      <c r="C418" s="29"/>
      <c r="D418" s="29"/>
    </row>
    <row r="419" spans="3:4">
      <c r="C419" s="29"/>
      <c r="D419" s="29"/>
    </row>
    <row r="420" spans="3:4">
      <c r="C420" s="29"/>
      <c r="D420" s="29"/>
    </row>
    <row r="421" spans="3:4">
      <c r="C421" s="29"/>
      <c r="D421" s="29"/>
    </row>
    <row r="422" spans="3:4">
      <c r="C422" s="29"/>
      <c r="D422" s="29"/>
    </row>
    <row r="423" spans="3:4">
      <c r="C423" s="29"/>
      <c r="D423" s="29"/>
    </row>
    <row r="424" spans="3:4">
      <c r="C424" s="29"/>
      <c r="D424" s="29"/>
    </row>
    <row r="425" spans="3:4">
      <c r="C425" s="29"/>
      <c r="D425" s="29"/>
    </row>
    <row r="426" spans="3:4">
      <c r="C426" s="29"/>
      <c r="D426" s="29"/>
    </row>
    <row r="427" spans="3:4">
      <c r="C427" s="29"/>
      <c r="D427" s="29"/>
    </row>
    <row r="428" spans="3:4">
      <c r="C428" s="29"/>
      <c r="D428" s="29"/>
    </row>
    <row r="429" spans="3:4">
      <c r="C429" s="29"/>
      <c r="D429" s="29"/>
    </row>
    <row r="430" spans="3:4">
      <c r="C430" s="29"/>
      <c r="D430" s="29"/>
    </row>
    <row r="431" spans="3:4">
      <c r="C431" s="29"/>
      <c r="D431" s="29"/>
    </row>
    <row r="432" spans="3:4">
      <c r="C432" s="29"/>
      <c r="D432" s="29"/>
    </row>
    <row r="433" spans="3:4">
      <c r="C433" s="29"/>
      <c r="D433" s="29"/>
    </row>
    <row r="434" spans="3:4">
      <c r="C434" s="29"/>
      <c r="D434" s="29"/>
    </row>
    <row r="435" spans="3:4">
      <c r="C435" s="29"/>
      <c r="D435" s="29"/>
    </row>
    <row r="436" spans="3:4">
      <c r="C436" s="29"/>
      <c r="D436" s="29"/>
    </row>
    <row r="437" spans="3:4">
      <c r="C437" s="29"/>
      <c r="D437" s="29"/>
    </row>
    <row r="438" spans="3:4">
      <c r="C438" s="29"/>
      <c r="D438" s="29"/>
    </row>
    <row r="439" spans="3:4">
      <c r="C439" s="29"/>
      <c r="D439" s="29"/>
    </row>
    <row r="440" spans="3:4">
      <c r="C440" s="29"/>
      <c r="D440" s="29"/>
    </row>
    <row r="441" spans="3:4">
      <c r="C441" s="29"/>
      <c r="D441" s="29"/>
    </row>
    <row r="442" spans="3:4">
      <c r="C442" s="29"/>
      <c r="D442" s="29"/>
    </row>
    <row r="443" spans="3:4">
      <c r="C443" s="29"/>
      <c r="D443" s="29"/>
    </row>
    <row r="444" spans="3:4">
      <c r="C444" s="29"/>
      <c r="D444" s="29"/>
    </row>
    <row r="445" spans="3:4">
      <c r="C445" s="29"/>
      <c r="D445" s="29"/>
    </row>
    <row r="446" spans="3:4">
      <c r="C446" s="29"/>
      <c r="D446" s="29"/>
    </row>
    <row r="447" spans="3:4">
      <c r="C447" s="29"/>
      <c r="D447" s="29"/>
    </row>
    <row r="448" spans="3:4">
      <c r="C448" s="29"/>
      <c r="D448" s="29"/>
    </row>
    <row r="449" spans="3:4">
      <c r="C449" s="29"/>
      <c r="D449" s="29"/>
    </row>
    <row r="450" spans="3:4">
      <c r="C450" s="29"/>
      <c r="D450" s="29"/>
    </row>
    <row r="451" spans="3:4">
      <c r="C451" s="29"/>
      <c r="D451" s="29"/>
    </row>
    <row r="452" spans="3:4">
      <c r="C452" s="29"/>
      <c r="D452" s="29"/>
    </row>
    <row r="453" spans="3:4">
      <c r="C453" s="29"/>
      <c r="D453" s="29"/>
    </row>
    <row r="454" spans="3:4">
      <c r="C454" s="29"/>
      <c r="D454" s="29"/>
    </row>
    <row r="455" spans="3:4">
      <c r="C455" s="29"/>
      <c r="D455" s="29"/>
    </row>
    <row r="456" spans="3:4">
      <c r="C456" s="29"/>
      <c r="D456" s="29"/>
    </row>
    <row r="457" spans="3:4">
      <c r="C457" s="29"/>
      <c r="D457" s="29"/>
    </row>
    <row r="458" spans="3:4">
      <c r="C458" s="29"/>
      <c r="D458" s="29"/>
    </row>
    <row r="459" spans="3:4">
      <c r="C459" s="29"/>
      <c r="D459" s="29"/>
    </row>
    <row r="460" spans="3:4">
      <c r="C460" s="29"/>
      <c r="D460" s="29"/>
    </row>
    <row r="461" spans="3:4">
      <c r="C461" s="29"/>
      <c r="D461" s="29"/>
    </row>
    <row r="462" spans="3:4">
      <c r="C462" s="29"/>
      <c r="D462" s="29"/>
    </row>
    <row r="463" spans="3:4">
      <c r="C463" s="29"/>
      <c r="D463" s="29"/>
    </row>
    <row r="464" spans="3:4">
      <c r="C464" s="29"/>
      <c r="D464" s="29"/>
    </row>
    <row r="465" spans="3:4">
      <c r="C465" s="29"/>
      <c r="D465" s="29"/>
    </row>
    <row r="466" spans="3:4">
      <c r="C466" s="29"/>
      <c r="D466" s="29"/>
    </row>
    <row r="467" spans="3:4">
      <c r="C467" s="29"/>
      <c r="D467" s="29"/>
    </row>
    <row r="468" spans="3:4">
      <c r="C468" s="29"/>
      <c r="D468" s="29"/>
    </row>
    <row r="469" spans="3:4">
      <c r="C469" s="29"/>
      <c r="D469" s="29"/>
    </row>
    <row r="470" spans="3:4">
      <c r="C470" s="29"/>
      <c r="D470" s="29"/>
    </row>
    <row r="471" spans="3:4">
      <c r="C471" s="29"/>
      <c r="D471" s="29"/>
    </row>
    <row r="472" spans="3:4">
      <c r="C472" s="29"/>
      <c r="D472" s="29"/>
    </row>
    <row r="473" spans="3:4">
      <c r="C473" s="29"/>
      <c r="D473" s="29"/>
    </row>
    <row r="474" spans="3:4">
      <c r="C474" s="29"/>
      <c r="D474" s="29"/>
    </row>
    <row r="475" spans="3:4">
      <c r="C475" s="29"/>
      <c r="D475" s="29"/>
    </row>
    <row r="476" spans="3:4">
      <c r="C476" s="29"/>
      <c r="D476" s="29"/>
    </row>
    <row r="477" spans="3:4">
      <c r="C477" s="29"/>
      <c r="D477" s="29"/>
    </row>
    <row r="478" spans="3:4">
      <c r="C478" s="29"/>
      <c r="D478" s="29"/>
    </row>
    <row r="479" spans="3:4">
      <c r="C479" s="29"/>
      <c r="D479" s="29"/>
    </row>
    <row r="480" spans="3:4">
      <c r="C480" s="29"/>
      <c r="D480" s="29"/>
    </row>
    <row r="481" spans="3:4">
      <c r="C481" s="29"/>
      <c r="D481" s="29"/>
    </row>
    <row r="482" spans="3:4">
      <c r="C482" s="29"/>
      <c r="D482" s="29"/>
    </row>
    <row r="483" spans="3:4">
      <c r="C483" s="29"/>
      <c r="D483" s="29"/>
    </row>
    <row r="484" spans="3:4">
      <c r="C484" s="29"/>
      <c r="D484" s="29"/>
    </row>
    <row r="485" spans="3:4">
      <c r="C485" s="29"/>
      <c r="D485" s="29"/>
    </row>
    <row r="486" spans="3:4">
      <c r="C486" s="29"/>
      <c r="D486" s="29"/>
    </row>
    <row r="487" spans="3:4">
      <c r="C487" s="29"/>
      <c r="D487" s="29"/>
    </row>
    <row r="488" spans="3:4">
      <c r="C488" s="29"/>
      <c r="D488" s="29"/>
    </row>
    <row r="489" spans="3:4">
      <c r="C489" s="29"/>
      <c r="D489" s="29"/>
    </row>
    <row r="490" spans="3:4">
      <c r="C490" s="29"/>
      <c r="D490" s="29"/>
    </row>
    <row r="491" spans="3:4">
      <c r="C491" s="29"/>
      <c r="D491" s="29"/>
    </row>
    <row r="492" spans="3:4">
      <c r="C492" s="29"/>
      <c r="D492" s="29"/>
    </row>
    <row r="493" spans="3:4">
      <c r="C493" s="29"/>
      <c r="D493" s="29"/>
    </row>
    <row r="494" spans="3:4">
      <c r="C494" s="29"/>
      <c r="D494" s="29"/>
    </row>
    <row r="495" spans="3:4">
      <c r="C495" s="29"/>
      <c r="D495" s="29"/>
    </row>
    <row r="496" spans="3:4">
      <c r="C496" s="29"/>
      <c r="D496" s="29"/>
    </row>
    <row r="497" spans="3:4">
      <c r="C497" s="29"/>
      <c r="D497" s="29"/>
    </row>
    <row r="498" spans="3:4">
      <c r="C498" s="29"/>
      <c r="D498" s="29"/>
    </row>
    <row r="499" spans="3:4">
      <c r="C499" s="29"/>
      <c r="D499" s="29"/>
    </row>
    <row r="500" spans="3:4">
      <c r="C500" s="29"/>
      <c r="D500" s="29"/>
    </row>
    <row r="501" spans="3:4">
      <c r="C501" s="29"/>
      <c r="D501" s="29"/>
    </row>
    <row r="502" spans="3:4">
      <c r="C502" s="29"/>
      <c r="D502" s="29"/>
    </row>
    <row r="503" spans="3:4">
      <c r="C503" s="29"/>
      <c r="D503" s="29"/>
    </row>
    <row r="504" spans="3:4">
      <c r="C504" s="29"/>
      <c r="D504" s="29"/>
    </row>
    <row r="505" spans="3:4">
      <c r="C505" s="29"/>
      <c r="D505" s="29"/>
    </row>
    <row r="506" spans="3:4">
      <c r="C506" s="29"/>
      <c r="D506" s="29"/>
    </row>
    <row r="507" spans="3:4">
      <c r="C507" s="29"/>
      <c r="D507" s="29"/>
    </row>
    <row r="508" spans="3:4">
      <c r="C508" s="29"/>
      <c r="D508" s="29"/>
    </row>
    <row r="509" spans="3:4">
      <c r="C509" s="29"/>
      <c r="D509" s="29"/>
    </row>
    <row r="510" spans="3:4">
      <c r="C510" s="29"/>
      <c r="D510" s="29"/>
    </row>
    <row r="511" spans="3:4">
      <c r="C511" s="29"/>
      <c r="D511" s="29"/>
    </row>
    <row r="512" spans="3:4">
      <c r="C512" s="29"/>
      <c r="D512" s="29"/>
    </row>
    <row r="513" spans="3:4">
      <c r="C513" s="29"/>
      <c r="D513" s="29"/>
    </row>
    <row r="514" spans="3:4">
      <c r="C514" s="29"/>
      <c r="D514" s="29"/>
    </row>
    <row r="515" spans="3:4">
      <c r="C515" s="29"/>
      <c r="D515" s="29"/>
    </row>
    <row r="516" spans="3:4">
      <c r="C516" s="29"/>
      <c r="D516" s="29"/>
    </row>
    <row r="517" spans="3:4">
      <c r="C517" s="29"/>
      <c r="D517" s="29"/>
    </row>
    <row r="518" spans="3:4">
      <c r="C518" s="29"/>
      <c r="D518" s="29"/>
    </row>
    <row r="519" spans="3:4">
      <c r="C519" s="29"/>
      <c r="D519" s="29"/>
    </row>
    <row r="520" spans="3:4">
      <c r="C520" s="29"/>
      <c r="D520" s="29"/>
    </row>
    <row r="521" spans="3:4">
      <c r="C521" s="29"/>
      <c r="D521" s="29"/>
    </row>
    <row r="522" spans="3:4">
      <c r="C522" s="29"/>
      <c r="D522" s="29"/>
    </row>
    <row r="523" spans="3:4">
      <c r="C523" s="29"/>
      <c r="D523" s="29"/>
    </row>
    <row r="524" spans="3:4">
      <c r="C524" s="29"/>
      <c r="D524" s="29"/>
    </row>
    <row r="525" spans="3:4">
      <c r="C525" s="29"/>
      <c r="D525" s="29"/>
    </row>
    <row r="526" spans="3:4">
      <c r="C526" s="29"/>
      <c r="D526" s="29"/>
    </row>
    <row r="527" spans="3:4">
      <c r="C527" s="29"/>
      <c r="D527" s="29"/>
    </row>
    <row r="528" spans="3:4">
      <c r="C528" s="29"/>
      <c r="D528" s="29"/>
    </row>
    <row r="529" spans="3:4">
      <c r="C529" s="29"/>
      <c r="D529" s="29"/>
    </row>
    <row r="530" spans="3:4">
      <c r="C530" s="29"/>
      <c r="D530" s="29"/>
    </row>
    <row r="531" spans="3:4">
      <c r="C531" s="29"/>
      <c r="D531" s="29"/>
    </row>
    <row r="532" spans="3:4">
      <c r="C532" s="29"/>
      <c r="D532" s="29"/>
    </row>
    <row r="533" spans="3:4">
      <c r="C533" s="29"/>
      <c r="D533" s="29"/>
    </row>
    <row r="534" spans="3:4">
      <c r="C534" s="29"/>
      <c r="D534" s="29"/>
    </row>
    <row r="535" spans="3:4">
      <c r="C535" s="29"/>
      <c r="D535" s="29"/>
    </row>
    <row r="536" spans="3:4">
      <c r="C536" s="29"/>
      <c r="D536" s="29"/>
    </row>
    <row r="537" spans="3:4">
      <c r="C537" s="29"/>
      <c r="D537" s="29"/>
    </row>
    <row r="538" spans="3:4">
      <c r="C538" s="29"/>
      <c r="D538" s="29"/>
    </row>
    <row r="539" spans="3:4">
      <c r="C539" s="29"/>
      <c r="D539" s="29"/>
    </row>
    <row r="540" spans="3:4">
      <c r="C540" s="29"/>
      <c r="D540" s="29"/>
    </row>
    <row r="541" spans="3:4">
      <c r="C541" s="29"/>
      <c r="D541" s="29"/>
    </row>
    <row r="542" spans="3:4">
      <c r="C542" s="29"/>
      <c r="D542" s="29"/>
    </row>
    <row r="543" spans="3:4">
      <c r="C543" s="29"/>
      <c r="D543" s="29"/>
    </row>
    <row r="544" spans="3:4">
      <c r="C544" s="29"/>
      <c r="D544" s="29"/>
    </row>
    <row r="545" spans="3:4">
      <c r="C545" s="29"/>
      <c r="D545" s="29"/>
    </row>
    <row r="546" spans="3:4">
      <c r="C546" s="29"/>
      <c r="D546" s="29"/>
    </row>
    <row r="547" spans="3:4">
      <c r="C547" s="29"/>
      <c r="D547" s="29"/>
    </row>
    <row r="548" spans="3:4">
      <c r="C548" s="29"/>
      <c r="D548" s="29"/>
    </row>
    <row r="549" spans="3:4">
      <c r="C549" s="29"/>
      <c r="D549" s="29"/>
    </row>
    <row r="550" spans="3:4">
      <c r="C550" s="29"/>
      <c r="D550" s="29"/>
    </row>
    <row r="551" spans="3:4">
      <c r="C551" s="29"/>
      <c r="D551" s="29"/>
    </row>
    <row r="552" spans="3:4">
      <c r="C552" s="29"/>
      <c r="D552" s="29"/>
    </row>
    <row r="553" spans="3:4">
      <c r="C553" s="29"/>
      <c r="D553" s="29"/>
    </row>
    <row r="554" spans="3:4">
      <c r="C554" s="29"/>
      <c r="D554" s="29"/>
    </row>
    <row r="555" spans="3:4">
      <c r="C555" s="29"/>
      <c r="D555" s="29"/>
    </row>
    <row r="556" spans="3:4">
      <c r="C556" s="29"/>
      <c r="D556" s="29"/>
    </row>
    <row r="557" spans="3:4">
      <c r="C557" s="29"/>
      <c r="D557" s="29"/>
    </row>
    <row r="558" spans="3:4">
      <c r="C558" s="29"/>
      <c r="D558" s="29"/>
    </row>
    <row r="559" spans="3:4">
      <c r="C559" s="29"/>
      <c r="D559" s="29"/>
    </row>
    <row r="560" spans="3:4">
      <c r="C560" s="29"/>
      <c r="D560" s="29"/>
    </row>
    <row r="561" spans="3:4">
      <c r="C561" s="29"/>
      <c r="D561" s="29"/>
    </row>
    <row r="562" spans="3:4">
      <c r="C562" s="29"/>
      <c r="D562" s="29"/>
    </row>
    <row r="563" spans="3:4">
      <c r="C563" s="29"/>
      <c r="D563" s="29"/>
    </row>
    <row r="564" spans="3:4">
      <c r="C564" s="29"/>
      <c r="D564" s="29"/>
    </row>
    <row r="565" spans="3:4">
      <c r="C565" s="29"/>
      <c r="D565" s="29"/>
    </row>
    <row r="566" spans="3:4">
      <c r="C566" s="29"/>
      <c r="D566" s="29"/>
    </row>
    <row r="567" spans="3:4">
      <c r="C567" s="29"/>
      <c r="D567" s="29"/>
    </row>
    <row r="568" spans="3:4">
      <c r="C568" s="29"/>
      <c r="D568" s="29"/>
    </row>
    <row r="569" spans="3:4">
      <c r="C569" s="29"/>
      <c r="D569" s="29"/>
    </row>
    <row r="570" spans="3:4">
      <c r="C570" s="29"/>
      <c r="D570" s="29"/>
    </row>
    <row r="571" spans="3:4">
      <c r="C571" s="29"/>
      <c r="D571" s="29"/>
    </row>
    <row r="572" spans="3:4">
      <c r="C572" s="29"/>
      <c r="D572" s="29"/>
    </row>
    <row r="573" spans="3:4">
      <c r="C573" s="29"/>
      <c r="D573" s="29"/>
    </row>
    <row r="574" spans="3:4">
      <c r="C574" s="29"/>
      <c r="D574" s="29"/>
    </row>
    <row r="575" spans="3:4">
      <c r="C575" s="29"/>
      <c r="D575" s="29"/>
    </row>
    <row r="576" spans="3:4">
      <c r="C576" s="29"/>
      <c r="D576" s="29"/>
    </row>
    <row r="577" spans="3:4">
      <c r="C577" s="29"/>
      <c r="D577" s="29"/>
    </row>
    <row r="578" spans="3:4">
      <c r="C578" s="29"/>
      <c r="D578" s="29"/>
    </row>
    <row r="579" spans="3:4">
      <c r="C579" s="29"/>
      <c r="D579" s="29"/>
    </row>
    <row r="580" spans="3:4">
      <c r="C580" s="29"/>
      <c r="D580" s="29"/>
    </row>
    <row r="581" spans="3:4">
      <c r="C581" s="29"/>
      <c r="D581" s="29"/>
    </row>
    <row r="582" spans="3:4">
      <c r="C582" s="29"/>
      <c r="D582" s="29"/>
    </row>
    <row r="583" spans="3:4">
      <c r="C583" s="29"/>
      <c r="D583" s="29"/>
    </row>
    <row r="584" spans="3:4">
      <c r="C584" s="29"/>
      <c r="D584" s="29"/>
    </row>
    <row r="585" spans="3:4">
      <c r="C585" s="29"/>
      <c r="D585" s="29"/>
    </row>
    <row r="586" spans="3:4">
      <c r="C586" s="29"/>
      <c r="D586" s="29"/>
    </row>
    <row r="587" spans="3:4">
      <c r="C587" s="29"/>
      <c r="D587" s="29"/>
    </row>
    <row r="588" spans="3:4">
      <c r="C588" s="29"/>
      <c r="D588" s="29"/>
    </row>
    <row r="589" spans="3:4">
      <c r="C589" s="29"/>
      <c r="D589" s="29"/>
    </row>
    <row r="590" spans="3:4">
      <c r="C590" s="29"/>
      <c r="D590" s="29"/>
    </row>
    <row r="591" spans="3:4">
      <c r="C591" s="29"/>
      <c r="D591" s="29"/>
    </row>
    <row r="592" spans="3:4">
      <c r="C592" s="29"/>
      <c r="D592" s="29"/>
    </row>
    <row r="593" spans="3:4">
      <c r="C593" s="29"/>
      <c r="D593" s="29"/>
    </row>
    <row r="594" spans="3:4">
      <c r="C594" s="29"/>
      <c r="D594" s="29"/>
    </row>
    <row r="595" spans="3:4">
      <c r="C595" s="29"/>
      <c r="D595" s="29"/>
    </row>
    <row r="596" spans="3:4">
      <c r="C596" s="29"/>
      <c r="D596" s="29"/>
    </row>
    <row r="597" spans="3:4">
      <c r="C597" s="29"/>
      <c r="D597" s="29"/>
    </row>
    <row r="598" spans="3:4">
      <c r="C598" s="29"/>
      <c r="D598" s="29"/>
    </row>
    <row r="599" spans="3:4">
      <c r="C599" s="29"/>
      <c r="D599" s="29"/>
    </row>
    <row r="600" spans="3:4">
      <c r="C600" s="29"/>
      <c r="D600" s="29"/>
    </row>
    <row r="601" spans="3:4">
      <c r="C601" s="29"/>
      <c r="D601" s="29"/>
    </row>
    <row r="602" spans="3:4">
      <c r="C602" s="29"/>
      <c r="D602" s="29"/>
    </row>
    <row r="603" spans="3:4">
      <c r="C603" s="29"/>
      <c r="D603" s="29"/>
    </row>
    <row r="604" spans="3:4">
      <c r="C604" s="29"/>
      <c r="D604" s="29"/>
    </row>
    <row r="605" spans="3:4">
      <c r="C605" s="29"/>
      <c r="D605" s="29"/>
    </row>
    <row r="606" spans="3:4">
      <c r="C606" s="29"/>
      <c r="D606" s="29"/>
    </row>
    <row r="607" spans="3:4">
      <c r="C607" s="29"/>
      <c r="D607" s="29"/>
    </row>
    <row r="608" spans="3:4">
      <c r="C608" s="29"/>
      <c r="D608" s="29"/>
    </row>
    <row r="609" spans="3:4">
      <c r="C609" s="29"/>
      <c r="D609" s="29"/>
    </row>
    <row r="610" spans="3:4">
      <c r="C610" s="29"/>
      <c r="D610" s="29"/>
    </row>
    <row r="611" spans="3:4">
      <c r="C611" s="29"/>
      <c r="D611" s="29"/>
    </row>
    <row r="612" spans="3:4">
      <c r="C612" s="29"/>
      <c r="D612" s="29"/>
    </row>
    <row r="613" spans="3:4">
      <c r="C613" s="29"/>
      <c r="D613" s="29"/>
    </row>
    <row r="614" spans="3:4">
      <c r="C614" s="29"/>
      <c r="D614" s="29"/>
    </row>
    <row r="615" spans="3:4">
      <c r="C615" s="29"/>
      <c r="D615" s="29"/>
    </row>
    <row r="616" spans="3:4">
      <c r="C616" s="29"/>
      <c r="D616" s="29"/>
    </row>
    <row r="617" spans="3:4">
      <c r="C617" s="29"/>
      <c r="D617" s="29"/>
    </row>
    <row r="618" spans="3:4">
      <c r="C618" s="29"/>
      <c r="D618" s="29"/>
    </row>
    <row r="619" spans="3:4">
      <c r="C619" s="29"/>
      <c r="D619" s="29"/>
    </row>
    <row r="620" spans="3:4">
      <c r="C620" s="29"/>
      <c r="D620" s="29"/>
    </row>
    <row r="621" spans="3:4">
      <c r="C621" s="29"/>
      <c r="D621" s="29"/>
    </row>
    <row r="622" spans="3:4">
      <c r="C622" s="29"/>
      <c r="D622" s="29"/>
    </row>
    <row r="623" spans="3:4">
      <c r="C623" s="29"/>
      <c r="D623" s="29"/>
    </row>
    <row r="624" spans="3:4">
      <c r="C624" s="29"/>
      <c r="D624" s="29"/>
    </row>
    <row r="625" spans="3:4">
      <c r="C625" s="29"/>
      <c r="D625" s="29"/>
    </row>
    <row r="626" spans="3:4">
      <c r="C626" s="29"/>
      <c r="D626" s="29"/>
    </row>
    <row r="627" spans="3:4">
      <c r="C627" s="29"/>
      <c r="D627" s="29"/>
    </row>
    <row r="628" spans="3:4">
      <c r="C628" s="29"/>
      <c r="D628" s="29"/>
    </row>
    <row r="629" spans="3:4">
      <c r="C629" s="29"/>
      <c r="D629" s="29"/>
    </row>
    <row r="630" spans="3:4">
      <c r="C630" s="29"/>
      <c r="D630" s="29"/>
    </row>
    <row r="631" spans="3:4">
      <c r="C631" s="29"/>
      <c r="D631" s="29"/>
    </row>
    <row r="632" spans="3:4">
      <c r="C632" s="29"/>
      <c r="D632" s="29"/>
    </row>
    <row r="633" spans="3:4">
      <c r="C633" s="29"/>
      <c r="D633" s="29"/>
    </row>
    <row r="634" spans="3:4">
      <c r="C634" s="29"/>
      <c r="D634" s="29"/>
    </row>
    <row r="635" spans="3:4">
      <c r="C635" s="29"/>
      <c r="D635" s="29"/>
    </row>
    <row r="636" spans="3:4">
      <c r="C636" s="29"/>
      <c r="D636" s="29"/>
    </row>
    <row r="637" spans="3:4">
      <c r="C637" s="29"/>
      <c r="D637" s="29"/>
    </row>
    <row r="638" spans="3:4">
      <c r="C638" s="29"/>
      <c r="D638" s="29"/>
    </row>
    <row r="639" spans="3:4">
      <c r="C639" s="29"/>
      <c r="D639" s="29"/>
    </row>
    <row r="640" spans="3:4">
      <c r="C640" s="29"/>
      <c r="D640" s="29"/>
    </row>
    <row r="641" spans="3:4">
      <c r="C641" s="29"/>
      <c r="D641" s="29"/>
    </row>
    <row r="642" spans="3:4">
      <c r="C642" s="29"/>
      <c r="D642" s="29"/>
    </row>
    <row r="643" spans="3:4">
      <c r="C643" s="29"/>
      <c r="D643" s="29"/>
    </row>
    <row r="644" spans="3:4">
      <c r="C644" s="29"/>
      <c r="D644" s="29"/>
    </row>
    <row r="645" spans="3:4">
      <c r="C645" s="29"/>
      <c r="D645" s="29"/>
    </row>
    <row r="646" spans="3:4">
      <c r="C646" s="29"/>
      <c r="D646" s="29"/>
    </row>
    <row r="647" spans="3:4">
      <c r="C647" s="29"/>
      <c r="D647" s="29"/>
    </row>
    <row r="648" spans="3:4">
      <c r="C648" s="29"/>
      <c r="D648" s="29"/>
    </row>
    <row r="649" spans="3:4">
      <c r="C649" s="29"/>
      <c r="D649" s="29"/>
    </row>
    <row r="650" spans="3:4">
      <c r="C650" s="29"/>
      <c r="D650" s="29"/>
    </row>
    <row r="651" spans="3:4">
      <c r="C651" s="29"/>
      <c r="D651" s="29"/>
    </row>
    <row r="652" spans="3:4">
      <c r="C652" s="29"/>
      <c r="D652" s="29"/>
    </row>
    <row r="653" spans="3:4">
      <c r="C653" s="29"/>
      <c r="D653" s="29"/>
    </row>
    <row r="654" spans="3:4">
      <c r="C654" s="29"/>
      <c r="D654" s="29"/>
    </row>
    <row r="655" spans="3:4">
      <c r="C655" s="29"/>
      <c r="D655" s="29"/>
    </row>
    <row r="656" spans="3:4">
      <c r="C656" s="29"/>
      <c r="D656" s="29"/>
    </row>
    <row r="657" spans="3:4">
      <c r="C657" s="29"/>
      <c r="D657" s="29"/>
    </row>
    <row r="658" spans="3:4">
      <c r="C658" s="29"/>
      <c r="D658" s="29"/>
    </row>
    <row r="659" spans="3:4">
      <c r="C659" s="29"/>
      <c r="D659" s="29"/>
    </row>
    <row r="660" spans="3:4">
      <c r="C660" s="29"/>
      <c r="D660" s="29"/>
    </row>
    <row r="661" spans="3:4">
      <c r="C661" s="29"/>
      <c r="D661" s="29"/>
    </row>
    <row r="662" spans="3:4">
      <c r="C662" s="29"/>
      <c r="D662" s="29"/>
    </row>
    <row r="663" spans="3:4">
      <c r="C663" s="29"/>
      <c r="D663" s="29"/>
    </row>
    <row r="664" spans="3:4">
      <c r="C664" s="29"/>
      <c r="D664" s="29"/>
    </row>
    <row r="665" spans="3:4">
      <c r="C665" s="29"/>
      <c r="D665" s="29"/>
    </row>
    <row r="666" spans="3:4">
      <c r="C666" s="29"/>
      <c r="D666" s="29"/>
    </row>
    <row r="667" spans="3:4">
      <c r="C667" s="29"/>
      <c r="D667" s="29"/>
    </row>
    <row r="668" spans="3:4">
      <c r="C668" s="29"/>
      <c r="D668" s="29"/>
    </row>
    <row r="669" spans="3:4">
      <c r="C669" s="29"/>
      <c r="D669" s="29"/>
    </row>
    <row r="670" spans="3:4">
      <c r="C670" s="29"/>
      <c r="D670" s="29"/>
    </row>
    <row r="671" spans="3:4">
      <c r="C671" s="29"/>
      <c r="D671" s="29"/>
    </row>
    <row r="672" spans="3:4">
      <c r="C672" s="29"/>
      <c r="D672" s="29"/>
    </row>
    <row r="673" spans="3:4">
      <c r="C673" s="29"/>
      <c r="D673" s="29"/>
    </row>
    <row r="674" spans="3:4">
      <c r="C674" s="29"/>
      <c r="D674" s="29"/>
    </row>
    <row r="675" spans="3:4">
      <c r="C675" s="29"/>
      <c r="D675" s="29"/>
    </row>
    <row r="676" spans="3:4">
      <c r="C676" s="29"/>
      <c r="D676" s="29"/>
    </row>
    <row r="677" spans="3:4">
      <c r="C677" s="29"/>
      <c r="D677" s="29"/>
    </row>
    <row r="678" spans="3:4">
      <c r="C678" s="29"/>
      <c r="D678" s="29"/>
    </row>
    <row r="679" spans="3:4">
      <c r="C679" s="29"/>
      <c r="D679" s="29"/>
    </row>
    <row r="680" spans="3:4">
      <c r="C680" s="29"/>
      <c r="D680" s="29"/>
    </row>
    <row r="681" spans="3:4">
      <c r="C681" s="29"/>
      <c r="D681" s="29"/>
    </row>
    <row r="682" spans="3:4">
      <c r="C682" s="29"/>
      <c r="D682" s="29"/>
    </row>
    <row r="683" spans="3:4">
      <c r="C683" s="29"/>
      <c r="D683" s="29"/>
    </row>
    <row r="684" spans="3:4">
      <c r="C684" s="29"/>
      <c r="D684" s="29"/>
    </row>
    <row r="685" spans="3:4">
      <c r="C685" s="29"/>
      <c r="D685" s="29"/>
    </row>
    <row r="686" spans="3:4">
      <c r="C686" s="29"/>
      <c r="D686" s="29"/>
    </row>
    <row r="687" spans="3:4">
      <c r="C687" s="29"/>
      <c r="D687" s="29"/>
    </row>
    <row r="688" spans="3:4">
      <c r="C688" s="29"/>
      <c r="D688" s="29"/>
    </row>
    <row r="689" spans="3:4">
      <c r="C689" s="29"/>
      <c r="D689" s="29"/>
    </row>
    <row r="690" spans="3:4">
      <c r="C690" s="29"/>
      <c r="D690" s="29"/>
    </row>
    <row r="691" spans="3:4">
      <c r="C691" s="29"/>
      <c r="D691" s="29"/>
    </row>
    <row r="692" spans="3:4">
      <c r="C692" s="29"/>
      <c r="D692" s="29"/>
    </row>
    <row r="693" spans="3:4">
      <c r="C693" s="29"/>
      <c r="D693" s="29"/>
    </row>
    <row r="694" spans="3:4">
      <c r="C694" s="29"/>
      <c r="D694" s="29"/>
    </row>
    <row r="695" spans="3:4">
      <c r="C695" s="29"/>
      <c r="D695" s="29"/>
    </row>
    <row r="696" spans="3:4">
      <c r="C696" s="29"/>
      <c r="D696" s="29"/>
    </row>
    <row r="697" spans="3:4">
      <c r="C697" s="29"/>
      <c r="D697" s="29"/>
    </row>
    <row r="698" spans="3:4">
      <c r="C698" s="29"/>
      <c r="D698" s="29"/>
    </row>
    <row r="699" spans="3:4">
      <c r="C699" s="29"/>
      <c r="D699" s="29"/>
    </row>
    <row r="700" spans="3:4">
      <c r="C700" s="29"/>
      <c r="D700" s="29"/>
    </row>
    <row r="701" spans="3:4">
      <c r="C701" s="29"/>
      <c r="D701" s="29"/>
    </row>
    <row r="702" spans="3:4">
      <c r="C702" s="29"/>
      <c r="D702" s="29"/>
    </row>
    <row r="703" spans="3:4">
      <c r="C703" s="29"/>
      <c r="D703" s="29"/>
    </row>
    <row r="704" spans="3:4">
      <c r="C704" s="29"/>
      <c r="D704" s="29"/>
    </row>
    <row r="705" spans="3:4">
      <c r="C705" s="29"/>
      <c r="D705" s="29"/>
    </row>
    <row r="706" spans="3:4">
      <c r="C706" s="29"/>
      <c r="D706" s="29"/>
    </row>
    <row r="707" spans="3:4">
      <c r="C707" s="29"/>
      <c r="D707" s="29"/>
    </row>
    <row r="708" spans="3:4">
      <c r="C708" s="29"/>
      <c r="D708" s="29"/>
    </row>
    <row r="709" spans="3:4">
      <c r="C709" s="29"/>
      <c r="D709" s="29"/>
    </row>
    <row r="710" spans="3:4">
      <c r="C710" s="29"/>
      <c r="D710" s="29"/>
    </row>
    <row r="711" spans="3:4">
      <c r="C711" s="29"/>
      <c r="D711" s="29"/>
    </row>
    <row r="712" spans="3:4">
      <c r="C712" s="29"/>
      <c r="D712" s="29"/>
    </row>
    <row r="713" spans="3:4">
      <c r="C713" s="29"/>
      <c r="D713" s="29"/>
    </row>
    <row r="714" spans="3:4">
      <c r="C714" s="29"/>
      <c r="D714" s="29"/>
    </row>
    <row r="715" spans="3:4">
      <c r="C715" s="29"/>
      <c r="D715" s="29"/>
    </row>
    <row r="716" spans="3:4">
      <c r="C716" s="29"/>
      <c r="D716" s="29"/>
    </row>
    <row r="717" spans="3:4">
      <c r="C717" s="29"/>
      <c r="D717" s="29"/>
    </row>
    <row r="718" spans="3:4">
      <c r="C718" s="29"/>
      <c r="D718" s="29"/>
    </row>
    <row r="719" spans="3:4">
      <c r="C719" s="29"/>
      <c r="D719" s="29"/>
    </row>
    <row r="720" spans="3:4">
      <c r="C720" s="29"/>
      <c r="D720" s="29"/>
    </row>
    <row r="721" spans="3:4">
      <c r="C721" s="29"/>
      <c r="D721" s="29"/>
    </row>
    <row r="722" spans="3:4">
      <c r="C722" s="29"/>
      <c r="D722" s="29"/>
    </row>
    <row r="723" spans="3:4">
      <c r="C723" s="29"/>
      <c r="D723" s="29"/>
    </row>
    <row r="724" spans="3:4">
      <c r="C724" s="29"/>
      <c r="D724" s="29"/>
    </row>
    <row r="725" spans="3:4">
      <c r="C725" s="29"/>
      <c r="D725" s="29"/>
    </row>
    <row r="726" spans="3:4">
      <c r="C726" s="29"/>
      <c r="D726" s="29"/>
    </row>
    <row r="727" spans="3:4">
      <c r="C727" s="29"/>
      <c r="D727" s="29"/>
    </row>
    <row r="728" spans="3:4">
      <c r="C728" s="29"/>
      <c r="D728" s="29"/>
    </row>
    <row r="729" spans="3:4">
      <c r="C729" s="29"/>
      <c r="D729" s="29"/>
    </row>
    <row r="730" spans="3:4">
      <c r="C730" s="29"/>
      <c r="D730" s="29"/>
    </row>
    <row r="731" spans="3:4">
      <c r="C731" s="29"/>
      <c r="D731" s="29"/>
    </row>
    <row r="732" spans="3:4">
      <c r="C732" s="29"/>
      <c r="D732" s="29"/>
    </row>
    <row r="733" spans="3:4">
      <c r="C733" s="29"/>
      <c r="D733" s="29"/>
    </row>
    <row r="734" spans="3:4">
      <c r="C734" s="29"/>
      <c r="D734" s="29"/>
    </row>
    <row r="735" spans="3:4">
      <c r="C735" s="29"/>
      <c r="D735" s="29"/>
    </row>
    <row r="736" spans="3:4">
      <c r="C736" s="29"/>
      <c r="D736" s="29"/>
    </row>
    <row r="737" spans="3:4">
      <c r="C737" s="29"/>
      <c r="D737" s="29"/>
    </row>
    <row r="738" spans="3:4">
      <c r="C738" s="29"/>
      <c r="D738" s="29"/>
    </row>
    <row r="739" spans="3:4">
      <c r="C739" s="29"/>
      <c r="D739" s="29"/>
    </row>
    <row r="740" spans="3:4">
      <c r="C740" s="29"/>
      <c r="D740" s="29"/>
    </row>
    <row r="741" spans="3:4">
      <c r="C741" s="29"/>
      <c r="D741" s="29"/>
    </row>
    <row r="742" spans="3:4">
      <c r="C742" s="29"/>
      <c r="D742" s="29"/>
    </row>
    <row r="743" spans="3:4">
      <c r="C743" s="29"/>
      <c r="D743" s="29"/>
    </row>
    <row r="744" spans="3:4">
      <c r="C744" s="29"/>
      <c r="D744" s="29"/>
    </row>
    <row r="745" spans="3:4">
      <c r="C745" s="29"/>
      <c r="D745" s="29"/>
    </row>
    <row r="746" spans="3:4">
      <c r="C746" s="29"/>
      <c r="D746" s="29"/>
    </row>
    <row r="747" spans="3:4">
      <c r="C747" s="29"/>
      <c r="D747" s="29"/>
    </row>
    <row r="748" spans="3:4">
      <c r="C748" s="29"/>
      <c r="D748" s="29"/>
    </row>
    <row r="749" spans="3:4">
      <c r="C749" s="29"/>
      <c r="D749" s="29"/>
    </row>
    <row r="750" spans="3:4">
      <c r="C750" s="29"/>
      <c r="D750" s="29"/>
    </row>
    <row r="751" spans="3:4">
      <c r="C751" s="29"/>
      <c r="D751" s="29"/>
    </row>
    <row r="752" spans="3:4">
      <c r="C752" s="29"/>
      <c r="D752" s="29"/>
    </row>
    <row r="753" spans="3:4">
      <c r="C753" s="29"/>
      <c r="D753" s="29"/>
    </row>
    <row r="754" spans="3:4">
      <c r="C754" s="29"/>
      <c r="D754" s="29"/>
    </row>
    <row r="755" spans="3:4">
      <c r="C755" s="29"/>
      <c r="D755" s="29"/>
    </row>
    <row r="756" spans="3:4">
      <c r="C756" s="29"/>
      <c r="D756" s="29"/>
    </row>
    <row r="757" spans="3:4">
      <c r="C757" s="29"/>
      <c r="D757" s="29"/>
    </row>
    <row r="758" spans="3:4">
      <c r="C758" s="29"/>
      <c r="D758" s="29"/>
    </row>
    <row r="759" spans="3:4">
      <c r="C759" s="29"/>
      <c r="D759" s="29"/>
    </row>
    <row r="760" spans="3:4">
      <c r="C760" s="29"/>
      <c r="D760" s="29"/>
    </row>
    <row r="761" spans="3:4">
      <c r="C761" s="29"/>
      <c r="D761" s="29"/>
    </row>
    <row r="762" spans="3:4">
      <c r="C762" s="29"/>
      <c r="D762" s="29"/>
    </row>
    <row r="763" spans="3:4">
      <c r="C763" s="29"/>
      <c r="D763" s="29"/>
    </row>
    <row r="764" spans="3:4">
      <c r="C764" s="29"/>
      <c r="D764" s="29"/>
    </row>
    <row r="765" spans="3:4">
      <c r="C765" s="29"/>
      <c r="D765" s="29"/>
    </row>
    <row r="766" spans="3:4">
      <c r="C766" s="29"/>
      <c r="D766" s="29"/>
    </row>
    <row r="767" spans="3:4">
      <c r="C767" s="29"/>
      <c r="D767" s="29"/>
    </row>
    <row r="768" spans="3:4">
      <c r="C768" s="29"/>
      <c r="D768" s="29"/>
    </row>
    <row r="769" spans="3:4">
      <c r="C769" s="29"/>
      <c r="D769" s="29"/>
    </row>
    <row r="770" spans="3:4">
      <c r="C770" s="29"/>
      <c r="D770" s="29"/>
    </row>
    <row r="771" spans="3:4">
      <c r="C771" s="29"/>
      <c r="D771" s="29"/>
    </row>
    <row r="772" spans="3:4">
      <c r="C772" s="29"/>
      <c r="D772" s="29"/>
    </row>
    <row r="773" spans="3:4">
      <c r="C773" s="29"/>
      <c r="D773" s="29"/>
    </row>
    <row r="774" spans="3:4">
      <c r="C774" s="29"/>
      <c r="D774" s="29"/>
    </row>
    <row r="775" spans="3:4">
      <c r="C775" s="29"/>
      <c r="D775" s="29"/>
    </row>
    <row r="776" spans="3:4">
      <c r="C776" s="29"/>
      <c r="D776" s="29"/>
    </row>
    <row r="777" spans="3:4">
      <c r="C777" s="29"/>
      <c r="D777" s="29"/>
    </row>
    <row r="778" spans="3:4">
      <c r="C778" s="29"/>
      <c r="D778" s="29"/>
    </row>
    <row r="779" spans="3:4">
      <c r="C779" s="29"/>
      <c r="D779" s="29"/>
    </row>
    <row r="780" spans="3:4">
      <c r="C780" s="29"/>
      <c r="D780" s="29"/>
    </row>
    <row r="781" spans="3:4">
      <c r="C781" s="29"/>
      <c r="D781" s="29"/>
    </row>
    <row r="782" spans="3:4">
      <c r="C782" s="29"/>
      <c r="D782" s="29"/>
    </row>
    <row r="783" spans="3:4">
      <c r="C783" s="29"/>
      <c r="D783" s="29"/>
    </row>
    <row r="784" spans="3:4">
      <c r="C784" s="29"/>
      <c r="D784" s="29"/>
    </row>
    <row r="785" spans="3:4">
      <c r="C785" s="29"/>
      <c r="D785" s="29"/>
    </row>
    <row r="786" spans="3:4">
      <c r="C786" s="29"/>
      <c r="D786" s="29"/>
    </row>
    <row r="787" spans="3:4">
      <c r="C787" s="29"/>
      <c r="D787" s="29"/>
    </row>
    <row r="788" spans="3:4">
      <c r="C788" s="29"/>
      <c r="D788" s="29"/>
    </row>
    <row r="789" spans="3:4">
      <c r="C789" s="29"/>
      <c r="D789" s="29"/>
    </row>
    <row r="790" spans="3:4">
      <c r="C790" s="29"/>
      <c r="D790" s="29"/>
    </row>
    <row r="791" spans="3:4">
      <c r="C791" s="29"/>
      <c r="D791" s="29"/>
    </row>
    <row r="792" spans="3:4">
      <c r="C792" s="29"/>
      <c r="D792" s="29"/>
    </row>
    <row r="793" spans="3:4">
      <c r="C793" s="29"/>
      <c r="D793" s="29"/>
    </row>
    <row r="794" spans="3:4">
      <c r="C794" s="29"/>
      <c r="D794" s="29"/>
    </row>
    <row r="795" spans="3:4">
      <c r="C795" s="29"/>
      <c r="D795" s="29"/>
    </row>
    <row r="796" spans="3:4">
      <c r="C796" s="29"/>
      <c r="D796" s="29"/>
    </row>
    <row r="797" spans="3:4">
      <c r="C797" s="29"/>
      <c r="D797" s="29"/>
    </row>
    <row r="798" spans="3:4">
      <c r="C798" s="29"/>
      <c r="D798" s="29"/>
    </row>
    <row r="799" spans="3:4">
      <c r="C799" s="29"/>
      <c r="D799" s="29"/>
    </row>
    <row r="800" spans="3:4">
      <c r="C800" s="29"/>
      <c r="D800" s="29"/>
    </row>
    <row r="801" spans="3:4">
      <c r="C801" s="29"/>
      <c r="D801" s="29"/>
    </row>
    <row r="802" spans="3:4">
      <c r="C802" s="29"/>
      <c r="D802" s="29"/>
    </row>
    <row r="803" spans="3:4">
      <c r="C803" s="29"/>
      <c r="D803" s="29"/>
    </row>
    <row r="804" spans="3:4">
      <c r="C804" s="29"/>
      <c r="D804" s="29"/>
    </row>
    <row r="805" spans="3:4">
      <c r="C805" s="29"/>
      <c r="D805" s="29"/>
    </row>
    <row r="806" spans="3:4">
      <c r="C806" s="29"/>
      <c r="D806" s="29"/>
    </row>
    <row r="807" spans="3:4">
      <c r="C807" s="29"/>
      <c r="D807" s="29"/>
    </row>
    <row r="808" spans="3:4">
      <c r="C808" s="29"/>
      <c r="D808" s="29"/>
    </row>
    <row r="809" spans="3:4">
      <c r="C809" s="29"/>
      <c r="D809" s="29"/>
    </row>
    <row r="810" spans="3:4">
      <c r="C810" s="29"/>
      <c r="D810" s="29"/>
    </row>
    <row r="811" spans="3:4">
      <c r="C811" s="29"/>
      <c r="D811" s="29"/>
    </row>
    <row r="812" spans="3:4">
      <c r="C812" s="29"/>
      <c r="D812" s="29"/>
    </row>
    <row r="813" spans="3:4">
      <c r="C813" s="29"/>
      <c r="D813" s="29"/>
    </row>
    <row r="814" spans="3:4">
      <c r="C814" s="29"/>
      <c r="D814" s="29"/>
    </row>
    <row r="815" spans="3:4">
      <c r="C815" s="29"/>
      <c r="D815" s="29"/>
    </row>
    <row r="816" spans="3:4">
      <c r="C816" s="29"/>
      <c r="D816" s="29"/>
    </row>
    <row r="817" spans="3:4">
      <c r="C817" s="29"/>
      <c r="D817" s="29"/>
    </row>
    <row r="818" spans="3:4">
      <c r="C818" s="29"/>
      <c r="D818" s="29"/>
    </row>
    <row r="819" spans="3:4">
      <c r="C819" s="29"/>
      <c r="D819" s="29"/>
    </row>
    <row r="820" spans="3:4">
      <c r="C820" s="29"/>
      <c r="D820" s="29"/>
    </row>
    <row r="821" spans="3:4">
      <c r="C821" s="29"/>
      <c r="D821" s="29"/>
    </row>
    <row r="822" spans="3:4">
      <c r="C822" s="29"/>
      <c r="D822" s="29"/>
    </row>
    <row r="823" spans="3:4">
      <c r="C823" s="29"/>
      <c r="D823" s="29"/>
    </row>
    <row r="824" spans="3:4">
      <c r="C824" s="29"/>
      <c r="D824" s="29"/>
    </row>
    <row r="825" spans="3:4">
      <c r="C825" s="29"/>
      <c r="D825" s="29"/>
    </row>
    <row r="826" spans="3:4">
      <c r="C826" s="29"/>
      <c r="D826" s="29"/>
    </row>
    <row r="827" spans="3:4">
      <c r="C827" s="29"/>
      <c r="D827" s="29"/>
    </row>
    <row r="828" spans="3:4">
      <c r="C828" s="29"/>
      <c r="D828" s="29"/>
    </row>
    <row r="829" spans="3:4">
      <c r="C829" s="29"/>
      <c r="D829" s="29"/>
    </row>
    <row r="830" spans="3:4">
      <c r="C830" s="29"/>
      <c r="D830" s="29"/>
    </row>
    <row r="831" spans="3:4">
      <c r="C831" s="29"/>
      <c r="D831" s="29"/>
    </row>
    <row r="832" spans="3:4">
      <c r="C832" s="29"/>
      <c r="D832" s="29"/>
    </row>
    <row r="833" spans="3:4">
      <c r="C833" s="29"/>
      <c r="D833" s="29"/>
    </row>
    <row r="834" spans="3:4">
      <c r="C834" s="29"/>
      <c r="D834" s="29"/>
    </row>
    <row r="835" spans="3:4">
      <c r="C835" s="29"/>
      <c r="D835" s="29"/>
    </row>
    <row r="836" spans="3:4">
      <c r="C836" s="29"/>
      <c r="D836" s="29"/>
    </row>
    <row r="837" spans="3:4">
      <c r="C837" s="29"/>
      <c r="D837" s="29"/>
    </row>
    <row r="838" spans="3:4">
      <c r="C838" s="29"/>
      <c r="D838" s="29"/>
    </row>
    <row r="839" spans="3:4">
      <c r="C839" s="29"/>
      <c r="D839" s="29"/>
    </row>
    <row r="840" spans="3:4">
      <c r="C840" s="29"/>
      <c r="D840" s="29"/>
    </row>
    <row r="841" spans="3:4">
      <c r="C841" s="29"/>
      <c r="D841" s="29"/>
    </row>
    <row r="842" spans="3:4">
      <c r="C842" s="29"/>
      <c r="D842" s="29"/>
    </row>
    <row r="843" spans="3:4">
      <c r="C843" s="29"/>
      <c r="D843" s="29"/>
    </row>
    <row r="844" spans="3:4">
      <c r="C844" s="29"/>
      <c r="D844" s="29"/>
    </row>
    <row r="845" spans="3:4">
      <c r="C845" s="29"/>
      <c r="D845" s="29"/>
    </row>
    <row r="846" spans="3:4">
      <c r="C846" s="29"/>
      <c r="D846" s="29"/>
    </row>
    <row r="847" spans="3:4">
      <c r="C847" s="29"/>
      <c r="D847" s="29"/>
    </row>
    <row r="848" spans="3:4">
      <c r="C848" s="29"/>
      <c r="D848" s="29"/>
    </row>
    <row r="849" spans="3:4">
      <c r="C849" s="29"/>
      <c r="D849" s="29"/>
    </row>
    <row r="850" spans="3:4">
      <c r="C850" s="29"/>
      <c r="D850" s="29"/>
    </row>
    <row r="851" spans="3:4">
      <c r="C851" s="29"/>
      <c r="D851" s="29"/>
    </row>
    <row r="852" spans="3:4">
      <c r="C852" s="29"/>
      <c r="D852" s="29"/>
    </row>
    <row r="853" spans="3:4">
      <c r="C853" s="29"/>
      <c r="D853" s="29"/>
    </row>
    <row r="854" spans="3:4">
      <c r="C854" s="29"/>
      <c r="D854" s="29"/>
    </row>
    <row r="855" spans="3:4">
      <c r="C855" s="29"/>
      <c r="D855" s="29"/>
    </row>
    <row r="856" spans="3:4">
      <c r="C856" s="29"/>
      <c r="D856" s="29"/>
    </row>
    <row r="857" spans="3:4">
      <c r="C857" s="29"/>
      <c r="D857" s="29"/>
    </row>
    <row r="858" spans="3:4">
      <c r="C858" s="29"/>
      <c r="D858" s="29"/>
    </row>
    <row r="859" spans="3:4">
      <c r="C859" s="29"/>
      <c r="D859" s="29"/>
    </row>
    <row r="860" spans="3:4">
      <c r="C860" s="29"/>
      <c r="D860" s="29"/>
    </row>
    <row r="861" spans="3:4">
      <c r="C861" s="29"/>
      <c r="D861" s="29"/>
    </row>
    <row r="862" spans="3:4">
      <c r="C862" s="29"/>
      <c r="D862" s="29"/>
    </row>
    <row r="863" spans="3:4">
      <c r="C863" s="29"/>
      <c r="D863" s="29"/>
    </row>
    <row r="864" spans="3:4">
      <c r="C864" s="29"/>
      <c r="D864" s="29"/>
    </row>
    <row r="865" spans="3:4">
      <c r="C865" s="29"/>
      <c r="D865" s="29"/>
    </row>
    <row r="866" spans="3:4">
      <c r="C866" s="29"/>
      <c r="D866" s="29"/>
    </row>
    <row r="867" spans="3:4">
      <c r="C867" s="29"/>
      <c r="D867" s="29"/>
    </row>
    <row r="868" spans="3:4">
      <c r="C868" s="29"/>
      <c r="D868" s="29"/>
    </row>
    <row r="869" spans="3:4">
      <c r="C869" s="29"/>
      <c r="D869" s="29"/>
    </row>
    <row r="870" spans="3:4">
      <c r="C870" s="29"/>
      <c r="D870" s="29"/>
    </row>
    <row r="871" spans="3:4">
      <c r="C871" s="29"/>
      <c r="D871" s="29"/>
    </row>
    <row r="872" spans="3:4">
      <c r="C872" s="29"/>
      <c r="D872" s="29"/>
    </row>
    <row r="873" spans="3:4">
      <c r="C873" s="29"/>
      <c r="D873" s="29"/>
    </row>
    <row r="874" spans="3:4">
      <c r="C874" s="29"/>
      <c r="D874" s="29"/>
    </row>
    <row r="875" spans="3:4">
      <c r="C875" s="29"/>
      <c r="D875" s="29"/>
    </row>
    <row r="876" spans="3:4">
      <c r="C876" s="29"/>
      <c r="D876" s="29"/>
    </row>
    <row r="877" spans="3:4">
      <c r="C877" s="29"/>
      <c r="D877" s="29"/>
    </row>
    <row r="878" spans="3:4">
      <c r="C878" s="29"/>
      <c r="D878" s="29"/>
    </row>
    <row r="879" spans="3:4">
      <c r="C879" s="29"/>
      <c r="D879" s="29"/>
    </row>
    <row r="880" spans="3:4">
      <c r="C880" s="29"/>
      <c r="D880" s="29"/>
    </row>
    <row r="881" spans="3:4">
      <c r="C881" s="29"/>
      <c r="D881" s="29"/>
    </row>
    <row r="882" spans="3:4">
      <c r="C882" s="29"/>
      <c r="D882" s="29"/>
    </row>
    <row r="883" spans="3:4">
      <c r="C883" s="29"/>
      <c r="D883" s="29"/>
    </row>
    <row r="884" spans="3:4">
      <c r="C884" s="29"/>
      <c r="D884" s="29"/>
    </row>
    <row r="885" spans="3:4">
      <c r="C885" s="29"/>
      <c r="D885" s="29"/>
    </row>
    <row r="886" spans="3:4">
      <c r="C886" s="29"/>
      <c r="D886" s="29"/>
    </row>
    <row r="887" spans="3:4">
      <c r="C887" s="29"/>
      <c r="D887" s="29"/>
    </row>
    <row r="888" spans="3:4">
      <c r="C888" s="29"/>
      <c r="D888" s="29"/>
    </row>
    <row r="889" spans="3:4">
      <c r="C889" s="29"/>
      <c r="D889" s="29"/>
    </row>
    <row r="890" spans="3:4">
      <c r="C890" s="29"/>
      <c r="D890" s="29"/>
    </row>
    <row r="891" spans="3:4">
      <c r="C891" s="29"/>
      <c r="D891" s="29"/>
    </row>
    <row r="892" spans="3:4">
      <c r="C892" s="29"/>
      <c r="D892" s="29"/>
    </row>
    <row r="893" spans="3:4">
      <c r="C893" s="29"/>
      <c r="D893" s="29"/>
    </row>
    <row r="894" spans="3:4">
      <c r="C894" s="29"/>
      <c r="D894" s="29"/>
    </row>
    <row r="895" spans="3:4">
      <c r="C895" s="29"/>
      <c r="D895" s="29"/>
    </row>
    <row r="896" spans="3:4">
      <c r="C896" s="29"/>
      <c r="D896" s="29"/>
    </row>
    <row r="897" spans="3:4">
      <c r="C897" s="29"/>
      <c r="D897" s="29"/>
    </row>
    <row r="898" spans="3:4">
      <c r="C898" s="29"/>
      <c r="D898" s="29"/>
    </row>
    <row r="899" spans="3:4">
      <c r="C899" s="29"/>
      <c r="D899" s="29"/>
    </row>
    <row r="900" spans="3:4">
      <c r="C900" s="29"/>
      <c r="D900" s="29"/>
    </row>
    <row r="901" spans="3:4">
      <c r="C901" s="29"/>
      <c r="D901" s="29"/>
    </row>
    <row r="902" spans="3:4">
      <c r="C902" s="29"/>
      <c r="D902" s="29"/>
    </row>
    <row r="903" spans="3:4">
      <c r="C903" s="29"/>
      <c r="D903" s="29"/>
    </row>
    <row r="904" spans="3:4">
      <c r="C904" s="29"/>
      <c r="D904" s="29"/>
    </row>
    <row r="905" spans="3:4">
      <c r="C905" s="29"/>
      <c r="D905" s="29"/>
    </row>
    <row r="906" spans="3:4">
      <c r="C906" s="29"/>
      <c r="D906" s="29"/>
    </row>
    <row r="907" spans="3:4">
      <c r="C907" s="29"/>
      <c r="D907" s="29"/>
    </row>
    <row r="908" spans="3:4">
      <c r="C908" s="29"/>
      <c r="D908" s="29"/>
    </row>
    <row r="909" spans="3:4">
      <c r="C909" s="29"/>
      <c r="D909" s="29"/>
    </row>
    <row r="910" spans="3:4">
      <c r="C910" s="29"/>
      <c r="D910" s="29"/>
    </row>
    <row r="911" spans="3:4">
      <c r="C911" s="29"/>
      <c r="D911" s="29"/>
    </row>
    <row r="912" spans="3:4">
      <c r="C912" s="29"/>
      <c r="D912" s="29"/>
    </row>
    <row r="913" spans="3:4">
      <c r="C913" s="29"/>
      <c r="D913" s="29"/>
    </row>
    <row r="914" spans="3:4">
      <c r="C914" s="29"/>
      <c r="D914" s="29"/>
    </row>
    <row r="915" spans="3:4">
      <c r="C915" s="29"/>
      <c r="D915" s="29"/>
    </row>
    <row r="916" spans="3:4">
      <c r="C916" s="29"/>
      <c r="D916" s="29"/>
    </row>
    <row r="917" spans="3:4">
      <c r="C917" s="29"/>
      <c r="D917" s="29"/>
    </row>
    <row r="918" spans="3:4">
      <c r="C918" s="29"/>
      <c r="D918" s="29"/>
    </row>
    <row r="919" spans="3:4">
      <c r="C919" s="29"/>
      <c r="D919" s="29"/>
    </row>
    <row r="920" spans="3:4">
      <c r="C920" s="29"/>
      <c r="D920" s="29"/>
    </row>
    <row r="921" spans="3:4">
      <c r="C921" s="29"/>
      <c r="D921" s="29"/>
    </row>
    <row r="922" spans="3:4">
      <c r="C922" s="29"/>
      <c r="D922" s="29"/>
    </row>
    <row r="923" spans="3:4">
      <c r="C923" s="29"/>
      <c r="D923" s="29"/>
    </row>
    <row r="924" spans="3:4">
      <c r="C924" s="29"/>
      <c r="D924" s="29"/>
    </row>
    <row r="925" spans="3:4">
      <c r="C925" s="29"/>
      <c r="D925" s="29"/>
    </row>
    <row r="926" spans="3:4">
      <c r="C926" s="29"/>
      <c r="D926" s="29"/>
    </row>
    <row r="927" spans="3:4">
      <c r="C927" s="29"/>
      <c r="D927" s="29"/>
    </row>
    <row r="928" spans="3:4">
      <c r="C928" s="29"/>
      <c r="D928" s="29"/>
    </row>
    <row r="929" spans="3:4">
      <c r="C929" s="29"/>
      <c r="D929" s="29"/>
    </row>
    <row r="930" spans="3:4">
      <c r="C930" s="29"/>
      <c r="D930" s="29"/>
    </row>
    <row r="931" spans="3:4">
      <c r="C931" s="29"/>
      <c r="D931" s="29"/>
    </row>
    <row r="932" spans="3:4">
      <c r="C932" s="29"/>
      <c r="D932" s="29"/>
    </row>
    <row r="933" spans="3:4">
      <c r="C933" s="29"/>
      <c r="D933" s="29"/>
    </row>
    <row r="934" spans="3:4">
      <c r="C934" s="29"/>
      <c r="D934" s="29"/>
    </row>
    <row r="935" spans="3:4">
      <c r="C935" s="29"/>
      <c r="D935" s="29"/>
    </row>
    <row r="936" spans="3:4">
      <c r="C936" s="29"/>
      <c r="D936" s="29"/>
    </row>
    <row r="937" spans="3:4">
      <c r="C937" s="29"/>
      <c r="D937" s="29"/>
    </row>
    <row r="938" spans="3:4">
      <c r="C938" s="29"/>
      <c r="D938" s="29"/>
    </row>
    <row r="939" spans="3:4">
      <c r="C939" s="29"/>
      <c r="D939" s="29"/>
    </row>
    <row r="940" spans="3:4">
      <c r="C940" s="29"/>
      <c r="D940" s="29"/>
    </row>
    <row r="941" spans="3:4">
      <c r="C941" s="29"/>
      <c r="D941" s="29"/>
    </row>
    <row r="942" spans="3:4">
      <c r="C942" s="29"/>
      <c r="D942" s="29"/>
    </row>
    <row r="943" spans="3:4">
      <c r="C943" s="29"/>
      <c r="D943" s="29"/>
    </row>
    <row r="944" spans="3:4">
      <c r="C944" s="29"/>
      <c r="D944" s="29"/>
    </row>
    <row r="945" spans="3:4">
      <c r="C945" s="29"/>
      <c r="D945" s="29"/>
    </row>
    <row r="946" spans="3:4">
      <c r="C946" s="29"/>
      <c r="D946" s="29"/>
    </row>
    <row r="947" spans="3:4">
      <c r="C947" s="29"/>
      <c r="D947" s="29"/>
    </row>
    <row r="948" spans="3:4">
      <c r="C948" s="29"/>
      <c r="D948" s="29"/>
    </row>
    <row r="949" spans="3:4">
      <c r="C949" s="29"/>
      <c r="D949" s="29"/>
    </row>
    <row r="950" spans="3:4">
      <c r="C950" s="29"/>
      <c r="D950" s="29"/>
    </row>
    <row r="951" spans="3:4">
      <c r="C951" s="29"/>
      <c r="D951" s="29"/>
    </row>
    <row r="952" spans="3:4">
      <c r="C952" s="29"/>
      <c r="D952" s="29"/>
    </row>
    <row r="953" spans="3:4">
      <c r="C953" s="29"/>
      <c r="D953" s="29"/>
    </row>
    <row r="954" spans="3:4">
      <c r="C954" s="29"/>
      <c r="D954" s="29"/>
    </row>
    <row r="955" spans="3:4">
      <c r="C955" s="29"/>
      <c r="D955" s="29"/>
    </row>
    <row r="956" spans="3:4">
      <c r="C956" s="29"/>
      <c r="D956" s="29"/>
    </row>
    <row r="957" spans="3:4">
      <c r="C957" s="29"/>
      <c r="D957" s="29"/>
    </row>
    <row r="958" spans="3:4">
      <c r="C958" s="29"/>
      <c r="D958" s="29"/>
    </row>
    <row r="959" spans="3:4">
      <c r="C959" s="29"/>
      <c r="D959" s="29"/>
    </row>
    <row r="960" spans="3:4">
      <c r="C960" s="29"/>
      <c r="D960" s="29"/>
    </row>
    <row r="961" spans="3:4">
      <c r="C961" s="29"/>
      <c r="D961" s="29"/>
    </row>
    <row r="962" spans="3:4">
      <c r="C962" s="29"/>
      <c r="D962" s="29"/>
    </row>
    <row r="963" spans="3:4">
      <c r="C963" s="29"/>
      <c r="D963" s="29"/>
    </row>
    <row r="964" spans="3:4">
      <c r="C964" s="29"/>
      <c r="D964" s="29"/>
    </row>
    <row r="965" spans="3:4">
      <c r="C965" s="29"/>
      <c r="D965" s="29"/>
    </row>
    <row r="966" spans="3:4">
      <c r="C966" s="29"/>
      <c r="D966" s="29"/>
    </row>
    <row r="967" spans="3:4">
      <c r="C967" s="29"/>
      <c r="D967" s="29"/>
    </row>
    <row r="968" spans="3:4">
      <c r="C968" s="29"/>
      <c r="D968" s="29"/>
    </row>
    <row r="969" spans="3:4">
      <c r="C969" s="29"/>
      <c r="D969" s="29"/>
    </row>
    <row r="970" spans="3:4">
      <c r="C970" s="29"/>
      <c r="D970" s="29"/>
    </row>
    <row r="971" spans="3:4">
      <c r="C971" s="29"/>
      <c r="D971" s="29"/>
    </row>
    <row r="972" spans="3:4">
      <c r="C972" s="29"/>
      <c r="D972" s="29"/>
    </row>
    <row r="973" spans="3:4">
      <c r="C973" s="29"/>
      <c r="D973" s="29"/>
    </row>
    <row r="974" spans="3:4">
      <c r="C974" s="29"/>
      <c r="D974" s="29"/>
    </row>
    <row r="975" spans="3:4">
      <c r="C975" s="29"/>
      <c r="D975" s="29"/>
    </row>
    <row r="976" spans="3:4">
      <c r="C976" s="29"/>
      <c r="D976" s="29"/>
    </row>
    <row r="977" spans="3:4">
      <c r="C977" s="29"/>
      <c r="D977" s="29"/>
    </row>
    <row r="978" spans="3:4">
      <c r="C978" s="29"/>
      <c r="D978" s="29"/>
    </row>
    <row r="979" spans="3:4">
      <c r="C979" s="29"/>
      <c r="D979" s="29"/>
    </row>
    <row r="980" spans="3:4">
      <c r="C980" s="29"/>
      <c r="D980" s="29"/>
    </row>
    <row r="981" spans="3:4">
      <c r="C981" s="29"/>
      <c r="D981" s="29"/>
    </row>
    <row r="982" spans="3:4">
      <c r="C982" s="29"/>
      <c r="D982" s="29"/>
    </row>
    <row r="983" spans="3:4">
      <c r="C983" s="29"/>
      <c r="D983" s="29"/>
    </row>
    <row r="984" spans="3:4">
      <c r="C984" s="29"/>
      <c r="D984" s="29"/>
    </row>
    <row r="985" spans="3:4">
      <c r="C985" s="29"/>
      <c r="D985" s="29"/>
    </row>
    <row r="986" spans="3:4">
      <c r="C986" s="29"/>
      <c r="D986" s="29"/>
    </row>
    <row r="987" spans="3:4">
      <c r="C987" s="29"/>
      <c r="D987" s="29"/>
    </row>
    <row r="988" spans="3:4">
      <c r="C988" s="29"/>
      <c r="D988" s="29"/>
    </row>
    <row r="989" spans="3:4">
      <c r="C989" s="29"/>
      <c r="D989" s="29"/>
    </row>
    <row r="990" spans="3:4">
      <c r="C990" s="29"/>
      <c r="D990" s="29"/>
    </row>
    <row r="991" spans="3:4">
      <c r="C991" s="29"/>
      <c r="D991" s="29"/>
    </row>
    <row r="992" spans="3:4">
      <c r="C992" s="29"/>
      <c r="D992" s="29"/>
    </row>
    <row r="993" spans="3:4">
      <c r="C993" s="29"/>
      <c r="D993" s="29"/>
    </row>
    <row r="994" spans="3:4">
      <c r="C994" s="29"/>
      <c r="D994" s="29"/>
    </row>
    <row r="995" spans="3:4">
      <c r="C995" s="29"/>
      <c r="D995" s="29"/>
    </row>
    <row r="996" spans="3:4">
      <c r="C996" s="29"/>
      <c r="D996" s="29"/>
    </row>
    <row r="997" spans="3:4">
      <c r="C997" s="29"/>
      <c r="D997" s="29"/>
    </row>
    <row r="998" spans="3:4">
      <c r="C998" s="29"/>
      <c r="D998" s="29"/>
    </row>
    <row r="999" spans="3:4">
      <c r="C999" s="29"/>
      <c r="D999" s="29"/>
    </row>
    <row r="1000" spans="3:4">
      <c r="C1000" s="29"/>
      <c r="D1000" s="29"/>
    </row>
    <row r="1001" spans="3:4">
      <c r="C1001" s="29"/>
      <c r="D1001" s="29"/>
    </row>
    <row r="1002" spans="3:4">
      <c r="C1002" s="29"/>
      <c r="D1002" s="29"/>
    </row>
    <row r="1003" spans="3:4">
      <c r="C1003" s="29"/>
      <c r="D1003" s="29"/>
    </row>
    <row r="1004" spans="3:4">
      <c r="C1004" s="29"/>
      <c r="D1004" s="29"/>
    </row>
    <row r="1005" spans="3:4">
      <c r="C1005" s="29"/>
      <c r="D1005" s="29"/>
    </row>
    <row r="1006" spans="3:4">
      <c r="C1006" s="29"/>
      <c r="D1006" s="29"/>
    </row>
    <row r="1007" spans="3:4">
      <c r="C1007" s="29"/>
      <c r="D1007" s="29"/>
    </row>
    <row r="1008" spans="3:4">
      <c r="C1008" s="29"/>
      <c r="D1008" s="29"/>
    </row>
    <row r="1009" spans="3:4">
      <c r="C1009" s="29"/>
      <c r="D1009" s="29"/>
    </row>
    <row r="1010" spans="3:4">
      <c r="C1010" s="29"/>
      <c r="D1010" s="29"/>
    </row>
    <row r="1011" spans="3:4">
      <c r="C1011" s="29"/>
      <c r="D1011" s="29"/>
    </row>
    <row r="1012" spans="3:4">
      <c r="C1012" s="29"/>
      <c r="D1012" s="29"/>
    </row>
    <row r="1013" spans="3:4">
      <c r="C1013" s="29"/>
      <c r="D1013" s="29"/>
    </row>
    <row r="1014" spans="3:4">
      <c r="C1014" s="29"/>
      <c r="D1014" s="29"/>
    </row>
    <row r="1015" spans="3:4">
      <c r="C1015" s="29"/>
      <c r="D1015" s="29"/>
    </row>
    <row r="1016" spans="3:4">
      <c r="C1016" s="29"/>
      <c r="D1016" s="29"/>
    </row>
    <row r="1017" spans="3:4">
      <c r="C1017" s="29"/>
      <c r="D1017" s="29"/>
    </row>
    <row r="1018" spans="3:4">
      <c r="C1018" s="29"/>
      <c r="D1018" s="29"/>
    </row>
    <row r="1019" spans="3:4">
      <c r="C1019" s="29"/>
      <c r="D1019" s="29"/>
    </row>
    <row r="1020" spans="3:4">
      <c r="C1020" s="29"/>
      <c r="D1020" s="29"/>
    </row>
    <row r="1021" spans="3:4">
      <c r="C1021" s="29"/>
      <c r="D1021" s="29"/>
    </row>
    <row r="1022" spans="3:4">
      <c r="C1022" s="29"/>
      <c r="D1022" s="29"/>
    </row>
    <row r="1023" spans="3:4">
      <c r="C1023" s="29"/>
      <c r="D1023" s="29"/>
    </row>
    <row r="1024" spans="3:4">
      <c r="C1024" s="29"/>
      <c r="D1024" s="29"/>
    </row>
    <row r="1025" spans="3:4">
      <c r="C1025" s="29"/>
      <c r="D1025" s="29"/>
    </row>
    <row r="1026" spans="3:4">
      <c r="C1026" s="29"/>
      <c r="D1026" s="29"/>
    </row>
    <row r="1027" spans="3:4">
      <c r="C1027" s="29"/>
      <c r="D1027" s="29"/>
    </row>
    <row r="1028" spans="3:4">
      <c r="C1028" s="29"/>
      <c r="D1028" s="29"/>
    </row>
    <row r="1029" spans="3:4">
      <c r="C1029" s="29"/>
      <c r="D1029" s="29"/>
    </row>
    <row r="1030" spans="3:4">
      <c r="C1030" s="29"/>
      <c r="D1030" s="29"/>
    </row>
    <row r="1031" spans="3:4">
      <c r="C1031" s="29"/>
      <c r="D1031" s="29"/>
    </row>
    <row r="1032" spans="3:4">
      <c r="C1032" s="29"/>
      <c r="D1032" s="29"/>
    </row>
    <row r="1033" spans="3:4">
      <c r="C1033" s="29"/>
      <c r="D1033" s="29"/>
    </row>
    <row r="1034" spans="3:4">
      <c r="C1034" s="29"/>
      <c r="D1034" s="29"/>
    </row>
    <row r="1035" spans="3:4">
      <c r="C1035" s="29"/>
      <c r="D1035" s="29"/>
    </row>
    <row r="1036" spans="3:4">
      <c r="C1036" s="29"/>
      <c r="D1036" s="29"/>
    </row>
    <row r="1037" spans="3:4">
      <c r="C1037" s="29"/>
      <c r="D1037" s="29"/>
    </row>
    <row r="1038" spans="3:4">
      <c r="C1038" s="29"/>
      <c r="D1038" s="29"/>
    </row>
    <row r="1039" spans="3:4">
      <c r="C1039" s="29"/>
      <c r="D1039" s="29"/>
    </row>
    <row r="1040" spans="3:4">
      <c r="C1040" s="29"/>
      <c r="D1040" s="29"/>
    </row>
    <row r="1041" spans="3:4">
      <c r="C1041" s="29"/>
      <c r="D1041" s="29"/>
    </row>
    <row r="1042" spans="3:4">
      <c r="C1042" s="29"/>
      <c r="D1042" s="29"/>
    </row>
    <row r="1043" spans="3:4">
      <c r="C1043" s="29"/>
      <c r="D1043" s="29"/>
    </row>
    <row r="1044" spans="3:4">
      <c r="C1044" s="29"/>
      <c r="D1044" s="29"/>
    </row>
    <row r="1045" spans="3:4">
      <c r="C1045" s="29"/>
      <c r="D1045" s="29"/>
    </row>
    <row r="1046" spans="3:4">
      <c r="C1046" s="29"/>
      <c r="D1046" s="29"/>
    </row>
    <row r="1047" spans="3:4">
      <c r="C1047" s="29"/>
      <c r="D1047" s="29"/>
    </row>
    <row r="1048" spans="3:4">
      <c r="C1048" s="29"/>
      <c r="D1048" s="29"/>
    </row>
    <row r="1049" spans="3:4">
      <c r="C1049" s="29"/>
      <c r="D1049" s="29"/>
    </row>
    <row r="1050" spans="3:4">
      <c r="C1050" s="29"/>
      <c r="D1050" s="29"/>
    </row>
    <row r="1051" spans="3:4">
      <c r="C1051" s="29"/>
      <c r="D1051" s="29"/>
    </row>
    <row r="1052" spans="3:4">
      <c r="C1052" s="29"/>
      <c r="D1052" s="29"/>
    </row>
    <row r="1053" spans="3:4">
      <c r="C1053" s="29"/>
      <c r="D1053" s="29"/>
    </row>
    <row r="1054" spans="3:4">
      <c r="C1054" s="29"/>
      <c r="D1054" s="29"/>
    </row>
    <row r="1055" spans="3:4">
      <c r="C1055" s="29"/>
      <c r="D1055" s="29"/>
    </row>
    <row r="1056" spans="3:4">
      <c r="C1056" s="29"/>
      <c r="D1056" s="29"/>
    </row>
    <row r="1057" spans="3:4">
      <c r="C1057" s="29"/>
      <c r="D1057" s="29"/>
    </row>
    <row r="1058" spans="3:4">
      <c r="C1058" s="29"/>
      <c r="D1058" s="29"/>
    </row>
    <row r="1059" spans="3:4">
      <c r="C1059" s="29"/>
      <c r="D1059" s="29"/>
    </row>
    <row r="1060" spans="3:4">
      <c r="C1060" s="29"/>
      <c r="D1060" s="29"/>
    </row>
    <row r="1061" spans="3:4">
      <c r="C1061" s="29"/>
      <c r="D1061" s="29"/>
    </row>
    <row r="1062" spans="3:4">
      <c r="C1062" s="29"/>
      <c r="D1062" s="29"/>
    </row>
    <row r="1063" spans="3:4">
      <c r="C1063" s="29"/>
      <c r="D1063" s="29"/>
    </row>
    <row r="1064" spans="3:4">
      <c r="C1064" s="29"/>
      <c r="D1064" s="29"/>
    </row>
    <row r="1065" spans="3:4">
      <c r="C1065" s="29"/>
      <c r="D1065" s="29"/>
    </row>
    <row r="1066" spans="3:4">
      <c r="C1066" s="29"/>
      <c r="D1066" s="29"/>
    </row>
    <row r="1067" spans="3:4">
      <c r="C1067" s="29"/>
      <c r="D1067" s="29"/>
    </row>
    <row r="1068" spans="3:4">
      <c r="C1068" s="29"/>
      <c r="D1068" s="29"/>
    </row>
    <row r="1069" spans="3:4">
      <c r="C1069" s="29"/>
      <c r="D1069" s="29"/>
    </row>
    <row r="1070" spans="3:4">
      <c r="C1070" s="29"/>
      <c r="D1070" s="29"/>
    </row>
    <row r="1071" spans="3:4">
      <c r="C1071" s="29"/>
      <c r="D1071" s="29"/>
    </row>
    <row r="1072" spans="3:4">
      <c r="C1072" s="29"/>
      <c r="D1072" s="29"/>
    </row>
    <row r="1073" spans="3:4">
      <c r="C1073" s="29"/>
      <c r="D1073" s="29"/>
    </row>
    <row r="1074" spans="3:4">
      <c r="C1074" s="29"/>
      <c r="D1074" s="29"/>
    </row>
    <row r="1075" spans="3:4">
      <c r="C1075" s="29"/>
      <c r="D1075" s="29"/>
    </row>
    <row r="1076" spans="3:4">
      <c r="C1076" s="29"/>
      <c r="D1076" s="29"/>
    </row>
    <row r="1077" spans="3:4">
      <c r="C1077" s="29"/>
      <c r="D1077" s="29"/>
    </row>
    <row r="1078" spans="3:4">
      <c r="C1078" s="29"/>
      <c r="D1078" s="29"/>
    </row>
    <row r="1079" spans="3:4">
      <c r="C1079" s="29"/>
      <c r="D1079" s="29"/>
    </row>
    <row r="1080" spans="3:4">
      <c r="C1080" s="29"/>
      <c r="D1080" s="29"/>
    </row>
    <row r="1081" spans="3:4">
      <c r="C1081" s="29"/>
      <c r="D1081" s="29"/>
    </row>
    <row r="1082" spans="3:4">
      <c r="C1082" s="29"/>
      <c r="D1082" s="29"/>
    </row>
    <row r="1083" spans="3:4">
      <c r="C1083" s="29"/>
      <c r="D1083" s="29"/>
    </row>
    <row r="1084" spans="3:4">
      <c r="C1084" s="29"/>
      <c r="D1084" s="29"/>
    </row>
    <row r="1085" spans="3:4">
      <c r="C1085" s="29"/>
      <c r="D1085" s="29"/>
    </row>
    <row r="1086" spans="3:4">
      <c r="C1086" s="29"/>
      <c r="D1086" s="29"/>
    </row>
    <row r="1087" spans="3:4">
      <c r="C1087" s="29"/>
      <c r="D1087" s="29"/>
    </row>
    <row r="1088" spans="3:4">
      <c r="C1088" s="29"/>
      <c r="D1088" s="29"/>
    </row>
    <row r="1089" spans="3:4">
      <c r="C1089" s="29"/>
      <c r="D1089" s="29"/>
    </row>
    <row r="1090" spans="3:4">
      <c r="C1090" s="29"/>
      <c r="D1090" s="29"/>
    </row>
    <row r="1091" spans="3:4">
      <c r="C1091" s="29"/>
      <c r="D1091" s="29"/>
    </row>
    <row r="1092" spans="3:4">
      <c r="C1092" s="29"/>
      <c r="D1092" s="29"/>
    </row>
    <row r="1093" spans="3:4">
      <c r="C1093" s="29"/>
      <c r="D1093" s="29"/>
    </row>
    <row r="1094" spans="3:4">
      <c r="C1094" s="29"/>
      <c r="D1094" s="29"/>
    </row>
    <row r="1095" spans="3:4">
      <c r="C1095" s="29"/>
      <c r="D1095" s="29"/>
    </row>
    <row r="1096" spans="3:4">
      <c r="C1096" s="29"/>
      <c r="D1096" s="29"/>
    </row>
    <row r="1097" spans="3:4">
      <c r="C1097" s="29"/>
      <c r="D1097" s="29"/>
    </row>
    <row r="1098" spans="3:4">
      <c r="C1098" s="29"/>
      <c r="D1098" s="29"/>
    </row>
    <row r="1099" spans="3:4">
      <c r="C1099" s="29"/>
      <c r="D1099" s="29"/>
    </row>
    <row r="1100" spans="3:4">
      <c r="C1100" s="29"/>
      <c r="D1100" s="29"/>
    </row>
    <row r="1101" spans="3:4">
      <c r="C1101" s="29"/>
      <c r="D1101" s="29"/>
    </row>
    <row r="1102" spans="3:4">
      <c r="C1102" s="29"/>
      <c r="D1102" s="29"/>
    </row>
    <row r="1103" spans="3:4">
      <c r="C1103" s="29"/>
      <c r="D1103" s="29"/>
    </row>
    <row r="1104" spans="3:4">
      <c r="C1104" s="29"/>
      <c r="D1104" s="29"/>
    </row>
    <row r="1105" spans="3:4">
      <c r="C1105" s="29"/>
      <c r="D1105" s="29"/>
    </row>
    <row r="1106" spans="3:4">
      <c r="C1106" s="29"/>
      <c r="D1106" s="29"/>
    </row>
    <row r="1107" spans="3:4">
      <c r="C1107" s="29"/>
      <c r="D1107" s="29"/>
    </row>
    <row r="1108" spans="3:4">
      <c r="C1108" s="29"/>
      <c r="D1108" s="29"/>
    </row>
    <row r="1109" spans="3:4">
      <c r="C1109" s="29"/>
      <c r="D1109" s="29"/>
    </row>
    <row r="1110" spans="3:4">
      <c r="C1110" s="29"/>
      <c r="D1110" s="29"/>
    </row>
    <row r="1111" spans="3:4">
      <c r="C1111" s="29"/>
      <c r="D1111" s="29"/>
    </row>
    <row r="1112" spans="3:4">
      <c r="C1112" s="29"/>
      <c r="D1112" s="29"/>
    </row>
    <row r="1113" spans="3:4">
      <c r="C1113" s="29"/>
      <c r="D1113" s="29"/>
    </row>
    <row r="1114" spans="3:4">
      <c r="C1114" s="29"/>
      <c r="D1114" s="29"/>
    </row>
    <row r="1115" spans="3:4">
      <c r="C1115" s="29"/>
      <c r="D1115" s="29"/>
    </row>
    <row r="1116" spans="3:4">
      <c r="C1116" s="29"/>
      <c r="D1116" s="29"/>
    </row>
    <row r="1117" spans="3:4">
      <c r="C1117" s="29"/>
      <c r="D1117" s="29"/>
    </row>
    <row r="1118" spans="3:4">
      <c r="C1118" s="29"/>
      <c r="D1118" s="29"/>
    </row>
    <row r="1119" spans="3:4">
      <c r="C1119" s="29"/>
      <c r="D1119" s="29"/>
    </row>
    <row r="1120" spans="3:4">
      <c r="C1120" s="29"/>
      <c r="D1120" s="29"/>
    </row>
    <row r="1121" spans="3:4">
      <c r="C1121" s="29"/>
      <c r="D1121" s="29"/>
    </row>
    <row r="1122" spans="3:4">
      <c r="C1122" s="29"/>
      <c r="D1122" s="29"/>
    </row>
    <row r="1123" spans="3:4">
      <c r="C1123" s="29"/>
      <c r="D1123" s="29"/>
    </row>
    <row r="1124" spans="3:4">
      <c r="C1124" s="29"/>
      <c r="D1124" s="29"/>
    </row>
    <row r="1125" spans="3:4">
      <c r="C1125" s="29"/>
      <c r="D1125" s="29"/>
    </row>
    <row r="1126" spans="3:4">
      <c r="C1126" s="29"/>
      <c r="D1126" s="29"/>
    </row>
    <row r="1127" spans="3:4">
      <c r="C1127" s="29"/>
      <c r="D1127" s="29"/>
    </row>
    <row r="1128" spans="3:4">
      <c r="C1128" s="29"/>
      <c r="D1128" s="29"/>
    </row>
    <row r="1129" spans="3:4">
      <c r="C1129" s="29"/>
      <c r="D1129" s="29"/>
    </row>
    <row r="1130" spans="3:4">
      <c r="C1130" s="29"/>
      <c r="D1130" s="29"/>
    </row>
    <row r="1131" spans="3:4">
      <c r="C1131" s="29"/>
      <c r="D1131" s="29"/>
    </row>
    <row r="1132" spans="3:4">
      <c r="C1132" s="29"/>
      <c r="D1132" s="29"/>
    </row>
    <row r="1133" spans="3:4">
      <c r="C1133" s="29"/>
      <c r="D1133" s="29"/>
    </row>
    <row r="1134" spans="3:4">
      <c r="C1134" s="29"/>
      <c r="D1134" s="29"/>
    </row>
    <row r="1135" spans="3:4">
      <c r="C1135" s="29"/>
      <c r="D1135" s="29"/>
    </row>
    <row r="1136" spans="3:4">
      <c r="C1136" s="29"/>
      <c r="D1136" s="29"/>
    </row>
    <row r="1137" spans="3:4">
      <c r="C1137" s="29"/>
      <c r="D1137" s="29"/>
    </row>
    <row r="1138" spans="3:4">
      <c r="C1138" s="29"/>
      <c r="D1138" s="29"/>
    </row>
    <row r="1139" spans="3:4">
      <c r="C1139" s="29"/>
      <c r="D1139" s="29"/>
    </row>
    <row r="1140" spans="3:4">
      <c r="C1140" s="29"/>
      <c r="D1140" s="29"/>
    </row>
    <row r="1141" spans="3:4">
      <c r="C1141" s="29"/>
      <c r="D1141" s="29"/>
    </row>
    <row r="1142" spans="3:4">
      <c r="C1142" s="29"/>
      <c r="D1142" s="29"/>
    </row>
    <row r="1143" spans="3:4">
      <c r="C1143" s="29"/>
      <c r="D1143" s="29"/>
    </row>
    <row r="1144" spans="3:4">
      <c r="C1144" s="29"/>
      <c r="D1144" s="29"/>
    </row>
    <row r="1145" spans="3:4">
      <c r="C1145" s="29"/>
      <c r="D1145" s="29"/>
    </row>
    <row r="1146" spans="3:4">
      <c r="C1146" s="29"/>
      <c r="D1146" s="29"/>
    </row>
    <row r="1147" spans="3:4">
      <c r="C1147" s="29"/>
      <c r="D1147" s="29"/>
    </row>
    <row r="1148" spans="3:4">
      <c r="C1148" s="29"/>
      <c r="D1148" s="29"/>
    </row>
    <row r="1149" spans="3:4">
      <c r="C1149" s="29"/>
      <c r="D1149" s="29"/>
    </row>
    <row r="1150" spans="3:4">
      <c r="C1150" s="29"/>
      <c r="D1150" s="29"/>
    </row>
    <row r="1151" spans="3:4">
      <c r="C1151" s="29"/>
      <c r="D1151" s="29"/>
    </row>
    <row r="1152" spans="3:4">
      <c r="C1152" s="29"/>
      <c r="D1152" s="29"/>
    </row>
    <row r="1153" spans="3:4">
      <c r="C1153" s="29"/>
      <c r="D1153" s="29"/>
    </row>
    <row r="1154" spans="3:4">
      <c r="C1154" s="29"/>
      <c r="D1154" s="29"/>
    </row>
    <row r="1155" spans="3:4">
      <c r="C1155" s="29"/>
      <c r="D1155" s="29"/>
    </row>
    <row r="1156" spans="3:4">
      <c r="C1156" s="29"/>
      <c r="D1156" s="29"/>
    </row>
    <row r="1157" spans="3:4">
      <c r="C1157" s="29"/>
      <c r="D1157" s="29"/>
    </row>
    <row r="1158" spans="3:4">
      <c r="C1158" s="29"/>
      <c r="D1158" s="29"/>
    </row>
    <row r="1159" spans="3:4">
      <c r="C1159" s="29"/>
      <c r="D1159" s="29"/>
    </row>
    <row r="1160" spans="3:4">
      <c r="C1160" s="29"/>
      <c r="D1160" s="29"/>
    </row>
    <row r="1161" spans="3:4">
      <c r="C1161" s="29"/>
      <c r="D1161" s="29"/>
    </row>
    <row r="1162" spans="3:4">
      <c r="C1162" s="29"/>
      <c r="D1162" s="29"/>
    </row>
    <row r="1163" spans="3:4">
      <c r="C1163" s="29"/>
      <c r="D1163" s="29"/>
    </row>
    <row r="1164" spans="3:4">
      <c r="C1164" s="29"/>
      <c r="D1164" s="29"/>
    </row>
    <row r="1165" spans="3:4">
      <c r="C1165" s="29"/>
      <c r="D1165" s="29"/>
    </row>
    <row r="1166" spans="3:4">
      <c r="C1166" s="29"/>
      <c r="D1166" s="29"/>
    </row>
    <row r="1167" spans="3:4">
      <c r="C1167" s="29"/>
      <c r="D1167" s="29"/>
    </row>
    <row r="1168" spans="3:4">
      <c r="C1168" s="29"/>
      <c r="D1168" s="29"/>
    </row>
    <row r="1169" spans="3:4">
      <c r="C1169" s="29"/>
      <c r="D1169" s="29"/>
    </row>
    <row r="1170" spans="3:4">
      <c r="C1170" s="29"/>
      <c r="D1170" s="29"/>
    </row>
    <row r="1171" spans="3:4">
      <c r="C1171" s="29"/>
      <c r="D1171" s="29"/>
    </row>
    <row r="1172" spans="3:4">
      <c r="C1172" s="29"/>
      <c r="D1172" s="29"/>
    </row>
    <row r="1173" spans="3:4">
      <c r="C1173" s="29"/>
      <c r="D1173" s="29"/>
    </row>
    <row r="1174" spans="3:4">
      <c r="C1174" s="29"/>
      <c r="D1174" s="29"/>
    </row>
    <row r="1175" spans="3:4">
      <c r="C1175" s="29"/>
      <c r="D1175" s="29"/>
    </row>
    <row r="1176" spans="3:4">
      <c r="C1176" s="29"/>
      <c r="D1176" s="29"/>
    </row>
    <row r="1177" spans="3:4">
      <c r="C1177" s="29"/>
      <c r="D1177" s="29"/>
    </row>
    <row r="1178" spans="3:4">
      <c r="C1178" s="29"/>
      <c r="D1178" s="29"/>
    </row>
    <row r="1179" spans="3:4">
      <c r="C1179" s="29"/>
      <c r="D1179" s="29"/>
    </row>
    <row r="1180" spans="3:4">
      <c r="C1180" s="29"/>
      <c r="D1180" s="29"/>
    </row>
    <row r="1181" spans="3:4">
      <c r="C1181" s="29"/>
      <c r="D1181" s="29"/>
    </row>
    <row r="1182" spans="3:4">
      <c r="C1182" s="29"/>
      <c r="D1182" s="29"/>
    </row>
    <row r="1183" spans="3:4">
      <c r="C1183" s="29"/>
      <c r="D1183" s="29"/>
    </row>
    <row r="1184" spans="3:4">
      <c r="C1184" s="29"/>
      <c r="D1184" s="29"/>
    </row>
    <row r="1185" spans="3:4">
      <c r="C1185" s="29"/>
      <c r="D1185" s="29"/>
    </row>
    <row r="1186" spans="3:4">
      <c r="C1186" s="29"/>
      <c r="D1186" s="29"/>
    </row>
    <row r="1187" spans="3:4">
      <c r="C1187" s="29"/>
      <c r="D1187" s="29"/>
    </row>
    <row r="1188" spans="3:4">
      <c r="C1188" s="29"/>
      <c r="D1188" s="29"/>
    </row>
    <row r="1189" spans="3:4">
      <c r="C1189" s="29"/>
      <c r="D1189" s="29"/>
    </row>
    <row r="1190" spans="3:4">
      <c r="C1190" s="29"/>
      <c r="D1190" s="29"/>
    </row>
    <row r="1191" spans="3:4">
      <c r="C1191" s="29"/>
      <c r="D1191" s="29"/>
    </row>
    <row r="1192" spans="3:4">
      <c r="C1192" s="29"/>
      <c r="D1192" s="29"/>
    </row>
    <row r="1193" spans="3:4">
      <c r="C1193" s="29"/>
      <c r="D1193" s="29"/>
    </row>
    <row r="1194" spans="3:4">
      <c r="C1194" s="29"/>
      <c r="D1194" s="29"/>
    </row>
    <row r="1195" spans="3:4">
      <c r="C1195" s="29"/>
      <c r="D1195" s="29"/>
    </row>
    <row r="1196" spans="3:4">
      <c r="C1196" s="29"/>
      <c r="D1196" s="29"/>
    </row>
    <row r="1197" spans="3:4">
      <c r="C1197" s="29"/>
      <c r="D1197" s="29"/>
    </row>
    <row r="1198" spans="3:4">
      <c r="C1198" s="29"/>
      <c r="D1198" s="29"/>
    </row>
    <row r="1199" spans="3:4">
      <c r="C1199" s="29"/>
      <c r="D1199" s="29"/>
    </row>
    <row r="1200" spans="3:4">
      <c r="C1200" s="29"/>
      <c r="D1200" s="29"/>
    </row>
    <row r="1201" spans="3:4">
      <c r="C1201" s="29"/>
      <c r="D1201" s="29"/>
    </row>
    <row r="1202" spans="3:4">
      <c r="C1202" s="29"/>
      <c r="D1202" s="29"/>
    </row>
    <row r="1203" spans="3:4">
      <c r="C1203" s="29"/>
      <c r="D1203" s="29"/>
    </row>
    <row r="1204" spans="3:4">
      <c r="C1204" s="29"/>
      <c r="D1204" s="29"/>
    </row>
    <row r="1205" spans="3:4">
      <c r="C1205" s="29"/>
      <c r="D1205" s="29"/>
    </row>
    <row r="1206" spans="3:4">
      <c r="C1206" s="29"/>
      <c r="D1206" s="29"/>
    </row>
    <row r="1207" spans="3:4">
      <c r="C1207" s="29"/>
      <c r="D1207" s="29"/>
    </row>
    <row r="1208" spans="3:4">
      <c r="C1208" s="29"/>
      <c r="D1208" s="29"/>
    </row>
    <row r="1209" spans="3:4">
      <c r="C1209" s="29"/>
      <c r="D1209" s="29"/>
    </row>
    <row r="1210" spans="3:4">
      <c r="C1210" s="29"/>
      <c r="D1210" s="29"/>
    </row>
    <row r="1211" spans="3:4">
      <c r="C1211" s="29"/>
      <c r="D1211" s="29"/>
    </row>
    <row r="1212" spans="3:4">
      <c r="C1212" s="29"/>
      <c r="D1212" s="29"/>
    </row>
    <row r="1213" spans="3:4">
      <c r="C1213" s="29"/>
      <c r="D1213" s="29"/>
    </row>
    <row r="1214" spans="3:4">
      <c r="C1214" s="29"/>
      <c r="D1214" s="29"/>
    </row>
    <row r="1215" spans="3:4">
      <c r="C1215" s="29"/>
      <c r="D1215" s="29"/>
    </row>
    <row r="1216" spans="3:4">
      <c r="C1216" s="29"/>
      <c r="D1216" s="29"/>
    </row>
    <row r="1217" spans="3:4">
      <c r="C1217" s="29"/>
      <c r="D1217" s="29"/>
    </row>
    <row r="1218" spans="3:4">
      <c r="C1218" s="29"/>
      <c r="D1218" s="29"/>
    </row>
    <row r="1219" spans="3:4">
      <c r="C1219" s="29"/>
      <c r="D1219" s="29"/>
    </row>
    <row r="1220" spans="3:4">
      <c r="C1220" s="29"/>
      <c r="D1220" s="29"/>
    </row>
    <row r="1221" spans="3:4">
      <c r="C1221" s="29"/>
      <c r="D1221" s="29"/>
    </row>
    <row r="1222" spans="3:4">
      <c r="C1222" s="29"/>
      <c r="D1222" s="29"/>
    </row>
    <row r="1223" spans="3:4">
      <c r="C1223" s="29"/>
      <c r="D1223" s="29"/>
    </row>
    <row r="1224" spans="3:4">
      <c r="C1224" s="29"/>
      <c r="D1224" s="29"/>
    </row>
    <row r="1225" spans="3:4">
      <c r="C1225" s="29"/>
      <c r="D1225" s="29"/>
    </row>
    <row r="1226" spans="3:4">
      <c r="C1226" s="29"/>
      <c r="D1226" s="29"/>
    </row>
    <row r="1227" spans="3:4">
      <c r="C1227" s="29"/>
      <c r="D1227" s="29"/>
    </row>
    <row r="1228" spans="3:4">
      <c r="C1228" s="29"/>
      <c r="D1228" s="29"/>
    </row>
    <row r="1229" spans="3:4">
      <c r="C1229" s="29"/>
      <c r="D1229" s="29"/>
    </row>
    <row r="1230" spans="3:4">
      <c r="C1230" s="29"/>
      <c r="D1230" s="29"/>
    </row>
    <row r="1231" spans="3:4">
      <c r="C1231" s="29"/>
      <c r="D1231" s="29"/>
    </row>
    <row r="1232" spans="3:4">
      <c r="C1232" s="29"/>
      <c r="D1232" s="29"/>
    </row>
    <row r="1233" spans="3:4">
      <c r="C1233" s="29"/>
      <c r="D1233" s="29"/>
    </row>
    <row r="1234" spans="3:4">
      <c r="C1234" s="29"/>
      <c r="D1234" s="29"/>
    </row>
    <row r="1235" spans="3:4">
      <c r="C1235" s="29"/>
      <c r="D1235" s="29"/>
    </row>
    <row r="1236" spans="3:4">
      <c r="C1236" s="29"/>
      <c r="D1236" s="29"/>
    </row>
    <row r="1237" spans="3:4">
      <c r="C1237" s="29"/>
      <c r="D1237" s="29"/>
    </row>
    <row r="1238" spans="3:4">
      <c r="C1238" s="29"/>
      <c r="D1238" s="29"/>
    </row>
    <row r="1239" spans="3:4">
      <c r="C1239" s="29"/>
      <c r="D1239" s="29"/>
    </row>
    <row r="1240" spans="3:4">
      <c r="C1240" s="29"/>
      <c r="D1240" s="29"/>
    </row>
    <row r="1241" spans="3:4">
      <c r="C1241" s="29"/>
      <c r="D1241" s="29"/>
    </row>
    <row r="1242" spans="3:4">
      <c r="C1242" s="29"/>
      <c r="D1242" s="29"/>
    </row>
    <row r="1243" spans="3:4">
      <c r="C1243" s="29"/>
      <c r="D1243" s="29"/>
    </row>
    <row r="1244" spans="3:4">
      <c r="C1244" s="29"/>
      <c r="D1244" s="29"/>
    </row>
    <row r="1245" spans="3:4">
      <c r="C1245" s="29"/>
      <c r="D1245" s="29"/>
    </row>
    <row r="1246" spans="3:4">
      <c r="C1246" s="29"/>
      <c r="D1246" s="29"/>
    </row>
    <row r="1247" spans="3:4">
      <c r="C1247" s="29"/>
      <c r="D1247" s="29"/>
    </row>
    <row r="1248" spans="3:4">
      <c r="C1248" s="29"/>
      <c r="D1248" s="29"/>
    </row>
    <row r="1249" spans="3:4">
      <c r="C1249" s="29"/>
      <c r="D1249" s="29"/>
    </row>
    <row r="1250" spans="3:4">
      <c r="C1250" s="29"/>
      <c r="D1250" s="29"/>
    </row>
    <row r="1251" spans="3:4">
      <c r="C1251" s="29"/>
      <c r="D1251" s="29"/>
    </row>
    <row r="1252" spans="3:4">
      <c r="C1252" s="29"/>
      <c r="D1252" s="29"/>
    </row>
    <row r="1253" spans="3:4">
      <c r="C1253" s="29"/>
      <c r="D1253" s="29"/>
    </row>
    <row r="1254" spans="3:4">
      <c r="C1254" s="29"/>
      <c r="D1254" s="29"/>
    </row>
    <row r="1255" spans="3:4">
      <c r="C1255" s="29"/>
      <c r="D1255" s="29"/>
    </row>
    <row r="1256" spans="3:4">
      <c r="C1256" s="29"/>
      <c r="D1256" s="29"/>
    </row>
    <row r="1257" spans="3:4">
      <c r="C1257" s="29"/>
      <c r="D1257" s="29"/>
    </row>
    <row r="1258" spans="3:4">
      <c r="C1258" s="29"/>
      <c r="D1258" s="29"/>
    </row>
    <row r="1259" spans="3:4">
      <c r="C1259" s="29"/>
      <c r="D1259" s="29"/>
    </row>
    <row r="1260" spans="3:4">
      <c r="C1260" s="29"/>
      <c r="D1260" s="29"/>
    </row>
    <row r="1261" spans="3:4">
      <c r="C1261" s="29"/>
      <c r="D1261" s="29"/>
    </row>
    <row r="1262" spans="3:4">
      <c r="C1262" s="29"/>
      <c r="D1262" s="29"/>
    </row>
    <row r="1263" spans="3:4">
      <c r="C1263" s="29"/>
      <c r="D1263" s="29"/>
    </row>
    <row r="1264" spans="3:4">
      <c r="C1264" s="29"/>
      <c r="D1264" s="29"/>
    </row>
    <row r="1265" spans="3:4">
      <c r="C1265" s="29"/>
      <c r="D1265" s="29"/>
    </row>
    <row r="1266" spans="3:4">
      <c r="C1266" s="29"/>
      <c r="D1266" s="29"/>
    </row>
    <row r="1267" spans="3:4">
      <c r="C1267" s="29"/>
      <c r="D1267" s="29"/>
    </row>
    <row r="1268" spans="3:4">
      <c r="C1268" s="29"/>
      <c r="D1268" s="29"/>
    </row>
    <row r="1269" spans="3:4">
      <c r="C1269" s="29"/>
      <c r="D1269" s="29"/>
    </row>
    <row r="1270" spans="3:4">
      <c r="C1270" s="29"/>
      <c r="D1270" s="29"/>
    </row>
    <row r="1271" spans="3:4">
      <c r="C1271" s="29"/>
      <c r="D1271" s="29"/>
    </row>
    <row r="1272" spans="3:4">
      <c r="C1272" s="29"/>
      <c r="D1272" s="29"/>
    </row>
    <row r="1273" spans="3:4">
      <c r="C1273" s="29"/>
      <c r="D1273" s="29"/>
    </row>
    <row r="1274" spans="3:4">
      <c r="C1274" s="29"/>
      <c r="D1274" s="29"/>
    </row>
    <row r="1275" spans="3:4">
      <c r="C1275" s="29"/>
      <c r="D1275" s="29"/>
    </row>
    <row r="1276" spans="3:4">
      <c r="C1276" s="29"/>
      <c r="D1276" s="29"/>
    </row>
    <row r="1277" spans="3:4">
      <c r="C1277" s="29"/>
      <c r="D1277" s="29"/>
    </row>
    <row r="1278" spans="3:4">
      <c r="C1278" s="29"/>
      <c r="D1278" s="29"/>
    </row>
    <row r="1279" spans="3:4">
      <c r="C1279" s="29"/>
      <c r="D1279" s="29"/>
    </row>
    <row r="1280" spans="3:4">
      <c r="C1280" s="29"/>
      <c r="D1280" s="29"/>
    </row>
    <row r="1281" spans="3:4">
      <c r="C1281" s="29"/>
      <c r="D1281" s="29"/>
    </row>
    <row r="1282" spans="3:4">
      <c r="C1282" s="29"/>
      <c r="D1282" s="29"/>
    </row>
    <row r="1283" spans="3:4">
      <c r="C1283" s="29"/>
      <c r="D1283" s="29"/>
    </row>
    <row r="1284" spans="3:4">
      <c r="C1284" s="29"/>
      <c r="D1284" s="29"/>
    </row>
    <row r="1285" spans="3:4">
      <c r="C1285" s="29"/>
      <c r="D1285" s="29"/>
    </row>
    <row r="1286" spans="3:4">
      <c r="C1286" s="29"/>
      <c r="D1286" s="29"/>
    </row>
    <row r="1287" spans="3:4">
      <c r="C1287" s="29"/>
      <c r="D1287" s="29"/>
    </row>
    <row r="1288" spans="3:4">
      <c r="C1288" s="29"/>
      <c r="D1288" s="29"/>
    </row>
    <row r="1289" spans="3:4">
      <c r="C1289" s="29"/>
      <c r="D1289" s="29"/>
    </row>
    <row r="1290" spans="3:4">
      <c r="C1290" s="29"/>
      <c r="D1290" s="29"/>
    </row>
    <row r="1291" spans="3:4">
      <c r="C1291" s="29"/>
      <c r="D1291" s="29"/>
    </row>
    <row r="1292" spans="3:4">
      <c r="C1292" s="29"/>
      <c r="D1292" s="29"/>
    </row>
    <row r="1293" spans="3:4">
      <c r="C1293" s="29"/>
      <c r="D1293" s="29"/>
    </row>
    <row r="1294" spans="3:4">
      <c r="C1294" s="29"/>
      <c r="D1294" s="29"/>
    </row>
    <row r="1295" spans="3:4">
      <c r="C1295" s="29"/>
      <c r="D1295" s="29"/>
    </row>
    <row r="1296" spans="3:4">
      <c r="C1296" s="29"/>
      <c r="D1296" s="29"/>
    </row>
    <row r="1297" spans="3:4">
      <c r="C1297" s="29"/>
      <c r="D1297" s="29"/>
    </row>
    <row r="1298" spans="3:4">
      <c r="C1298" s="29"/>
      <c r="D1298" s="29"/>
    </row>
    <row r="1299" spans="3:4">
      <c r="C1299" s="29"/>
      <c r="D1299" s="29"/>
    </row>
    <row r="1300" spans="3:4">
      <c r="C1300" s="29"/>
      <c r="D1300" s="29"/>
    </row>
    <row r="1301" spans="3:4">
      <c r="C1301" s="29"/>
      <c r="D1301" s="29"/>
    </row>
    <row r="1302" spans="3:4">
      <c r="C1302" s="29"/>
      <c r="D1302" s="29"/>
    </row>
    <row r="1303" spans="3:4">
      <c r="C1303" s="29"/>
      <c r="D1303" s="29"/>
    </row>
    <row r="1304" spans="3:4">
      <c r="C1304" s="29"/>
      <c r="D1304" s="29"/>
    </row>
    <row r="1305" spans="3:4">
      <c r="C1305" s="29"/>
      <c r="D1305" s="29"/>
    </row>
    <row r="1306" spans="3:4">
      <c r="C1306" s="29"/>
      <c r="D1306" s="29"/>
    </row>
    <row r="1307" spans="3:4">
      <c r="C1307" s="29"/>
      <c r="D1307" s="29"/>
    </row>
    <row r="1308" spans="3:4">
      <c r="C1308" s="29"/>
      <c r="D1308" s="29"/>
    </row>
    <row r="1309" spans="3:4">
      <c r="C1309" s="29"/>
      <c r="D1309" s="29"/>
    </row>
    <row r="1310" spans="3:4">
      <c r="C1310" s="29"/>
      <c r="D1310" s="29"/>
    </row>
    <row r="1311" spans="3:4">
      <c r="C1311" s="29"/>
      <c r="D1311" s="29"/>
    </row>
    <row r="1312" spans="3:4">
      <c r="C1312" s="29"/>
      <c r="D1312" s="29"/>
    </row>
    <row r="1313" spans="3:4">
      <c r="C1313" s="29"/>
      <c r="D1313" s="29"/>
    </row>
    <row r="1314" spans="3:4">
      <c r="C1314" s="29"/>
      <c r="D1314" s="29"/>
    </row>
    <row r="1315" spans="3:4">
      <c r="C1315" s="29"/>
      <c r="D1315" s="29"/>
    </row>
    <row r="1316" spans="3:4">
      <c r="C1316" s="29"/>
      <c r="D1316" s="29"/>
    </row>
    <row r="1317" spans="3:4">
      <c r="C1317" s="29"/>
      <c r="D1317" s="29"/>
    </row>
    <row r="1318" spans="3:4">
      <c r="C1318" s="29"/>
      <c r="D1318" s="29"/>
    </row>
    <row r="1319" spans="3:4">
      <c r="C1319" s="29"/>
      <c r="D1319" s="29"/>
    </row>
    <row r="1320" spans="3:4">
      <c r="C1320" s="29"/>
      <c r="D1320" s="29"/>
    </row>
    <row r="1321" spans="3:4">
      <c r="C1321" s="29"/>
      <c r="D1321" s="29"/>
    </row>
    <row r="1322" spans="3:4">
      <c r="C1322" s="29"/>
      <c r="D1322" s="29"/>
    </row>
    <row r="1323" spans="3:4">
      <c r="C1323" s="29"/>
      <c r="D1323" s="29"/>
    </row>
    <row r="1324" spans="3:4">
      <c r="C1324" s="29"/>
      <c r="D1324" s="29"/>
    </row>
    <row r="1325" spans="3:4">
      <c r="C1325" s="29"/>
      <c r="D1325" s="29"/>
    </row>
    <row r="1326" spans="3:4">
      <c r="C1326" s="29"/>
      <c r="D1326" s="29"/>
    </row>
    <row r="1327" spans="3:4">
      <c r="C1327" s="29"/>
      <c r="D1327" s="29"/>
    </row>
    <row r="1328" spans="3:4">
      <c r="C1328" s="29"/>
      <c r="D1328" s="29"/>
    </row>
    <row r="1329" spans="3:4">
      <c r="C1329" s="29"/>
      <c r="D1329" s="29"/>
    </row>
    <row r="1330" spans="3:4">
      <c r="C1330" s="29"/>
      <c r="D1330" s="29"/>
    </row>
    <row r="1331" spans="3:4">
      <c r="C1331" s="29"/>
      <c r="D1331" s="29"/>
    </row>
    <row r="1332" spans="3:4">
      <c r="C1332" s="29"/>
      <c r="D1332" s="29"/>
    </row>
    <row r="1333" spans="3:4">
      <c r="C1333" s="29"/>
      <c r="D1333" s="29"/>
    </row>
    <row r="1334" spans="3:4">
      <c r="C1334" s="29"/>
      <c r="D1334" s="29"/>
    </row>
    <row r="1335" spans="3:4">
      <c r="C1335" s="29"/>
      <c r="D1335" s="29"/>
    </row>
    <row r="1336" spans="3:4">
      <c r="C1336" s="29"/>
      <c r="D1336" s="29"/>
    </row>
    <row r="1337" spans="3:4">
      <c r="C1337" s="29"/>
      <c r="D1337" s="29"/>
    </row>
    <row r="1338" spans="3:4">
      <c r="C1338" s="29"/>
      <c r="D1338" s="29"/>
    </row>
    <row r="1339" spans="3:4">
      <c r="C1339" s="29"/>
      <c r="D1339" s="29"/>
    </row>
    <row r="1340" spans="3:4">
      <c r="C1340" s="29"/>
      <c r="D1340" s="29"/>
    </row>
    <row r="1341" spans="3:4">
      <c r="C1341" s="29"/>
      <c r="D1341" s="29"/>
    </row>
    <row r="1342" spans="3:4">
      <c r="C1342" s="29"/>
      <c r="D1342" s="29"/>
    </row>
    <row r="1343" spans="3:4">
      <c r="C1343" s="29"/>
      <c r="D1343" s="29"/>
    </row>
    <row r="1344" spans="3:4">
      <c r="C1344" s="29"/>
      <c r="D1344" s="29"/>
    </row>
    <row r="1345" spans="3:4">
      <c r="C1345" s="29"/>
      <c r="D1345" s="29"/>
    </row>
    <row r="1346" spans="3:4">
      <c r="C1346" s="29"/>
      <c r="D1346" s="29"/>
    </row>
    <row r="1347" spans="3:4">
      <c r="C1347" s="29"/>
      <c r="D1347" s="29"/>
    </row>
    <row r="1348" spans="3:4">
      <c r="C1348" s="29"/>
      <c r="D1348" s="29"/>
    </row>
    <row r="1349" spans="3:4">
      <c r="C1349" s="29"/>
      <c r="D1349" s="29"/>
    </row>
    <row r="1350" spans="3:4">
      <c r="C1350" s="29"/>
      <c r="D1350" s="29"/>
    </row>
    <row r="1351" spans="3:4">
      <c r="C1351" s="29"/>
      <c r="D1351" s="29"/>
    </row>
    <row r="1352" spans="3:4">
      <c r="C1352" s="29"/>
      <c r="D1352" s="29"/>
    </row>
    <row r="1353" spans="3:4">
      <c r="C1353" s="29"/>
      <c r="D1353" s="29"/>
    </row>
    <row r="1354" spans="3:4">
      <c r="C1354" s="29"/>
      <c r="D1354" s="29"/>
    </row>
    <row r="1355" spans="3:4">
      <c r="C1355" s="29"/>
      <c r="D1355" s="29"/>
    </row>
    <row r="1356" spans="3:4">
      <c r="C1356" s="29"/>
      <c r="D1356" s="29"/>
    </row>
    <row r="1357" spans="3:4">
      <c r="C1357" s="29"/>
      <c r="D1357" s="29"/>
    </row>
    <row r="1358" spans="3:4">
      <c r="C1358" s="29"/>
      <c r="D1358" s="29"/>
    </row>
    <row r="1359" spans="3:4">
      <c r="C1359" s="29"/>
      <c r="D1359" s="29"/>
    </row>
    <row r="1360" spans="3:4">
      <c r="C1360" s="29"/>
      <c r="D1360" s="29"/>
    </row>
    <row r="1361" spans="3:4">
      <c r="C1361" s="29"/>
      <c r="D1361" s="29"/>
    </row>
    <row r="1362" spans="3:4">
      <c r="C1362" s="29"/>
      <c r="D1362" s="29"/>
    </row>
    <row r="1363" spans="3:4">
      <c r="C1363" s="29"/>
      <c r="D1363" s="29"/>
    </row>
    <row r="1364" spans="3:4">
      <c r="C1364" s="29"/>
      <c r="D1364" s="29"/>
    </row>
    <row r="1365" spans="3:4">
      <c r="C1365" s="29"/>
      <c r="D1365" s="29"/>
    </row>
    <row r="1366" spans="3:4">
      <c r="C1366" s="29"/>
      <c r="D1366" s="29"/>
    </row>
    <row r="1367" spans="3:4">
      <c r="C1367" s="29"/>
      <c r="D1367" s="29"/>
    </row>
    <row r="1368" spans="3:4">
      <c r="C1368" s="29"/>
      <c r="D1368" s="29"/>
    </row>
    <row r="1369" spans="3:4">
      <c r="C1369" s="29"/>
      <c r="D1369" s="29"/>
    </row>
    <row r="1370" spans="3:4">
      <c r="C1370" s="29"/>
      <c r="D1370" s="29"/>
    </row>
    <row r="1371" spans="3:4">
      <c r="C1371" s="29"/>
      <c r="D1371" s="29"/>
    </row>
    <row r="1372" spans="3:4">
      <c r="C1372" s="29"/>
      <c r="D1372" s="29"/>
    </row>
    <row r="1373" spans="3:4">
      <c r="C1373" s="29"/>
      <c r="D1373" s="29"/>
    </row>
    <row r="1374" spans="3:4">
      <c r="C1374" s="29"/>
      <c r="D1374" s="29"/>
    </row>
    <row r="1375" spans="3:4">
      <c r="C1375" s="29"/>
      <c r="D1375" s="29"/>
    </row>
    <row r="1376" spans="3:4">
      <c r="C1376" s="29"/>
      <c r="D1376" s="29"/>
    </row>
    <row r="1377" spans="3:4">
      <c r="C1377" s="29"/>
      <c r="D1377" s="29"/>
    </row>
    <row r="1378" spans="3:4">
      <c r="C1378" s="29"/>
      <c r="D1378" s="29"/>
    </row>
    <row r="1379" spans="3:4">
      <c r="C1379" s="29"/>
      <c r="D1379" s="29"/>
    </row>
    <row r="1380" spans="3:4">
      <c r="C1380" s="29"/>
      <c r="D1380" s="29"/>
    </row>
    <row r="1381" spans="3:4">
      <c r="C1381" s="29"/>
      <c r="D1381" s="29"/>
    </row>
    <row r="1382" spans="3:4">
      <c r="C1382" s="29"/>
      <c r="D1382" s="29"/>
    </row>
    <row r="1383" spans="3:4">
      <c r="C1383" s="29"/>
      <c r="D1383" s="29"/>
    </row>
    <row r="1384" spans="3:4">
      <c r="C1384" s="29"/>
      <c r="D1384" s="29"/>
    </row>
    <row r="1385" spans="3:4">
      <c r="C1385" s="29"/>
      <c r="D1385" s="29"/>
    </row>
    <row r="1386" spans="3:4">
      <c r="C1386" s="29"/>
      <c r="D1386" s="29"/>
    </row>
    <row r="1387" spans="3:4">
      <c r="C1387" s="29"/>
      <c r="D1387" s="29"/>
    </row>
    <row r="1388" spans="3:4">
      <c r="C1388" s="29"/>
      <c r="D1388" s="29"/>
    </row>
    <row r="1389" spans="3:4">
      <c r="C1389" s="29"/>
      <c r="D1389" s="29"/>
    </row>
    <row r="1390" spans="3:4">
      <c r="C1390" s="29"/>
      <c r="D1390" s="29"/>
    </row>
    <row r="1391" spans="3:4">
      <c r="C1391" s="29"/>
      <c r="D1391" s="29"/>
    </row>
    <row r="1392" spans="3:4">
      <c r="C1392" s="29"/>
      <c r="D1392" s="29"/>
    </row>
    <row r="1393" spans="3:4">
      <c r="C1393" s="29"/>
      <c r="D1393" s="29"/>
    </row>
    <row r="1394" spans="3:4">
      <c r="C1394" s="29"/>
      <c r="D1394" s="29"/>
    </row>
    <row r="1395" spans="3:4">
      <c r="C1395" s="29"/>
      <c r="D1395" s="29"/>
    </row>
    <row r="1396" spans="3:4">
      <c r="C1396" s="29"/>
      <c r="D1396" s="29"/>
    </row>
    <row r="1397" spans="3:4">
      <c r="C1397" s="29"/>
      <c r="D1397" s="29"/>
    </row>
    <row r="1398" spans="3:4">
      <c r="C1398" s="29"/>
      <c r="D1398" s="29"/>
    </row>
    <row r="1399" spans="3:4">
      <c r="C1399" s="29"/>
      <c r="D1399" s="29"/>
    </row>
    <row r="1400" spans="3:4">
      <c r="C1400" s="29"/>
      <c r="D1400" s="29"/>
    </row>
    <row r="1401" spans="3:4">
      <c r="C1401" s="29"/>
      <c r="D1401" s="29"/>
    </row>
    <row r="1402" spans="3:4">
      <c r="C1402" s="29"/>
      <c r="D1402" s="29"/>
    </row>
    <row r="1403" spans="3:4">
      <c r="C1403" s="29"/>
      <c r="D1403" s="29"/>
    </row>
    <row r="1404" spans="3:4">
      <c r="C1404" s="29"/>
      <c r="D1404" s="29"/>
    </row>
    <row r="1405" spans="3:4">
      <c r="C1405" s="29"/>
      <c r="D1405" s="29"/>
    </row>
    <row r="1406" spans="3:4">
      <c r="C1406" s="29"/>
      <c r="D1406" s="29"/>
    </row>
    <row r="1407" spans="3:4">
      <c r="C1407" s="29"/>
      <c r="D1407" s="29"/>
    </row>
    <row r="1408" spans="3:4">
      <c r="C1408" s="29"/>
      <c r="D1408" s="29"/>
    </row>
    <row r="1409" spans="3:4">
      <c r="C1409" s="29"/>
      <c r="D1409" s="29"/>
    </row>
    <row r="1410" spans="3:4">
      <c r="C1410" s="29"/>
      <c r="D1410" s="29"/>
    </row>
    <row r="1411" spans="3:4">
      <c r="C1411" s="29"/>
      <c r="D1411" s="29"/>
    </row>
    <row r="1412" spans="3:4">
      <c r="C1412" s="29"/>
      <c r="D1412" s="29"/>
    </row>
    <row r="1413" spans="3:4">
      <c r="C1413" s="29"/>
      <c r="D1413" s="29"/>
    </row>
    <row r="1414" spans="3:4">
      <c r="C1414" s="29"/>
      <c r="D1414" s="29"/>
    </row>
    <row r="1415" spans="3:4">
      <c r="C1415" s="29"/>
      <c r="D1415" s="29"/>
    </row>
    <row r="1416" spans="3:4">
      <c r="C1416" s="29"/>
      <c r="D1416" s="29"/>
    </row>
    <row r="1417" spans="3:4">
      <c r="C1417" s="29"/>
      <c r="D1417" s="29"/>
    </row>
    <row r="1418" spans="3:4">
      <c r="C1418" s="29"/>
      <c r="D1418" s="29"/>
    </row>
    <row r="1419" spans="3:4">
      <c r="C1419" s="29"/>
      <c r="D1419" s="29"/>
    </row>
    <row r="1420" spans="3:4">
      <c r="C1420" s="29"/>
      <c r="D1420" s="29"/>
    </row>
    <row r="1421" spans="3:4">
      <c r="C1421" s="29"/>
      <c r="D1421" s="29"/>
    </row>
    <row r="1422" spans="3:4">
      <c r="C1422" s="29"/>
      <c r="D1422" s="29"/>
    </row>
    <row r="1423" spans="3:4">
      <c r="C1423" s="29"/>
      <c r="D1423" s="29"/>
    </row>
    <row r="1424" spans="3:4">
      <c r="C1424" s="29"/>
      <c r="D1424" s="29"/>
    </row>
    <row r="1425" spans="3:4">
      <c r="C1425" s="29"/>
      <c r="D1425" s="29"/>
    </row>
    <row r="1426" spans="3:4">
      <c r="C1426" s="29"/>
      <c r="D1426" s="29"/>
    </row>
    <row r="1427" spans="3:4">
      <c r="C1427" s="29"/>
      <c r="D1427" s="29"/>
    </row>
    <row r="1428" spans="3:4">
      <c r="C1428" s="29"/>
      <c r="D1428" s="29"/>
    </row>
    <row r="1429" spans="3:4">
      <c r="C1429" s="29"/>
      <c r="D1429" s="29"/>
    </row>
    <row r="1430" spans="3:4">
      <c r="C1430" s="29"/>
      <c r="D1430" s="29"/>
    </row>
    <row r="1431" spans="3:4">
      <c r="C1431" s="29"/>
      <c r="D1431" s="29"/>
    </row>
    <row r="1432" spans="3:4">
      <c r="C1432" s="29"/>
      <c r="D1432" s="29"/>
    </row>
    <row r="1433" spans="3:4">
      <c r="C1433" s="29"/>
      <c r="D1433" s="29"/>
    </row>
    <row r="1434" spans="3:4">
      <c r="C1434" s="29"/>
      <c r="D1434" s="29"/>
    </row>
    <row r="1435" spans="3:4">
      <c r="C1435" s="29"/>
      <c r="D1435" s="29"/>
    </row>
    <row r="1436" spans="3:4">
      <c r="C1436" s="29"/>
      <c r="D1436" s="29"/>
    </row>
    <row r="1437" spans="3:4">
      <c r="C1437" s="29"/>
      <c r="D1437" s="29"/>
    </row>
    <row r="1438" spans="3:4">
      <c r="C1438" s="29"/>
      <c r="D1438" s="29"/>
    </row>
    <row r="1439" spans="3:4">
      <c r="C1439" s="29"/>
      <c r="D1439" s="29"/>
    </row>
    <row r="1440" spans="3:4">
      <c r="C1440" s="29"/>
      <c r="D1440" s="29"/>
    </row>
    <row r="1441" spans="3:4">
      <c r="C1441" s="29"/>
      <c r="D1441" s="29"/>
    </row>
    <row r="1442" spans="3:4">
      <c r="C1442" s="29"/>
      <c r="D1442" s="29"/>
    </row>
    <row r="1443" spans="3:4">
      <c r="C1443" s="29"/>
      <c r="D1443" s="29"/>
    </row>
    <row r="1444" spans="3:4">
      <c r="C1444" s="29"/>
      <c r="D1444" s="29"/>
    </row>
    <row r="1445" spans="3:4">
      <c r="C1445" s="29"/>
      <c r="D1445" s="29"/>
    </row>
    <row r="1446" spans="3:4">
      <c r="C1446" s="29"/>
      <c r="D1446" s="29"/>
    </row>
    <row r="1447" spans="3:4">
      <c r="C1447" s="29"/>
      <c r="D1447" s="29"/>
    </row>
    <row r="1448" spans="3:4">
      <c r="C1448" s="29"/>
      <c r="D1448" s="29"/>
    </row>
    <row r="1449" spans="3:4">
      <c r="C1449" s="29"/>
      <c r="D1449" s="29"/>
    </row>
    <row r="1450" spans="3:4">
      <c r="C1450" s="29"/>
      <c r="D1450" s="29"/>
    </row>
    <row r="1451" spans="3:4">
      <c r="C1451" s="29"/>
      <c r="D1451" s="29"/>
    </row>
    <row r="1452" spans="3:4">
      <c r="C1452" s="29"/>
      <c r="D1452" s="29"/>
    </row>
    <row r="1453" spans="3:4">
      <c r="C1453" s="29"/>
      <c r="D1453" s="29"/>
    </row>
    <row r="1454" spans="3:4">
      <c r="C1454" s="29"/>
      <c r="D1454" s="29"/>
    </row>
    <row r="1455" spans="3:4">
      <c r="C1455" s="29"/>
      <c r="D1455" s="29"/>
    </row>
    <row r="1456" spans="3:4">
      <c r="C1456" s="29"/>
      <c r="D1456" s="29"/>
    </row>
    <row r="1457" spans="3:4">
      <c r="C1457" s="29"/>
      <c r="D1457" s="29"/>
    </row>
    <row r="1458" spans="3:4">
      <c r="C1458" s="29"/>
      <c r="D1458" s="29"/>
    </row>
    <row r="1459" spans="3:4">
      <c r="C1459" s="29"/>
      <c r="D1459" s="29"/>
    </row>
    <row r="1460" spans="3:4">
      <c r="C1460" s="29"/>
      <c r="D1460" s="29"/>
    </row>
    <row r="1461" spans="3:4">
      <c r="C1461" s="29"/>
      <c r="D1461" s="29"/>
    </row>
    <row r="1462" spans="3:4">
      <c r="C1462" s="29"/>
      <c r="D1462" s="29"/>
    </row>
    <row r="1463" spans="3:4">
      <c r="C1463" s="29"/>
      <c r="D1463" s="29"/>
    </row>
    <row r="1464" spans="3:4">
      <c r="C1464" s="29"/>
      <c r="D1464" s="29"/>
    </row>
    <row r="1465" spans="3:4">
      <c r="C1465" s="29"/>
      <c r="D1465" s="29"/>
    </row>
    <row r="1466" spans="3:4">
      <c r="C1466" s="29"/>
      <c r="D1466" s="29"/>
    </row>
    <row r="1467" spans="3:4">
      <c r="C1467" s="29"/>
      <c r="D1467" s="29"/>
    </row>
    <row r="1468" spans="3:4">
      <c r="C1468" s="29"/>
      <c r="D1468" s="29"/>
    </row>
    <row r="1469" spans="3:4">
      <c r="C1469" s="29"/>
      <c r="D1469" s="29"/>
    </row>
    <row r="1470" spans="3:4">
      <c r="C1470" s="29"/>
      <c r="D1470" s="29"/>
    </row>
    <row r="1471" spans="3:4">
      <c r="C1471" s="29"/>
      <c r="D1471" s="29"/>
    </row>
    <row r="1472" spans="3:4">
      <c r="C1472" s="29"/>
      <c r="D1472" s="29"/>
    </row>
    <row r="1473" spans="3:4">
      <c r="C1473" s="29"/>
      <c r="D1473" s="29"/>
    </row>
    <row r="1474" spans="3:4">
      <c r="C1474" s="29"/>
      <c r="D1474" s="29"/>
    </row>
    <row r="1475" spans="3:4">
      <c r="C1475" s="29"/>
      <c r="D1475" s="29"/>
    </row>
    <row r="1476" spans="3:4">
      <c r="C1476" s="29"/>
      <c r="D1476" s="29"/>
    </row>
    <row r="1477" spans="3:4">
      <c r="C1477" s="29"/>
      <c r="D1477" s="29"/>
    </row>
    <row r="1478" spans="3:4">
      <c r="C1478" s="29"/>
      <c r="D1478" s="29"/>
    </row>
    <row r="1479" spans="3:4">
      <c r="C1479" s="29"/>
      <c r="D1479" s="29"/>
    </row>
    <row r="1480" spans="3:4">
      <c r="C1480" s="29"/>
      <c r="D1480" s="29"/>
    </row>
    <row r="1481" spans="3:4">
      <c r="C1481" s="29"/>
      <c r="D1481" s="29"/>
    </row>
    <row r="1482" spans="3:4">
      <c r="C1482" s="29"/>
      <c r="D1482" s="29"/>
    </row>
    <row r="1483" spans="3:4">
      <c r="C1483" s="29"/>
      <c r="D1483" s="29"/>
    </row>
    <row r="1484" spans="3:4">
      <c r="C1484" s="29"/>
      <c r="D1484" s="29"/>
    </row>
    <row r="1485" spans="3:4">
      <c r="C1485" s="29"/>
      <c r="D1485" s="29"/>
    </row>
    <row r="1486" spans="3:4">
      <c r="C1486" s="29"/>
      <c r="D1486" s="29"/>
    </row>
    <row r="1487" spans="3:4">
      <c r="C1487" s="29"/>
      <c r="D1487" s="29"/>
    </row>
    <row r="1488" spans="3:4">
      <c r="C1488" s="29"/>
      <c r="D1488" s="29"/>
    </row>
    <row r="1489" spans="3:4">
      <c r="C1489" s="29"/>
      <c r="D1489" s="29"/>
    </row>
    <row r="1490" spans="3:4">
      <c r="C1490" s="29"/>
      <c r="D1490" s="29"/>
    </row>
    <row r="1491" spans="3:4">
      <c r="C1491" s="29"/>
      <c r="D1491" s="29"/>
    </row>
    <row r="1492" spans="3:4">
      <c r="C1492" s="29"/>
      <c r="D1492" s="29"/>
    </row>
    <row r="1493" spans="3:4">
      <c r="C1493" s="29"/>
      <c r="D1493" s="29"/>
    </row>
    <row r="1494" spans="3:4">
      <c r="C1494" s="29"/>
      <c r="D1494" s="29"/>
    </row>
    <row r="1495" spans="3:4">
      <c r="C1495" s="29"/>
      <c r="D1495" s="29"/>
    </row>
    <row r="1496" spans="3:4">
      <c r="C1496" s="29"/>
      <c r="D1496" s="29"/>
    </row>
    <row r="1497" spans="3:4">
      <c r="C1497" s="29"/>
      <c r="D1497" s="29"/>
    </row>
    <row r="1498" spans="3:4">
      <c r="C1498" s="29"/>
      <c r="D1498" s="29"/>
    </row>
    <row r="1499" spans="3:4">
      <c r="C1499" s="29"/>
      <c r="D1499" s="29"/>
    </row>
    <row r="1500" spans="3:4">
      <c r="C1500" s="29"/>
      <c r="D1500" s="29"/>
    </row>
    <row r="1501" spans="3:4">
      <c r="C1501" s="29"/>
      <c r="D1501" s="29"/>
    </row>
    <row r="1502" spans="3:4">
      <c r="C1502" s="29"/>
      <c r="D1502" s="29"/>
    </row>
    <row r="1503" spans="3:4">
      <c r="C1503" s="29"/>
      <c r="D1503" s="29"/>
    </row>
    <row r="1504" spans="3:4">
      <c r="C1504" s="29"/>
      <c r="D1504" s="29"/>
    </row>
    <row r="1505" spans="3:4">
      <c r="C1505" s="29"/>
      <c r="D1505" s="29"/>
    </row>
    <row r="1506" spans="3:4">
      <c r="C1506" s="29"/>
      <c r="D1506" s="29"/>
    </row>
    <row r="1507" spans="3:4">
      <c r="C1507" s="29"/>
      <c r="D1507" s="29"/>
    </row>
    <row r="1508" spans="3:4">
      <c r="C1508" s="29"/>
      <c r="D1508" s="29"/>
    </row>
    <row r="1509" spans="3:4">
      <c r="C1509" s="29"/>
      <c r="D1509" s="29"/>
    </row>
    <row r="1510" spans="3:4">
      <c r="C1510" s="29"/>
      <c r="D1510" s="29"/>
    </row>
    <row r="1511" spans="3:4">
      <c r="C1511" s="29"/>
      <c r="D1511" s="29"/>
    </row>
    <row r="1512" spans="3:4">
      <c r="C1512" s="29"/>
      <c r="D1512" s="29"/>
    </row>
    <row r="1513" spans="3:4">
      <c r="C1513" s="29"/>
      <c r="D1513" s="29"/>
    </row>
    <row r="1514" spans="3:4">
      <c r="C1514" s="29"/>
      <c r="D1514" s="29"/>
    </row>
    <row r="1515" spans="3:4">
      <c r="C1515" s="29"/>
      <c r="D1515" s="29"/>
    </row>
    <row r="1516" spans="3:4">
      <c r="C1516" s="29"/>
      <c r="D1516" s="29"/>
    </row>
    <row r="1517" spans="3:4">
      <c r="C1517" s="29"/>
      <c r="D1517" s="29"/>
    </row>
    <row r="1518" spans="3:4">
      <c r="C1518" s="29"/>
      <c r="D1518" s="29"/>
    </row>
    <row r="1519" spans="3:4">
      <c r="C1519" s="29"/>
      <c r="D1519" s="29"/>
    </row>
    <row r="1520" spans="3:4">
      <c r="C1520" s="29"/>
      <c r="D1520" s="29"/>
    </row>
    <row r="1521" spans="3:4">
      <c r="C1521" s="29"/>
      <c r="D1521" s="29"/>
    </row>
    <row r="1522" spans="3:4">
      <c r="C1522" s="29"/>
      <c r="D1522" s="29"/>
    </row>
    <row r="1523" spans="3:4">
      <c r="C1523" s="29"/>
      <c r="D1523" s="29"/>
    </row>
    <row r="1524" spans="3:4">
      <c r="C1524" s="29"/>
      <c r="D1524" s="29"/>
    </row>
    <row r="1525" spans="3:4">
      <c r="C1525" s="29"/>
      <c r="D1525" s="29"/>
    </row>
    <row r="1526" spans="3:4">
      <c r="C1526" s="29"/>
      <c r="D1526" s="29"/>
    </row>
    <row r="1527" spans="3:4">
      <c r="C1527" s="29"/>
      <c r="D1527" s="29"/>
    </row>
    <row r="1528" spans="3:4">
      <c r="C1528" s="29"/>
      <c r="D1528" s="29"/>
    </row>
    <row r="1529" spans="3:4">
      <c r="C1529" s="29"/>
      <c r="D1529" s="29"/>
    </row>
    <row r="1530" spans="3:4">
      <c r="C1530" s="29"/>
      <c r="D1530" s="29"/>
    </row>
    <row r="1531" spans="3:4">
      <c r="C1531" s="29"/>
      <c r="D1531" s="29"/>
    </row>
    <row r="1532" spans="3:4">
      <c r="C1532" s="29"/>
      <c r="D1532" s="29"/>
    </row>
    <row r="1533" spans="3:4">
      <c r="C1533" s="29"/>
      <c r="D1533" s="29"/>
    </row>
    <row r="1534" spans="3:4">
      <c r="C1534" s="29"/>
      <c r="D1534" s="29"/>
    </row>
    <row r="1535" spans="3:4">
      <c r="C1535" s="29"/>
      <c r="D1535" s="29"/>
    </row>
    <row r="1536" spans="3:4">
      <c r="C1536" s="29"/>
      <c r="D1536" s="29"/>
    </row>
    <row r="1537" spans="3:4">
      <c r="C1537" s="29"/>
      <c r="D1537" s="29"/>
    </row>
    <row r="1538" spans="3:4">
      <c r="C1538" s="29"/>
      <c r="D1538" s="29"/>
    </row>
    <row r="1539" spans="3:4">
      <c r="C1539" s="29"/>
      <c r="D1539" s="29"/>
    </row>
    <row r="1540" spans="3:4">
      <c r="C1540" s="29"/>
      <c r="D1540" s="29"/>
    </row>
    <row r="1541" spans="3:4">
      <c r="C1541" s="29"/>
      <c r="D1541" s="29"/>
    </row>
    <row r="1542" spans="3:4">
      <c r="C1542" s="29"/>
      <c r="D1542" s="29"/>
    </row>
    <row r="1543" spans="3:4">
      <c r="C1543" s="29"/>
      <c r="D1543" s="29"/>
    </row>
    <row r="1544" spans="3:4">
      <c r="C1544" s="29"/>
      <c r="D1544" s="29"/>
    </row>
    <row r="1545" spans="3:4">
      <c r="C1545" s="29"/>
      <c r="D1545" s="29"/>
    </row>
    <row r="1546" spans="3:4">
      <c r="C1546" s="29"/>
      <c r="D1546" s="29"/>
    </row>
    <row r="1547" spans="3:4">
      <c r="C1547" s="29"/>
      <c r="D1547" s="29"/>
    </row>
    <row r="1548" spans="3:4">
      <c r="C1548" s="29"/>
      <c r="D1548" s="29"/>
    </row>
    <row r="1549" spans="3:4">
      <c r="C1549" s="29"/>
      <c r="D1549" s="29"/>
    </row>
    <row r="1550" spans="3:4">
      <c r="C1550" s="29"/>
      <c r="D1550" s="29"/>
    </row>
    <row r="1551" spans="3:4">
      <c r="C1551" s="29"/>
      <c r="D1551" s="29"/>
    </row>
    <row r="1552" spans="3:4">
      <c r="C1552" s="29"/>
      <c r="D1552" s="29"/>
    </row>
    <row r="1553" spans="3:4">
      <c r="C1553" s="29"/>
      <c r="D1553" s="29"/>
    </row>
    <row r="1554" spans="3:4">
      <c r="C1554" s="29"/>
      <c r="D1554" s="29"/>
    </row>
    <row r="1555" spans="3:4">
      <c r="C1555" s="29"/>
      <c r="D1555" s="29"/>
    </row>
    <row r="1556" spans="3:4">
      <c r="C1556" s="29"/>
      <c r="D1556" s="29"/>
    </row>
    <row r="1557" spans="3:4">
      <c r="C1557" s="29"/>
      <c r="D1557" s="29"/>
    </row>
    <row r="1558" spans="3:4">
      <c r="C1558" s="29"/>
      <c r="D1558" s="29"/>
    </row>
    <row r="1559" spans="3:4">
      <c r="C1559" s="29"/>
      <c r="D1559" s="29"/>
    </row>
    <row r="1560" spans="3:4">
      <c r="C1560" s="29"/>
      <c r="D1560" s="29"/>
    </row>
    <row r="1561" spans="3:4">
      <c r="C1561" s="29"/>
      <c r="D1561" s="29"/>
    </row>
    <row r="1562" spans="3:4">
      <c r="C1562" s="29"/>
      <c r="D1562" s="29"/>
    </row>
    <row r="1563" spans="3:4">
      <c r="C1563" s="29"/>
      <c r="D1563" s="29"/>
    </row>
    <row r="1564" spans="3:4">
      <c r="C1564" s="29"/>
      <c r="D1564" s="29"/>
    </row>
    <row r="1565" spans="3:4">
      <c r="C1565" s="29"/>
      <c r="D1565" s="29"/>
    </row>
    <row r="1566" spans="3:4">
      <c r="C1566" s="29"/>
      <c r="D1566" s="29"/>
    </row>
    <row r="1567" spans="3:4">
      <c r="C1567" s="29"/>
      <c r="D1567" s="29"/>
    </row>
    <row r="1568" spans="3:4">
      <c r="C1568" s="29"/>
      <c r="D1568" s="29"/>
    </row>
    <row r="1569" spans="3:4">
      <c r="C1569" s="29"/>
      <c r="D1569" s="29"/>
    </row>
    <row r="1570" spans="3:4">
      <c r="C1570" s="29"/>
      <c r="D1570" s="29"/>
    </row>
    <row r="1571" spans="3:4">
      <c r="C1571" s="29"/>
      <c r="D1571" s="29"/>
    </row>
    <row r="1572" spans="3:4">
      <c r="C1572" s="29"/>
      <c r="D1572" s="29"/>
    </row>
    <row r="1573" spans="3:4">
      <c r="C1573" s="29"/>
      <c r="D1573" s="29"/>
    </row>
    <row r="1574" spans="3:4">
      <c r="C1574" s="29"/>
      <c r="D1574" s="29"/>
    </row>
    <row r="1575" spans="3:4">
      <c r="C1575" s="29"/>
      <c r="D1575" s="29"/>
    </row>
    <row r="1576" spans="3:4">
      <c r="C1576" s="29"/>
      <c r="D1576" s="29"/>
    </row>
    <row r="1577" spans="3:4">
      <c r="C1577" s="29"/>
      <c r="D1577" s="29"/>
    </row>
    <row r="1578" spans="3:4">
      <c r="C1578" s="29"/>
      <c r="D1578" s="29"/>
    </row>
    <row r="1579" spans="3:4">
      <c r="C1579" s="29"/>
      <c r="D1579" s="29"/>
    </row>
    <row r="1580" spans="3:4">
      <c r="C1580" s="29"/>
      <c r="D1580" s="29"/>
    </row>
    <row r="1581" spans="3:4">
      <c r="C1581" s="29"/>
      <c r="D1581" s="29"/>
    </row>
    <row r="1582" spans="3:4">
      <c r="C1582" s="29"/>
      <c r="D1582" s="29"/>
    </row>
    <row r="1583" spans="3:4">
      <c r="C1583" s="29"/>
      <c r="D1583" s="29"/>
    </row>
    <row r="1584" spans="3:4">
      <c r="C1584" s="29"/>
      <c r="D1584" s="29"/>
    </row>
    <row r="1585" spans="3:4">
      <c r="C1585" s="29"/>
      <c r="D1585" s="29"/>
    </row>
    <row r="1586" spans="3:4">
      <c r="C1586" s="29"/>
      <c r="D1586" s="29"/>
    </row>
    <row r="1587" spans="3:4">
      <c r="C1587" s="29"/>
      <c r="D1587" s="29"/>
    </row>
    <row r="1588" spans="3:4">
      <c r="C1588" s="29"/>
      <c r="D1588" s="29"/>
    </row>
    <row r="1589" spans="3:4">
      <c r="C1589" s="29"/>
      <c r="D1589" s="29"/>
    </row>
    <row r="1590" spans="3:4">
      <c r="C1590" s="29"/>
      <c r="D1590" s="29"/>
    </row>
    <row r="1591" spans="3:4">
      <c r="C1591" s="29"/>
      <c r="D1591" s="29"/>
    </row>
    <row r="1592" spans="3:4">
      <c r="C1592" s="29"/>
      <c r="D1592" s="29"/>
    </row>
    <row r="1593" spans="3:4">
      <c r="C1593" s="29"/>
      <c r="D1593" s="29"/>
    </row>
    <row r="1594" spans="3:4">
      <c r="C1594" s="29"/>
      <c r="D1594" s="29"/>
    </row>
    <row r="1595" spans="3:4">
      <c r="C1595" s="29"/>
      <c r="D1595" s="29"/>
    </row>
    <row r="1596" spans="3:4">
      <c r="C1596" s="29"/>
      <c r="D1596" s="29"/>
    </row>
    <row r="1597" spans="3:4">
      <c r="C1597" s="29"/>
      <c r="D1597" s="29"/>
    </row>
    <row r="1598" spans="3:4">
      <c r="C1598" s="29"/>
      <c r="D1598" s="29"/>
    </row>
    <row r="1599" spans="3:4">
      <c r="C1599" s="29"/>
      <c r="D1599" s="29"/>
    </row>
    <row r="1600" spans="3:4">
      <c r="C1600" s="29"/>
      <c r="D1600" s="29"/>
    </row>
    <row r="1601" spans="3:4">
      <c r="C1601" s="29"/>
      <c r="D1601" s="29"/>
    </row>
    <row r="1602" spans="3:4">
      <c r="C1602" s="29"/>
      <c r="D1602" s="29"/>
    </row>
    <row r="1603" spans="3:4">
      <c r="C1603" s="29"/>
      <c r="D1603" s="29"/>
    </row>
    <row r="1604" spans="3:4">
      <c r="C1604" s="29"/>
      <c r="D1604" s="29"/>
    </row>
    <row r="1605" spans="3:4">
      <c r="C1605" s="29"/>
      <c r="D1605" s="29"/>
    </row>
    <row r="1606" spans="3:4">
      <c r="C1606" s="29"/>
      <c r="D1606" s="29"/>
    </row>
    <row r="1607" spans="3:4">
      <c r="C1607" s="29"/>
      <c r="D1607" s="29"/>
    </row>
    <row r="1608" spans="3:4">
      <c r="C1608" s="29"/>
      <c r="D1608" s="29"/>
    </row>
    <row r="1609" spans="3:4">
      <c r="C1609" s="29"/>
      <c r="D1609" s="29"/>
    </row>
    <row r="1610" spans="3:4">
      <c r="C1610" s="29"/>
      <c r="D1610" s="29"/>
    </row>
    <row r="1611" spans="3:4">
      <c r="C1611" s="29"/>
      <c r="D1611" s="29"/>
    </row>
    <row r="1612" spans="3:4">
      <c r="C1612" s="29"/>
      <c r="D1612" s="29"/>
    </row>
    <row r="1613" spans="3:4">
      <c r="C1613" s="29"/>
      <c r="D1613" s="29"/>
    </row>
    <row r="1614" spans="3:4">
      <c r="C1614" s="29"/>
      <c r="D1614" s="29"/>
    </row>
    <row r="1615" spans="3:4">
      <c r="C1615" s="29"/>
      <c r="D1615" s="29"/>
    </row>
    <row r="1616" spans="3:4">
      <c r="C1616" s="29"/>
      <c r="D1616" s="29"/>
    </row>
    <row r="1617" spans="3:4">
      <c r="C1617" s="29"/>
      <c r="D1617" s="29"/>
    </row>
    <row r="1618" spans="3:4">
      <c r="C1618" s="29"/>
      <c r="D1618" s="29"/>
    </row>
    <row r="1619" spans="3:4">
      <c r="C1619" s="29"/>
      <c r="D1619" s="29"/>
    </row>
    <row r="1620" spans="3:4">
      <c r="C1620" s="29"/>
      <c r="D1620" s="29"/>
    </row>
    <row r="1621" spans="3:4">
      <c r="C1621" s="29"/>
      <c r="D1621" s="29"/>
    </row>
    <row r="1622" spans="3:4">
      <c r="C1622" s="29"/>
      <c r="D1622" s="29"/>
    </row>
    <row r="1623" spans="3:4">
      <c r="C1623" s="29"/>
      <c r="D1623" s="29"/>
    </row>
    <row r="1624" spans="3:4">
      <c r="C1624" s="29"/>
      <c r="D1624" s="29"/>
    </row>
    <row r="1625" spans="3:4">
      <c r="C1625" s="29"/>
      <c r="D1625" s="29"/>
    </row>
    <row r="1626" spans="3:4">
      <c r="C1626" s="29"/>
      <c r="D1626" s="29"/>
    </row>
    <row r="1627" spans="3:4">
      <c r="C1627" s="29"/>
      <c r="D1627" s="29"/>
    </row>
    <row r="1628" spans="3:4">
      <c r="C1628" s="29"/>
      <c r="D1628" s="29"/>
    </row>
    <row r="1629" spans="3:4">
      <c r="C1629" s="29"/>
      <c r="D1629" s="29"/>
    </row>
    <row r="1630" spans="3:4">
      <c r="C1630" s="29"/>
      <c r="D1630" s="29"/>
    </row>
    <row r="1631" spans="3:4">
      <c r="C1631" s="29"/>
      <c r="D1631" s="29"/>
    </row>
    <row r="1632" spans="3:4">
      <c r="C1632" s="29"/>
      <c r="D1632" s="29"/>
    </row>
    <row r="1633" spans="3:4">
      <c r="C1633" s="29"/>
      <c r="D1633" s="29"/>
    </row>
    <row r="1634" spans="3:4">
      <c r="C1634" s="29"/>
      <c r="D1634" s="29"/>
    </row>
    <row r="1635" spans="3:4">
      <c r="C1635" s="29"/>
      <c r="D1635" s="29"/>
    </row>
    <row r="1636" spans="3:4">
      <c r="C1636" s="29"/>
      <c r="D1636" s="29"/>
    </row>
    <row r="1637" spans="3:4">
      <c r="C1637" s="29"/>
      <c r="D1637" s="29"/>
    </row>
    <row r="1638" spans="3:4">
      <c r="C1638" s="29"/>
      <c r="D1638" s="29"/>
    </row>
    <row r="1639" spans="3:4">
      <c r="C1639" s="29"/>
      <c r="D1639" s="29"/>
    </row>
    <row r="1640" spans="3:4">
      <c r="C1640" s="29"/>
      <c r="D1640" s="29"/>
    </row>
    <row r="1641" spans="3:4">
      <c r="C1641" s="29"/>
      <c r="D1641" s="29"/>
    </row>
    <row r="1642" spans="3:4">
      <c r="C1642" s="29"/>
      <c r="D1642" s="29"/>
    </row>
    <row r="1643" spans="3:4">
      <c r="C1643" s="29"/>
      <c r="D1643" s="29"/>
    </row>
    <row r="1644" spans="3:4">
      <c r="C1644" s="29"/>
      <c r="D1644" s="29"/>
    </row>
    <row r="1645" spans="3:4">
      <c r="C1645" s="29"/>
      <c r="D1645" s="29"/>
    </row>
    <row r="1646" spans="3:4">
      <c r="C1646" s="29"/>
      <c r="D1646" s="29"/>
    </row>
    <row r="1647" spans="3:4">
      <c r="C1647" s="29"/>
      <c r="D1647" s="29"/>
    </row>
    <row r="1648" spans="3:4">
      <c r="C1648" s="29"/>
      <c r="D1648" s="29"/>
    </row>
    <row r="1649" spans="3:4">
      <c r="C1649" s="29"/>
      <c r="D1649" s="29"/>
    </row>
    <row r="1650" spans="3:4">
      <c r="C1650" s="29"/>
      <c r="D1650" s="29"/>
    </row>
    <row r="1651" spans="3:4">
      <c r="C1651" s="29"/>
      <c r="D1651" s="29"/>
    </row>
    <row r="1652" spans="3:4">
      <c r="C1652" s="29"/>
      <c r="D1652" s="29"/>
    </row>
    <row r="1653" spans="3:4">
      <c r="C1653" s="29"/>
      <c r="D1653" s="29"/>
    </row>
    <row r="1654" spans="3:4">
      <c r="C1654" s="29"/>
      <c r="D1654" s="29"/>
    </row>
    <row r="1655" spans="3:4">
      <c r="C1655" s="29"/>
      <c r="D1655" s="29"/>
    </row>
    <row r="1656" spans="3:4">
      <c r="C1656" s="29"/>
      <c r="D1656" s="29"/>
    </row>
    <row r="1657" spans="3:4">
      <c r="C1657" s="29"/>
      <c r="D1657" s="29"/>
    </row>
    <row r="1658" spans="3:4">
      <c r="C1658" s="29"/>
      <c r="D1658" s="29"/>
    </row>
    <row r="1659" spans="3:4">
      <c r="C1659" s="29"/>
      <c r="D1659" s="29"/>
    </row>
    <row r="1660" spans="3:4">
      <c r="C1660" s="29"/>
      <c r="D1660" s="29"/>
    </row>
    <row r="1661" spans="3:4">
      <c r="C1661" s="29"/>
      <c r="D1661" s="29"/>
    </row>
    <row r="1662" spans="3:4">
      <c r="C1662" s="29"/>
      <c r="D1662" s="29"/>
    </row>
    <row r="1663" spans="3:4">
      <c r="C1663" s="29"/>
      <c r="D1663" s="29"/>
    </row>
    <row r="1664" spans="3:4">
      <c r="C1664" s="29"/>
      <c r="D1664" s="29"/>
    </row>
    <row r="1665" spans="3:4">
      <c r="C1665" s="29"/>
      <c r="D1665" s="29"/>
    </row>
    <row r="1666" spans="3:4">
      <c r="C1666" s="29"/>
      <c r="D1666" s="29"/>
    </row>
    <row r="1667" spans="3:4">
      <c r="C1667" s="29"/>
      <c r="D1667" s="29"/>
    </row>
    <row r="1668" spans="3:4">
      <c r="C1668" s="29"/>
      <c r="D1668" s="29"/>
    </row>
    <row r="1669" spans="3:4">
      <c r="C1669" s="29"/>
      <c r="D1669" s="29"/>
    </row>
    <row r="1670" spans="3:4">
      <c r="C1670" s="29"/>
      <c r="D1670" s="29"/>
    </row>
    <row r="1671" spans="3:4">
      <c r="C1671" s="29"/>
      <c r="D1671" s="29"/>
    </row>
    <row r="1672" spans="3:4">
      <c r="C1672" s="29"/>
      <c r="D1672" s="29"/>
    </row>
    <row r="1673" spans="3:4">
      <c r="C1673" s="29"/>
      <c r="D1673" s="29"/>
    </row>
    <row r="1674" spans="3:4">
      <c r="C1674" s="29"/>
      <c r="D1674" s="29"/>
    </row>
    <row r="1675" spans="3:4">
      <c r="C1675" s="29"/>
      <c r="D1675" s="29"/>
    </row>
    <row r="1676" spans="3:4">
      <c r="C1676" s="29"/>
      <c r="D1676" s="29"/>
    </row>
    <row r="1677" spans="3:4">
      <c r="C1677" s="29"/>
      <c r="D1677" s="29"/>
    </row>
    <row r="1678" spans="3:4">
      <c r="C1678" s="29"/>
      <c r="D1678" s="29"/>
    </row>
    <row r="1679" spans="3:4">
      <c r="C1679" s="29"/>
      <c r="D1679" s="29"/>
    </row>
    <row r="1680" spans="3:4">
      <c r="C1680" s="29"/>
      <c r="D1680" s="29"/>
    </row>
    <row r="1681" spans="3:4">
      <c r="C1681" s="29"/>
      <c r="D1681" s="29"/>
    </row>
    <row r="1682" spans="3:4">
      <c r="C1682" s="29"/>
      <c r="D1682" s="29"/>
    </row>
    <row r="1683" spans="3:4">
      <c r="C1683" s="29"/>
      <c r="D1683" s="29"/>
    </row>
    <row r="1684" spans="3:4">
      <c r="C1684" s="29"/>
      <c r="D1684" s="29"/>
    </row>
    <row r="1685" spans="3:4">
      <c r="C1685" s="29"/>
      <c r="D1685" s="29"/>
    </row>
    <row r="1686" spans="3:4">
      <c r="C1686" s="29"/>
      <c r="D1686" s="29"/>
    </row>
    <row r="1687" spans="3:4">
      <c r="C1687" s="29"/>
      <c r="D1687" s="29"/>
    </row>
    <row r="1688" spans="3:4">
      <c r="C1688" s="29"/>
      <c r="D1688" s="29"/>
    </row>
    <row r="1689" spans="3:4">
      <c r="C1689" s="29"/>
      <c r="D1689" s="29"/>
    </row>
    <row r="1690" spans="3:4">
      <c r="C1690" s="29"/>
      <c r="D1690" s="29"/>
    </row>
    <row r="1691" spans="3:4">
      <c r="C1691" s="29"/>
      <c r="D1691" s="29"/>
    </row>
    <row r="1692" spans="3:4">
      <c r="C1692" s="29"/>
      <c r="D1692" s="29"/>
    </row>
    <row r="1693" spans="3:4">
      <c r="C1693" s="29"/>
      <c r="D1693" s="29"/>
    </row>
    <row r="1694" spans="3:4">
      <c r="C1694" s="29"/>
      <c r="D1694" s="29"/>
    </row>
    <row r="1695" spans="3:4">
      <c r="C1695" s="29"/>
      <c r="D1695" s="29"/>
    </row>
    <row r="1696" spans="3:4">
      <c r="C1696" s="29"/>
      <c r="D1696" s="29"/>
    </row>
    <row r="1697" spans="3:4">
      <c r="C1697" s="29"/>
      <c r="D1697" s="29"/>
    </row>
    <row r="1698" spans="3:4">
      <c r="C1698" s="29"/>
      <c r="D1698" s="29"/>
    </row>
    <row r="1699" spans="3:4">
      <c r="C1699" s="29"/>
      <c r="D1699" s="29"/>
    </row>
    <row r="1700" spans="3:4">
      <c r="C1700" s="29"/>
      <c r="D1700" s="29"/>
    </row>
    <row r="1701" spans="3:4">
      <c r="C1701" s="29"/>
      <c r="D1701" s="29"/>
    </row>
    <row r="1702" spans="3:4">
      <c r="C1702" s="29"/>
      <c r="D1702" s="29"/>
    </row>
    <row r="1703" spans="3:4">
      <c r="C1703" s="29"/>
      <c r="D1703" s="29"/>
    </row>
    <row r="1704" spans="3:4">
      <c r="C1704" s="29"/>
      <c r="D1704" s="29"/>
    </row>
    <row r="1705" spans="3:4">
      <c r="C1705" s="29"/>
      <c r="D1705" s="29"/>
    </row>
    <row r="1706" spans="3:4">
      <c r="C1706" s="29"/>
      <c r="D1706" s="29"/>
    </row>
    <row r="1707" spans="3:4">
      <c r="C1707" s="29"/>
      <c r="D1707" s="29"/>
    </row>
    <row r="1708" spans="3:4">
      <c r="C1708" s="29"/>
      <c r="D1708" s="29"/>
    </row>
    <row r="1709" spans="3:4">
      <c r="C1709" s="29"/>
      <c r="D1709" s="29"/>
    </row>
    <row r="1710" spans="3:4">
      <c r="C1710" s="29"/>
      <c r="D1710" s="29"/>
    </row>
    <row r="1711" spans="3:4">
      <c r="C1711" s="29"/>
      <c r="D1711" s="29"/>
    </row>
    <row r="1712" spans="3:4">
      <c r="C1712" s="29"/>
      <c r="D1712" s="29"/>
    </row>
    <row r="1713" spans="3:4">
      <c r="C1713" s="29"/>
      <c r="D1713" s="29"/>
    </row>
    <row r="1714" spans="3:4">
      <c r="C1714" s="29"/>
      <c r="D1714" s="29"/>
    </row>
    <row r="1715" spans="3:4">
      <c r="C1715" s="29"/>
      <c r="D1715" s="29"/>
    </row>
    <row r="1716" spans="3:4">
      <c r="C1716" s="29"/>
      <c r="D1716" s="29"/>
    </row>
    <row r="1717" spans="3:4">
      <c r="C1717" s="29"/>
      <c r="D1717" s="29"/>
    </row>
    <row r="1718" spans="3:4">
      <c r="C1718" s="29"/>
      <c r="D1718" s="29"/>
    </row>
    <row r="1719" spans="3:4">
      <c r="C1719" s="29"/>
      <c r="D1719" s="29"/>
    </row>
    <row r="1720" spans="3:4">
      <c r="C1720" s="29"/>
      <c r="D1720" s="29"/>
    </row>
    <row r="1721" spans="3:4">
      <c r="C1721" s="29"/>
      <c r="D1721" s="29"/>
    </row>
    <row r="1722" spans="3:4">
      <c r="C1722" s="29"/>
      <c r="D1722" s="29"/>
    </row>
    <row r="1723" spans="3:4">
      <c r="C1723" s="29"/>
      <c r="D1723" s="29"/>
    </row>
    <row r="1724" spans="3:4">
      <c r="C1724" s="29"/>
      <c r="D1724" s="29"/>
    </row>
    <row r="1725" spans="3:4">
      <c r="C1725" s="29"/>
      <c r="D1725" s="29"/>
    </row>
    <row r="1726" spans="3:4">
      <c r="C1726" s="29"/>
      <c r="D1726" s="29"/>
    </row>
    <row r="1727" spans="3:4">
      <c r="C1727" s="29"/>
      <c r="D1727" s="29"/>
    </row>
    <row r="1728" spans="3:4">
      <c r="C1728" s="29"/>
      <c r="D1728" s="29"/>
    </row>
    <row r="1729" spans="3:4">
      <c r="C1729" s="29"/>
      <c r="D1729" s="29"/>
    </row>
    <row r="1730" spans="3:4">
      <c r="C1730" s="29"/>
      <c r="D1730" s="29"/>
    </row>
    <row r="1731" spans="3:4">
      <c r="C1731" s="29"/>
      <c r="D1731" s="29"/>
    </row>
    <row r="1732" spans="3:4">
      <c r="C1732" s="29"/>
      <c r="D1732" s="29"/>
    </row>
    <row r="1733" spans="3:4">
      <c r="C1733" s="29"/>
      <c r="D1733" s="29"/>
    </row>
    <row r="1734" spans="3:4">
      <c r="C1734" s="29"/>
      <c r="D1734" s="29"/>
    </row>
    <row r="1735" spans="3:4">
      <c r="C1735" s="29"/>
      <c r="D1735" s="29"/>
    </row>
    <row r="1736" spans="3:4">
      <c r="C1736" s="29"/>
      <c r="D1736" s="29"/>
    </row>
    <row r="1737" spans="3:4">
      <c r="C1737" s="29"/>
      <c r="D1737" s="29"/>
    </row>
    <row r="1738" spans="3:4">
      <c r="C1738" s="29"/>
      <c r="D1738" s="29"/>
    </row>
    <row r="1739" spans="3:4">
      <c r="C1739" s="29"/>
      <c r="D1739" s="29"/>
    </row>
    <row r="1740" spans="3:4">
      <c r="C1740" s="29"/>
      <c r="D1740" s="29"/>
    </row>
    <row r="1741" spans="3:4">
      <c r="C1741" s="29"/>
      <c r="D1741" s="29"/>
    </row>
    <row r="1742" spans="3:4">
      <c r="C1742" s="29"/>
      <c r="D1742" s="29"/>
    </row>
    <row r="1743" spans="3:4">
      <c r="C1743" s="29"/>
      <c r="D1743" s="29"/>
    </row>
    <row r="1744" spans="3:4">
      <c r="C1744" s="29"/>
      <c r="D1744" s="29"/>
    </row>
    <row r="1745" spans="3:4">
      <c r="C1745" s="29"/>
      <c r="D1745" s="29"/>
    </row>
    <row r="1746" spans="3:4">
      <c r="C1746" s="29"/>
      <c r="D1746" s="29"/>
    </row>
    <row r="1747" spans="3:4">
      <c r="C1747" s="29"/>
      <c r="D1747" s="29"/>
    </row>
    <row r="1748" spans="3:4">
      <c r="C1748" s="29"/>
      <c r="D1748" s="29"/>
    </row>
    <row r="1749" spans="3:4">
      <c r="C1749" s="29"/>
      <c r="D1749" s="29"/>
    </row>
    <row r="1750" spans="3:4">
      <c r="C1750" s="29"/>
      <c r="D1750" s="29"/>
    </row>
    <row r="1751" spans="3:4">
      <c r="C1751" s="29"/>
      <c r="D1751" s="29"/>
    </row>
    <row r="1752" spans="3:4">
      <c r="C1752" s="29"/>
      <c r="D1752" s="29"/>
    </row>
    <row r="1753" spans="3:4">
      <c r="C1753" s="29"/>
      <c r="D1753" s="29"/>
    </row>
    <row r="1754" spans="3:4">
      <c r="C1754" s="29"/>
      <c r="D1754" s="29"/>
    </row>
    <row r="1755" spans="3:4">
      <c r="C1755" s="29"/>
      <c r="D1755" s="29"/>
    </row>
    <row r="1756" spans="3:4">
      <c r="C1756" s="29"/>
      <c r="D1756" s="29"/>
    </row>
    <row r="1757" spans="3:4">
      <c r="C1757" s="29"/>
      <c r="D1757" s="29"/>
    </row>
    <row r="1758" spans="3:4">
      <c r="C1758" s="29"/>
      <c r="D1758" s="29"/>
    </row>
    <row r="1759" spans="3:4">
      <c r="C1759" s="29"/>
      <c r="D1759" s="29"/>
    </row>
    <row r="1760" spans="3:4">
      <c r="C1760" s="29"/>
      <c r="D1760" s="29"/>
    </row>
    <row r="1761" spans="3:4">
      <c r="C1761" s="29"/>
      <c r="D1761" s="29"/>
    </row>
    <row r="1762" spans="3:4">
      <c r="C1762" s="29"/>
      <c r="D1762" s="29"/>
    </row>
    <row r="1763" spans="3:4">
      <c r="C1763" s="29"/>
      <c r="D1763" s="29"/>
    </row>
    <row r="1764" spans="3:4">
      <c r="C1764" s="29"/>
      <c r="D1764" s="29"/>
    </row>
    <row r="1765" spans="3:4">
      <c r="C1765" s="29"/>
      <c r="D1765" s="29"/>
    </row>
    <row r="1766" spans="3:4">
      <c r="C1766" s="29"/>
      <c r="D1766" s="29"/>
    </row>
    <row r="1767" spans="3:4">
      <c r="C1767" s="29"/>
      <c r="D1767" s="29"/>
    </row>
    <row r="1768" spans="3:4">
      <c r="C1768" s="29"/>
      <c r="D1768" s="29"/>
    </row>
    <row r="1769" spans="3:4">
      <c r="C1769" s="29"/>
      <c r="D1769" s="29"/>
    </row>
    <row r="1770" spans="3:4">
      <c r="C1770" s="29"/>
      <c r="D1770" s="29"/>
    </row>
    <row r="1771" spans="3:4">
      <c r="C1771" s="29"/>
      <c r="D1771" s="29"/>
    </row>
    <row r="1772" spans="3:4">
      <c r="C1772" s="29"/>
      <c r="D1772" s="29"/>
    </row>
    <row r="1773" spans="3:4">
      <c r="C1773" s="29"/>
      <c r="D1773" s="29"/>
    </row>
    <row r="1774" spans="3:4">
      <c r="C1774" s="29"/>
      <c r="D1774" s="29"/>
    </row>
    <row r="1775" spans="3:4">
      <c r="C1775" s="29"/>
      <c r="D1775" s="29"/>
    </row>
    <row r="1776" spans="3:4">
      <c r="C1776" s="29"/>
      <c r="D1776" s="29"/>
    </row>
    <row r="1777" spans="3:4">
      <c r="C1777" s="29"/>
      <c r="D1777" s="29"/>
    </row>
    <row r="1778" spans="3:4">
      <c r="C1778" s="29"/>
      <c r="D1778" s="29"/>
    </row>
    <row r="1779" spans="3:4">
      <c r="C1779" s="29"/>
      <c r="D1779" s="29"/>
    </row>
    <row r="1780" spans="3:4">
      <c r="C1780" s="29"/>
      <c r="D1780" s="29"/>
    </row>
    <row r="1781" spans="3:4">
      <c r="C1781" s="29"/>
      <c r="D1781" s="29"/>
    </row>
    <row r="1782" spans="3:4">
      <c r="C1782" s="29"/>
      <c r="D1782" s="29"/>
    </row>
    <row r="1783" spans="3:4">
      <c r="C1783" s="29"/>
      <c r="D1783" s="29"/>
    </row>
    <row r="1784" spans="3:4">
      <c r="C1784" s="29"/>
      <c r="D1784" s="29"/>
    </row>
    <row r="1785" spans="3:4">
      <c r="C1785" s="29"/>
      <c r="D1785" s="29"/>
    </row>
    <row r="1786" spans="3:4">
      <c r="C1786" s="29"/>
      <c r="D1786" s="29"/>
    </row>
    <row r="1787" spans="3:4">
      <c r="C1787" s="29"/>
      <c r="D1787" s="29"/>
    </row>
    <row r="1788" spans="3:4">
      <c r="C1788" s="29"/>
      <c r="D1788" s="29"/>
    </row>
    <row r="1789" spans="3:4">
      <c r="C1789" s="29"/>
      <c r="D1789" s="29"/>
    </row>
    <row r="1790" spans="3:4">
      <c r="C1790" s="29"/>
      <c r="D1790" s="29"/>
    </row>
    <row r="1791" spans="3:4">
      <c r="C1791" s="29"/>
      <c r="D1791" s="29"/>
    </row>
    <row r="1792" spans="3:4">
      <c r="C1792" s="29"/>
      <c r="D1792" s="29"/>
    </row>
    <row r="1793" spans="3:4">
      <c r="C1793" s="29"/>
      <c r="D1793" s="29"/>
    </row>
    <row r="1794" spans="3:4">
      <c r="C1794" s="29"/>
      <c r="D1794" s="29"/>
    </row>
    <row r="1795" spans="3:4">
      <c r="C1795" s="29"/>
      <c r="D1795" s="29"/>
    </row>
    <row r="1796" spans="3:4">
      <c r="C1796" s="29"/>
      <c r="D1796" s="29"/>
    </row>
    <row r="1797" spans="3:4">
      <c r="C1797" s="29"/>
      <c r="D1797" s="29"/>
    </row>
    <row r="1798" spans="3:4">
      <c r="C1798" s="29"/>
      <c r="D1798" s="29"/>
    </row>
    <row r="1799" spans="3:4">
      <c r="C1799" s="29"/>
      <c r="D1799" s="29"/>
    </row>
    <row r="1800" spans="3:4">
      <c r="C1800" s="29"/>
      <c r="D1800" s="29"/>
    </row>
    <row r="1801" spans="3:4">
      <c r="C1801" s="29"/>
      <c r="D1801" s="29"/>
    </row>
    <row r="1802" spans="3:4">
      <c r="C1802" s="29"/>
      <c r="D1802" s="29"/>
    </row>
    <row r="1803" spans="3:4">
      <c r="C1803" s="29"/>
      <c r="D1803" s="29"/>
    </row>
    <row r="1804" spans="3:4">
      <c r="C1804" s="29"/>
      <c r="D1804" s="29"/>
    </row>
    <row r="1805" spans="3:4">
      <c r="C1805" s="29"/>
      <c r="D1805" s="29"/>
    </row>
    <row r="1806" spans="3:4">
      <c r="C1806" s="29"/>
      <c r="D1806" s="29"/>
    </row>
    <row r="1807" spans="3:4">
      <c r="C1807" s="29"/>
      <c r="D1807" s="29"/>
    </row>
    <row r="1808" spans="3:4">
      <c r="C1808" s="29"/>
      <c r="D1808" s="29"/>
    </row>
    <row r="1809" spans="3:4">
      <c r="C1809" s="29"/>
      <c r="D1809" s="29"/>
    </row>
    <row r="1810" spans="3:4">
      <c r="C1810" s="29"/>
      <c r="D1810" s="29"/>
    </row>
    <row r="1811" spans="3:4">
      <c r="C1811" s="29"/>
      <c r="D1811" s="29"/>
    </row>
    <row r="1812" spans="3:4">
      <c r="C1812" s="29"/>
      <c r="D1812" s="29"/>
    </row>
    <row r="1813" spans="3:4">
      <c r="C1813" s="29"/>
      <c r="D1813" s="29"/>
    </row>
    <row r="1814" spans="3:4">
      <c r="C1814" s="29"/>
      <c r="D1814" s="29"/>
    </row>
    <row r="1815" spans="3:4">
      <c r="C1815" s="29"/>
      <c r="D1815" s="29"/>
    </row>
    <row r="1816" spans="3:4">
      <c r="C1816" s="29"/>
      <c r="D1816" s="29"/>
    </row>
    <row r="1817" spans="3:4">
      <c r="C1817" s="29"/>
      <c r="D1817" s="29"/>
    </row>
    <row r="1818" spans="3:4">
      <c r="C1818" s="29"/>
      <c r="D1818" s="29"/>
    </row>
    <row r="1819" spans="3:4">
      <c r="C1819" s="29"/>
      <c r="D1819" s="29"/>
    </row>
    <row r="1820" spans="3:4">
      <c r="C1820" s="29"/>
      <c r="D1820" s="29"/>
    </row>
    <row r="1821" spans="3:4">
      <c r="C1821" s="29"/>
      <c r="D1821" s="29"/>
    </row>
    <row r="1822" spans="3:4">
      <c r="C1822" s="29"/>
      <c r="D1822" s="29"/>
    </row>
    <row r="1823" spans="3:4">
      <c r="C1823" s="29"/>
      <c r="D1823" s="29"/>
    </row>
    <row r="1824" spans="3:4">
      <c r="C1824" s="29"/>
      <c r="D1824" s="29"/>
    </row>
    <row r="1825" spans="3:4">
      <c r="C1825" s="29"/>
      <c r="D1825" s="29"/>
    </row>
    <row r="1826" spans="3:4">
      <c r="C1826" s="29"/>
      <c r="D1826" s="29"/>
    </row>
    <row r="1827" spans="3:4">
      <c r="C1827" s="29"/>
      <c r="D1827" s="29"/>
    </row>
    <row r="1828" spans="3:4">
      <c r="C1828" s="29"/>
      <c r="D1828" s="29"/>
    </row>
    <row r="1829" spans="3:4">
      <c r="C1829" s="29"/>
      <c r="D1829" s="29"/>
    </row>
    <row r="1830" spans="3:4">
      <c r="C1830" s="29"/>
      <c r="D1830" s="29"/>
    </row>
    <row r="1831" spans="3:4">
      <c r="C1831" s="29"/>
      <c r="D1831" s="29"/>
    </row>
    <row r="1832" spans="3:4">
      <c r="C1832" s="29"/>
      <c r="D1832" s="29"/>
    </row>
    <row r="1833" spans="3:4">
      <c r="C1833" s="29"/>
      <c r="D1833" s="29"/>
    </row>
    <row r="1834" spans="3:4">
      <c r="C1834" s="29"/>
      <c r="D1834" s="29"/>
    </row>
    <row r="1835" spans="3:4">
      <c r="C1835" s="29"/>
      <c r="D1835" s="29"/>
    </row>
    <row r="1836" spans="3:4">
      <c r="C1836" s="29"/>
      <c r="D1836" s="29"/>
    </row>
    <row r="1837" spans="3:4">
      <c r="C1837" s="29"/>
      <c r="D1837" s="29"/>
    </row>
    <row r="1838" spans="3:4">
      <c r="C1838" s="29"/>
      <c r="D1838" s="29"/>
    </row>
    <row r="1839" spans="3:4">
      <c r="C1839" s="29"/>
      <c r="D1839" s="29"/>
    </row>
    <row r="1840" spans="3:4">
      <c r="C1840" s="29"/>
      <c r="D1840" s="29"/>
    </row>
    <row r="1841" spans="3:4">
      <c r="C1841" s="29"/>
      <c r="D1841" s="29"/>
    </row>
    <row r="1842" spans="3:4">
      <c r="C1842" s="29"/>
      <c r="D1842" s="29"/>
    </row>
    <row r="1843" spans="3:4">
      <c r="C1843" s="29"/>
      <c r="D1843" s="29"/>
    </row>
    <row r="1844" spans="3:4">
      <c r="C1844" s="29"/>
      <c r="D1844" s="29"/>
    </row>
    <row r="1845" spans="3:4">
      <c r="C1845" s="29"/>
      <c r="D1845" s="29"/>
    </row>
    <row r="1846" spans="3:4">
      <c r="C1846" s="29"/>
      <c r="D1846" s="29"/>
    </row>
    <row r="1847" spans="3:4">
      <c r="C1847" s="29"/>
      <c r="D1847" s="29"/>
    </row>
    <row r="1848" spans="3:4">
      <c r="C1848" s="29"/>
      <c r="D1848" s="29"/>
    </row>
    <row r="1849" spans="3:4">
      <c r="C1849" s="29"/>
      <c r="D1849" s="29"/>
    </row>
    <row r="1850" spans="3:4">
      <c r="C1850" s="29"/>
      <c r="D1850" s="29"/>
    </row>
    <row r="1851" spans="3:4">
      <c r="C1851" s="29"/>
      <c r="D1851" s="29"/>
    </row>
    <row r="1852" spans="3:4">
      <c r="C1852" s="29"/>
      <c r="D1852" s="29"/>
    </row>
    <row r="1853" spans="3:4">
      <c r="C1853" s="29"/>
      <c r="D1853" s="29"/>
    </row>
    <row r="1854" spans="3:4">
      <c r="C1854" s="29"/>
      <c r="D1854" s="29"/>
    </row>
    <row r="1855" spans="3:4">
      <c r="C1855" s="29"/>
      <c r="D1855" s="29"/>
    </row>
    <row r="1856" spans="3:4">
      <c r="C1856" s="29"/>
      <c r="D1856" s="29"/>
    </row>
    <row r="1857" spans="3:4">
      <c r="C1857" s="29"/>
      <c r="D1857" s="29"/>
    </row>
    <row r="1858" spans="3:4">
      <c r="C1858" s="29"/>
      <c r="D1858" s="29"/>
    </row>
    <row r="1859" spans="3:4">
      <c r="C1859" s="29"/>
      <c r="D1859" s="29"/>
    </row>
    <row r="1860" spans="3:4">
      <c r="C1860" s="29"/>
      <c r="D1860" s="29"/>
    </row>
    <row r="1861" spans="3:4">
      <c r="C1861" s="29"/>
      <c r="D1861" s="29"/>
    </row>
    <row r="1862" spans="3:4">
      <c r="C1862" s="29"/>
      <c r="D1862" s="29"/>
    </row>
    <row r="1863" spans="3:4">
      <c r="C1863" s="29"/>
      <c r="D1863" s="29"/>
    </row>
    <row r="1864" spans="3:4">
      <c r="C1864" s="29"/>
      <c r="D1864" s="29"/>
    </row>
    <row r="1865" spans="3:4">
      <c r="C1865" s="29"/>
      <c r="D1865" s="29"/>
    </row>
    <row r="1866" spans="3:4">
      <c r="C1866" s="29"/>
      <c r="D1866" s="29"/>
    </row>
    <row r="1867" spans="3:4">
      <c r="C1867" s="29"/>
      <c r="D1867" s="29"/>
    </row>
    <row r="1868" spans="3:4">
      <c r="C1868" s="29"/>
      <c r="D1868" s="29"/>
    </row>
    <row r="1869" spans="3:4">
      <c r="C1869" s="29"/>
      <c r="D1869" s="29"/>
    </row>
    <row r="1870" spans="3:4">
      <c r="C1870" s="29"/>
      <c r="D1870" s="29"/>
    </row>
    <row r="1871" spans="3:4">
      <c r="C1871" s="29"/>
      <c r="D1871" s="29"/>
    </row>
    <row r="1872" spans="3:4">
      <c r="C1872" s="29"/>
      <c r="D1872" s="29"/>
    </row>
    <row r="1873" spans="3:4">
      <c r="C1873" s="29"/>
      <c r="D1873" s="29"/>
    </row>
    <row r="1874" spans="3:4">
      <c r="C1874" s="29"/>
      <c r="D1874" s="29"/>
    </row>
    <row r="1875" spans="3:4">
      <c r="C1875" s="29"/>
      <c r="D1875" s="29"/>
    </row>
    <row r="1876" spans="3:4">
      <c r="C1876" s="29"/>
      <c r="D1876" s="29"/>
    </row>
    <row r="1877" spans="3:4">
      <c r="C1877" s="29"/>
      <c r="D1877" s="29"/>
    </row>
    <row r="1878" spans="3:4">
      <c r="C1878" s="29"/>
      <c r="D1878" s="29"/>
    </row>
    <row r="1879" spans="3:4">
      <c r="C1879" s="29"/>
      <c r="D1879" s="29"/>
    </row>
    <row r="1880" spans="3:4">
      <c r="C1880" s="29"/>
      <c r="D1880" s="29"/>
    </row>
    <row r="1881" spans="3:4">
      <c r="C1881" s="29"/>
      <c r="D1881" s="29"/>
    </row>
    <row r="1882" spans="3:4">
      <c r="C1882" s="29"/>
      <c r="D1882" s="29"/>
    </row>
    <row r="1883" spans="3:4">
      <c r="C1883" s="29"/>
      <c r="D1883" s="29"/>
    </row>
    <row r="1884" spans="3:4">
      <c r="C1884" s="29"/>
      <c r="D1884" s="29"/>
    </row>
    <row r="1885" spans="3:4">
      <c r="C1885" s="29"/>
      <c r="D1885" s="29"/>
    </row>
    <row r="1886" spans="3:4">
      <c r="C1886" s="29"/>
      <c r="D1886" s="29"/>
    </row>
    <row r="1887" spans="3:4">
      <c r="C1887" s="29"/>
      <c r="D1887" s="29"/>
    </row>
    <row r="1888" spans="3:4">
      <c r="C1888" s="29"/>
      <c r="D1888" s="29"/>
    </row>
    <row r="1889" spans="3:4">
      <c r="C1889" s="29"/>
      <c r="D1889" s="29"/>
    </row>
    <row r="1890" spans="3:4">
      <c r="C1890" s="29"/>
      <c r="D1890" s="29"/>
    </row>
    <row r="1891" spans="3:4">
      <c r="C1891" s="29"/>
      <c r="D1891" s="29"/>
    </row>
    <row r="1892" spans="3:4">
      <c r="C1892" s="29"/>
      <c r="D1892" s="29"/>
    </row>
    <row r="1893" spans="3:4">
      <c r="C1893" s="29"/>
      <c r="D1893" s="29"/>
    </row>
    <row r="1894" spans="3:4">
      <c r="C1894" s="29"/>
      <c r="D1894" s="29"/>
    </row>
    <row r="1895" spans="3:4">
      <c r="C1895" s="29"/>
      <c r="D1895" s="29"/>
    </row>
    <row r="1896" spans="3:4">
      <c r="C1896" s="29"/>
      <c r="D1896" s="29"/>
    </row>
    <row r="1897" spans="3:4">
      <c r="C1897" s="29"/>
      <c r="D1897" s="29"/>
    </row>
    <row r="1898" spans="3:4">
      <c r="C1898" s="29"/>
      <c r="D1898" s="29"/>
    </row>
    <row r="1899" spans="3:4">
      <c r="C1899" s="29"/>
      <c r="D1899" s="29"/>
    </row>
    <row r="1900" spans="3:4">
      <c r="C1900" s="29"/>
      <c r="D1900" s="29"/>
    </row>
    <row r="1901" spans="3:4">
      <c r="C1901" s="29"/>
      <c r="D1901" s="29"/>
    </row>
    <row r="1902" spans="3:4">
      <c r="C1902" s="29"/>
      <c r="D1902" s="29"/>
    </row>
    <row r="1903" spans="3:4">
      <c r="C1903" s="29"/>
      <c r="D1903" s="29"/>
    </row>
    <row r="1904" spans="3:4">
      <c r="C1904" s="29"/>
      <c r="D1904" s="29"/>
    </row>
    <row r="1905" spans="3:4">
      <c r="C1905" s="29"/>
      <c r="D1905" s="29"/>
    </row>
    <row r="1906" spans="3:4">
      <c r="C1906" s="29"/>
      <c r="D1906" s="29"/>
    </row>
    <row r="1907" spans="3:4">
      <c r="C1907" s="29"/>
      <c r="D1907" s="29"/>
    </row>
    <row r="1908" spans="3:4">
      <c r="C1908" s="29"/>
      <c r="D1908" s="29"/>
    </row>
    <row r="1909" spans="3:4">
      <c r="C1909" s="29"/>
      <c r="D1909" s="29"/>
    </row>
    <row r="1910" spans="3:4">
      <c r="C1910" s="29"/>
      <c r="D1910" s="29"/>
    </row>
    <row r="1911" spans="3:4">
      <c r="C1911" s="29"/>
      <c r="D1911" s="29"/>
    </row>
    <row r="1912" spans="3:4">
      <c r="C1912" s="29"/>
      <c r="D1912" s="29"/>
    </row>
    <row r="1913" spans="3:4">
      <c r="C1913" s="29"/>
      <c r="D1913" s="29"/>
    </row>
    <row r="1914" spans="3:4">
      <c r="C1914" s="29"/>
      <c r="D1914" s="29"/>
    </row>
    <row r="1915" spans="3:4">
      <c r="C1915" s="29"/>
      <c r="D1915" s="29"/>
    </row>
    <row r="1916" spans="3:4">
      <c r="C1916" s="29"/>
      <c r="D1916" s="29"/>
    </row>
    <row r="1917" spans="3:4">
      <c r="C1917" s="29"/>
      <c r="D1917" s="29"/>
    </row>
    <row r="1918" spans="3:4">
      <c r="C1918" s="29"/>
      <c r="D1918" s="29"/>
    </row>
    <row r="1919" spans="3:4">
      <c r="C1919" s="29"/>
      <c r="D1919" s="29"/>
    </row>
    <row r="1920" spans="3:4">
      <c r="C1920" s="29"/>
      <c r="D1920" s="29"/>
    </row>
    <row r="1921" spans="3:4">
      <c r="C1921" s="29"/>
      <c r="D1921" s="29"/>
    </row>
    <row r="1922" spans="3:4">
      <c r="C1922" s="29"/>
      <c r="D1922" s="29"/>
    </row>
    <row r="1923" spans="3:4">
      <c r="C1923" s="29"/>
      <c r="D1923" s="29"/>
    </row>
    <row r="1924" spans="3:4">
      <c r="C1924" s="29"/>
      <c r="D1924" s="29"/>
    </row>
    <row r="1925" spans="3:4">
      <c r="C1925" s="29"/>
      <c r="D1925" s="29"/>
    </row>
    <row r="1926" spans="3:4">
      <c r="C1926" s="29"/>
      <c r="D1926" s="29"/>
    </row>
    <row r="1927" spans="3:4">
      <c r="C1927" s="29"/>
      <c r="D1927" s="29"/>
    </row>
    <row r="1928" spans="3:4">
      <c r="C1928" s="29"/>
      <c r="D1928" s="29"/>
    </row>
    <row r="1929" spans="3:4">
      <c r="C1929" s="29"/>
      <c r="D1929" s="29"/>
    </row>
    <row r="1930" spans="3:4">
      <c r="C1930" s="29"/>
      <c r="D1930" s="29"/>
    </row>
    <row r="1931" spans="3:4">
      <c r="C1931" s="29"/>
      <c r="D1931" s="29"/>
    </row>
    <row r="1932" spans="3:4">
      <c r="C1932" s="29"/>
      <c r="D1932" s="29"/>
    </row>
    <row r="1933" spans="3:4">
      <c r="C1933" s="29"/>
      <c r="D1933" s="29"/>
    </row>
    <row r="1934" spans="3:4">
      <c r="C1934" s="29"/>
      <c r="D1934" s="29"/>
    </row>
    <row r="1935" spans="3:4">
      <c r="C1935" s="29"/>
      <c r="D1935" s="29"/>
    </row>
    <row r="1936" spans="3:4">
      <c r="C1936" s="29"/>
      <c r="D1936" s="29"/>
    </row>
    <row r="1937" spans="3:4">
      <c r="C1937" s="29"/>
      <c r="D1937" s="29"/>
    </row>
    <row r="1938" spans="3:4">
      <c r="C1938" s="29"/>
      <c r="D1938" s="29"/>
    </row>
    <row r="1939" spans="3:4">
      <c r="C1939" s="29"/>
      <c r="D1939" s="29"/>
    </row>
    <row r="1940" spans="3:4">
      <c r="C1940" s="29"/>
      <c r="D1940" s="29"/>
    </row>
    <row r="1941" spans="3:4">
      <c r="C1941" s="29"/>
      <c r="D1941" s="29"/>
    </row>
    <row r="1942" spans="3:4">
      <c r="C1942" s="29"/>
      <c r="D1942" s="29"/>
    </row>
    <row r="1943" spans="3:4">
      <c r="C1943" s="29"/>
      <c r="D1943" s="29"/>
    </row>
    <row r="1944" spans="3:4">
      <c r="C1944" s="29"/>
      <c r="D1944" s="29"/>
    </row>
    <row r="1945" spans="3:4">
      <c r="C1945" s="29"/>
      <c r="D1945" s="29"/>
    </row>
    <row r="1946" spans="3:4">
      <c r="C1946" s="29"/>
      <c r="D1946" s="29"/>
    </row>
    <row r="1947" spans="3:4">
      <c r="C1947" s="29"/>
      <c r="D1947" s="29"/>
    </row>
    <row r="1948" spans="3:4">
      <c r="C1948" s="29"/>
      <c r="D1948" s="29"/>
    </row>
    <row r="1949" spans="3:4">
      <c r="C1949" s="29"/>
      <c r="D1949" s="29"/>
    </row>
    <row r="1950" spans="3:4">
      <c r="C1950" s="29"/>
      <c r="D1950" s="29"/>
    </row>
    <row r="1951" spans="3:4">
      <c r="C1951" s="29"/>
      <c r="D1951" s="29"/>
    </row>
    <row r="1952" spans="3:4">
      <c r="C1952" s="29"/>
      <c r="D1952" s="29"/>
    </row>
    <row r="1953" spans="3:4">
      <c r="C1953" s="29"/>
      <c r="D1953" s="29"/>
    </row>
    <row r="1954" spans="3:4">
      <c r="C1954" s="29"/>
      <c r="D1954" s="29"/>
    </row>
    <row r="1955" spans="3:4">
      <c r="C1955" s="29"/>
      <c r="D1955" s="29"/>
    </row>
    <row r="1956" spans="3:4">
      <c r="C1956" s="29"/>
      <c r="D1956" s="29"/>
    </row>
    <row r="1957" spans="3:4">
      <c r="C1957" s="29"/>
      <c r="D1957" s="29"/>
    </row>
    <row r="1958" spans="3:4">
      <c r="C1958" s="29"/>
      <c r="D1958" s="29"/>
    </row>
    <row r="1959" spans="3:4">
      <c r="C1959" s="29"/>
      <c r="D1959" s="29"/>
    </row>
    <row r="1960" spans="3:4">
      <c r="C1960" s="29"/>
      <c r="D1960" s="29"/>
    </row>
    <row r="1961" spans="3:4">
      <c r="C1961" s="29"/>
      <c r="D1961" s="29"/>
    </row>
    <row r="1962" spans="3:4">
      <c r="C1962" s="29"/>
      <c r="D1962" s="29"/>
    </row>
    <row r="1963" spans="3:4">
      <c r="C1963" s="29"/>
      <c r="D1963" s="29"/>
    </row>
    <row r="1964" spans="3:4">
      <c r="C1964" s="29"/>
      <c r="D1964" s="29"/>
    </row>
    <row r="1965" spans="3:4">
      <c r="C1965" s="29"/>
      <c r="D1965" s="29"/>
    </row>
    <row r="1966" spans="3:4">
      <c r="C1966" s="29"/>
      <c r="D1966" s="29"/>
    </row>
    <row r="1967" spans="3:4">
      <c r="C1967" s="29"/>
      <c r="D1967" s="29"/>
    </row>
    <row r="1968" spans="3:4">
      <c r="C1968" s="29"/>
      <c r="D1968" s="29"/>
    </row>
    <row r="1969" spans="3:4">
      <c r="C1969" s="29"/>
      <c r="D1969" s="29"/>
    </row>
    <row r="1970" spans="3:4">
      <c r="C1970" s="29"/>
      <c r="D1970" s="29"/>
    </row>
    <row r="1971" spans="3:4">
      <c r="C1971" s="29"/>
      <c r="D1971" s="29"/>
    </row>
    <row r="1972" spans="3:4">
      <c r="C1972" s="29"/>
      <c r="D1972" s="29"/>
    </row>
    <row r="1973" spans="3:4">
      <c r="C1973" s="29"/>
      <c r="D1973" s="29"/>
    </row>
    <row r="1974" spans="3:4">
      <c r="C1974" s="29"/>
      <c r="D1974" s="29"/>
    </row>
    <row r="1975" spans="3:4">
      <c r="C1975" s="29"/>
      <c r="D1975" s="29"/>
    </row>
    <row r="1976" spans="3:4">
      <c r="C1976" s="29"/>
      <c r="D1976" s="29"/>
    </row>
    <row r="1977" spans="3:4">
      <c r="C1977" s="29"/>
      <c r="D1977" s="29"/>
    </row>
    <row r="1978" spans="3:4">
      <c r="C1978" s="29"/>
      <c r="D1978" s="29"/>
    </row>
    <row r="1979" spans="3:4">
      <c r="C1979" s="29"/>
      <c r="D1979" s="29"/>
    </row>
    <row r="1980" spans="3:4">
      <c r="C1980" s="29"/>
      <c r="D1980" s="29"/>
    </row>
    <row r="1981" spans="3:4">
      <c r="C1981" s="29"/>
      <c r="D1981" s="29"/>
    </row>
    <row r="1982" spans="3:4">
      <c r="C1982" s="29"/>
      <c r="D1982" s="29"/>
    </row>
    <row r="1983" spans="3:4">
      <c r="C1983" s="29"/>
      <c r="D1983" s="29"/>
    </row>
    <row r="1984" spans="3:4">
      <c r="C1984" s="29"/>
      <c r="D1984" s="29"/>
    </row>
    <row r="1985" spans="3:4">
      <c r="C1985" s="29"/>
      <c r="D1985" s="29"/>
    </row>
    <row r="1986" spans="3:4">
      <c r="C1986" s="29"/>
      <c r="D1986" s="29"/>
    </row>
    <row r="1987" spans="3:4">
      <c r="C1987" s="29"/>
      <c r="D1987" s="29"/>
    </row>
    <row r="1988" spans="3:4">
      <c r="C1988" s="29"/>
      <c r="D1988" s="29"/>
    </row>
    <row r="1989" spans="3:4">
      <c r="C1989" s="29"/>
      <c r="D1989" s="29"/>
    </row>
    <row r="1990" spans="3:4">
      <c r="C1990" s="29"/>
      <c r="D1990" s="29"/>
    </row>
    <row r="1991" spans="3:4">
      <c r="C1991" s="29"/>
      <c r="D1991" s="29"/>
    </row>
    <row r="1992" spans="3:4">
      <c r="C1992" s="29"/>
      <c r="D1992" s="29"/>
    </row>
    <row r="1993" spans="3:4">
      <c r="C1993" s="29"/>
      <c r="D1993" s="29"/>
    </row>
    <row r="1994" spans="3:4">
      <c r="C1994" s="29"/>
      <c r="D1994" s="29"/>
    </row>
    <row r="1995" spans="3:4">
      <c r="C1995" s="29"/>
      <c r="D1995" s="29"/>
    </row>
    <row r="1996" spans="3:4">
      <c r="C1996" s="29"/>
      <c r="D1996" s="29"/>
    </row>
    <row r="1997" spans="3:4">
      <c r="C1997" s="29"/>
      <c r="D1997" s="29"/>
    </row>
    <row r="1998" spans="3:4">
      <c r="C1998" s="29"/>
      <c r="D1998" s="29"/>
    </row>
    <row r="1999" spans="3:4">
      <c r="C1999" s="29"/>
      <c r="D1999" s="29"/>
    </row>
    <row r="2000" spans="3:4">
      <c r="C2000" s="29"/>
      <c r="D2000" s="29"/>
    </row>
    <row r="2001" spans="3:4">
      <c r="C2001" s="29"/>
      <c r="D2001" s="29"/>
    </row>
    <row r="2002" spans="3:4">
      <c r="C2002" s="29"/>
      <c r="D2002" s="29"/>
    </row>
    <row r="2003" spans="3:4">
      <c r="C2003" s="29"/>
      <c r="D2003" s="29"/>
    </row>
    <row r="2004" spans="3:4">
      <c r="C2004" s="29"/>
      <c r="D2004" s="29"/>
    </row>
    <row r="2005" spans="3:4">
      <c r="C2005" s="29"/>
      <c r="D2005" s="29"/>
    </row>
    <row r="2006" spans="3:4">
      <c r="C2006" s="29"/>
      <c r="D2006" s="29"/>
    </row>
    <row r="2007" spans="3:4">
      <c r="C2007" s="29"/>
      <c r="D2007" s="29"/>
    </row>
    <row r="2008" spans="3:4">
      <c r="C2008" s="29"/>
      <c r="D2008" s="29"/>
    </row>
    <row r="2009" spans="3:4">
      <c r="C2009" s="29"/>
      <c r="D2009" s="29"/>
    </row>
    <row r="2010" spans="3:4">
      <c r="C2010" s="29"/>
      <c r="D2010" s="29"/>
    </row>
    <row r="2011" spans="3:4">
      <c r="C2011" s="29"/>
      <c r="D2011" s="29"/>
    </row>
    <row r="2012" spans="3:4">
      <c r="C2012" s="29"/>
      <c r="D2012" s="29"/>
    </row>
    <row r="2013" spans="3:4">
      <c r="C2013" s="29"/>
      <c r="D2013" s="29"/>
    </row>
    <row r="2014" spans="3:4">
      <c r="C2014" s="29"/>
      <c r="D2014" s="29"/>
    </row>
    <row r="2015" spans="3:4">
      <c r="C2015" s="29"/>
      <c r="D2015" s="29"/>
    </row>
    <row r="2016" spans="3:4">
      <c r="C2016" s="29"/>
      <c r="D2016" s="29"/>
    </row>
    <row r="2017" spans="3:4">
      <c r="C2017" s="29"/>
      <c r="D2017" s="29"/>
    </row>
    <row r="2018" spans="3:4">
      <c r="C2018" s="29"/>
      <c r="D2018" s="29"/>
    </row>
    <row r="2019" spans="3:4">
      <c r="C2019" s="29"/>
      <c r="D2019" s="29"/>
    </row>
    <row r="2020" spans="3:4">
      <c r="C2020" s="29"/>
      <c r="D2020" s="29"/>
    </row>
    <row r="2021" spans="3:4">
      <c r="C2021" s="29"/>
      <c r="D2021" s="29"/>
    </row>
    <row r="2022" spans="3:4">
      <c r="C2022" s="29"/>
      <c r="D2022" s="29"/>
    </row>
    <row r="2023" spans="3:4">
      <c r="C2023" s="29"/>
      <c r="D2023" s="29"/>
    </row>
    <row r="2024" spans="3:4">
      <c r="C2024" s="29"/>
      <c r="D2024" s="29"/>
    </row>
    <row r="2025" spans="3:4">
      <c r="C2025" s="29"/>
      <c r="D2025" s="29"/>
    </row>
    <row r="2026" spans="3:4">
      <c r="C2026" s="29"/>
      <c r="D2026" s="29"/>
    </row>
    <row r="2027" spans="3:4">
      <c r="C2027" s="29"/>
      <c r="D2027" s="29"/>
    </row>
    <row r="2028" spans="3:4">
      <c r="C2028" s="29"/>
      <c r="D2028" s="29"/>
    </row>
    <row r="2029" spans="3:4">
      <c r="C2029" s="29"/>
      <c r="D2029" s="29"/>
    </row>
    <row r="2030" spans="3:4">
      <c r="C2030" s="29"/>
      <c r="D2030" s="29"/>
    </row>
    <row r="2031" spans="3:4">
      <c r="C2031" s="29"/>
      <c r="D2031" s="29"/>
    </row>
    <row r="2032" spans="3:4">
      <c r="C2032" s="29"/>
      <c r="D2032" s="29"/>
    </row>
    <row r="2033" spans="3:4">
      <c r="C2033" s="29"/>
      <c r="D2033" s="29"/>
    </row>
    <row r="2034" spans="3:4">
      <c r="C2034" s="29"/>
      <c r="D2034" s="29"/>
    </row>
    <row r="2035" spans="3:4">
      <c r="C2035" s="29"/>
      <c r="D2035" s="29"/>
    </row>
    <row r="2036" spans="3:4">
      <c r="C2036" s="29"/>
      <c r="D2036" s="29"/>
    </row>
    <row r="2037" spans="3:4">
      <c r="C2037" s="29"/>
      <c r="D2037" s="29"/>
    </row>
    <row r="2038" spans="3:4">
      <c r="C2038" s="29"/>
      <c r="D2038" s="29"/>
    </row>
    <row r="2039" spans="3:4">
      <c r="C2039" s="29"/>
      <c r="D2039" s="29"/>
    </row>
    <row r="2040" spans="3:4">
      <c r="C2040" s="29"/>
      <c r="D2040" s="29"/>
    </row>
    <row r="2041" spans="3:4">
      <c r="C2041" s="29"/>
      <c r="D2041" s="29"/>
    </row>
    <row r="2042" spans="3:4">
      <c r="C2042" s="29"/>
      <c r="D2042" s="29"/>
    </row>
    <row r="2043" spans="3:4">
      <c r="C2043" s="29"/>
      <c r="D2043" s="29"/>
    </row>
    <row r="2044" spans="3:4">
      <c r="C2044" s="29"/>
      <c r="D2044" s="29"/>
    </row>
    <row r="2045" spans="3:4">
      <c r="C2045" s="29"/>
      <c r="D2045" s="29"/>
    </row>
    <row r="2046" spans="3:4">
      <c r="C2046" s="29"/>
      <c r="D2046" s="29"/>
    </row>
    <row r="2047" spans="3:4">
      <c r="C2047" s="29"/>
      <c r="D2047" s="29"/>
    </row>
    <row r="2048" spans="3:4">
      <c r="C2048" s="29"/>
      <c r="D2048" s="29"/>
    </row>
    <row r="2049" spans="3:4">
      <c r="C2049" s="29"/>
      <c r="D2049" s="29"/>
    </row>
    <row r="2050" spans="3:4">
      <c r="C2050" s="29"/>
      <c r="D2050" s="29"/>
    </row>
    <row r="2051" spans="3:4">
      <c r="C2051" s="29"/>
      <c r="D2051" s="29"/>
    </row>
    <row r="2052" spans="3:4">
      <c r="C2052" s="29"/>
      <c r="D2052" s="29"/>
    </row>
    <row r="2053" spans="3:4">
      <c r="C2053" s="29"/>
      <c r="D2053" s="29"/>
    </row>
    <row r="2054" spans="3:4">
      <c r="C2054" s="29"/>
      <c r="D2054" s="29"/>
    </row>
    <row r="2055" spans="3:4">
      <c r="C2055" s="29"/>
      <c r="D2055" s="29"/>
    </row>
    <row r="2056" spans="3:4">
      <c r="C2056" s="29"/>
      <c r="D2056" s="29"/>
    </row>
    <row r="2057" spans="3:4">
      <c r="C2057" s="29"/>
      <c r="D2057" s="29"/>
    </row>
    <row r="2058" spans="3:4">
      <c r="C2058" s="29"/>
      <c r="D2058" s="29"/>
    </row>
    <row r="2059" spans="3:4">
      <c r="C2059" s="29"/>
      <c r="D2059" s="29"/>
    </row>
    <row r="2060" spans="3:4">
      <c r="C2060" s="29"/>
      <c r="D2060" s="29"/>
    </row>
    <row r="2061" spans="3:4">
      <c r="C2061" s="29"/>
      <c r="D2061" s="29"/>
    </row>
    <row r="2062" spans="3:4">
      <c r="C2062" s="29"/>
      <c r="D2062" s="29"/>
    </row>
    <row r="2063" spans="3:4">
      <c r="C2063" s="29"/>
      <c r="D2063" s="29"/>
    </row>
    <row r="2064" spans="3:4">
      <c r="C2064" s="29"/>
      <c r="D2064" s="29"/>
    </row>
    <row r="2065" spans="3:4">
      <c r="C2065" s="29"/>
      <c r="D2065" s="29"/>
    </row>
    <row r="2066" spans="3:4">
      <c r="C2066" s="29"/>
      <c r="D2066" s="29"/>
    </row>
    <row r="2067" spans="3:4">
      <c r="C2067" s="29"/>
      <c r="D2067" s="29"/>
    </row>
    <row r="2068" spans="3:4">
      <c r="C2068" s="29"/>
      <c r="D2068" s="29"/>
    </row>
    <row r="2069" spans="3:4">
      <c r="C2069" s="29"/>
      <c r="D2069" s="29"/>
    </row>
    <row r="2070" spans="3:4">
      <c r="C2070" s="29"/>
      <c r="D2070" s="29"/>
    </row>
    <row r="2071" spans="3:4">
      <c r="C2071" s="29"/>
      <c r="D2071" s="29"/>
    </row>
    <row r="2072" spans="3:4">
      <c r="C2072" s="29"/>
      <c r="D2072" s="29"/>
    </row>
    <row r="2073" spans="3:4">
      <c r="C2073" s="29"/>
      <c r="D2073" s="29"/>
    </row>
    <row r="2074" spans="3:4">
      <c r="C2074" s="29"/>
      <c r="D2074" s="29"/>
    </row>
    <row r="2075" spans="3:4">
      <c r="C2075" s="29"/>
      <c r="D2075" s="29"/>
    </row>
    <row r="2076" spans="3:4">
      <c r="C2076" s="29"/>
      <c r="D2076" s="29"/>
    </row>
    <row r="2077" spans="3:4">
      <c r="C2077" s="29"/>
      <c r="D2077" s="29"/>
    </row>
    <row r="2078" spans="3:4">
      <c r="C2078" s="29"/>
      <c r="D2078" s="29"/>
    </row>
    <row r="2079" spans="3:4">
      <c r="C2079" s="29"/>
      <c r="D2079" s="29"/>
    </row>
    <row r="2080" spans="3:4">
      <c r="C2080" s="29"/>
      <c r="D2080" s="29"/>
    </row>
    <row r="2081" spans="3:4">
      <c r="C2081" s="29"/>
      <c r="D2081" s="29"/>
    </row>
    <row r="2082" spans="3:4">
      <c r="C2082" s="29"/>
      <c r="D2082" s="29"/>
    </row>
    <row r="2083" spans="3:4">
      <c r="C2083" s="29"/>
      <c r="D2083" s="29"/>
    </row>
    <row r="2084" spans="3:4">
      <c r="C2084" s="29"/>
      <c r="D2084" s="29"/>
    </row>
    <row r="2085" spans="3:4">
      <c r="C2085" s="29"/>
      <c r="D2085" s="29"/>
    </row>
    <row r="2086" spans="3:4">
      <c r="C2086" s="29"/>
      <c r="D2086" s="29"/>
    </row>
    <row r="2087" spans="3:4">
      <c r="C2087" s="29"/>
      <c r="D2087" s="29"/>
    </row>
    <row r="2088" spans="3:4">
      <c r="C2088" s="29"/>
      <c r="D2088" s="29"/>
    </row>
    <row r="2089" spans="3:4">
      <c r="C2089" s="29"/>
      <c r="D2089" s="29"/>
    </row>
    <row r="2090" spans="3:4">
      <c r="C2090" s="29"/>
      <c r="D2090" s="29"/>
    </row>
    <row r="2091" spans="3:4">
      <c r="C2091" s="29"/>
      <c r="D2091" s="29"/>
    </row>
    <row r="2092" spans="3:4">
      <c r="C2092" s="29"/>
      <c r="D2092" s="29"/>
    </row>
    <row r="2093" spans="3:4">
      <c r="C2093" s="29"/>
      <c r="D2093" s="29"/>
    </row>
    <row r="2094" spans="3:4">
      <c r="C2094" s="29"/>
      <c r="D2094" s="29"/>
    </row>
    <row r="2095" spans="3:4">
      <c r="C2095" s="29"/>
      <c r="D2095" s="29"/>
    </row>
    <row r="2096" spans="3:4">
      <c r="C2096" s="29"/>
      <c r="D2096" s="29"/>
    </row>
    <row r="2097" spans="3:4">
      <c r="C2097" s="29"/>
      <c r="D2097" s="29"/>
    </row>
    <row r="2098" spans="3:4">
      <c r="C2098" s="29"/>
      <c r="D2098" s="29"/>
    </row>
    <row r="2099" spans="3:4">
      <c r="C2099" s="29"/>
      <c r="D2099" s="29"/>
    </row>
    <row r="2100" spans="3:4">
      <c r="C2100" s="29"/>
      <c r="D2100" s="29"/>
    </row>
    <row r="2101" spans="3:4">
      <c r="C2101" s="29"/>
      <c r="D2101" s="29"/>
    </row>
    <row r="2102" spans="3:4">
      <c r="C2102" s="29"/>
      <c r="D2102" s="29"/>
    </row>
    <row r="2103" spans="3:4">
      <c r="C2103" s="29"/>
      <c r="D2103" s="29"/>
    </row>
    <row r="2104" spans="3:4">
      <c r="C2104" s="29"/>
      <c r="D2104" s="29"/>
    </row>
    <row r="2105" spans="3:4">
      <c r="C2105" s="29"/>
      <c r="D2105" s="29"/>
    </row>
    <row r="2106" spans="3:4">
      <c r="C2106" s="29"/>
      <c r="D2106" s="29"/>
    </row>
    <row r="2107" spans="3:4">
      <c r="C2107" s="29"/>
      <c r="D2107" s="29"/>
    </row>
    <row r="2108" spans="3:4">
      <c r="C2108" s="29"/>
      <c r="D2108" s="29"/>
    </row>
    <row r="2109" spans="3:4">
      <c r="C2109" s="29"/>
      <c r="D2109" s="29"/>
    </row>
    <row r="2110" spans="3:4">
      <c r="C2110" s="29"/>
      <c r="D2110" s="29"/>
    </row>
    <row r="2111" spans="3:4">
      <c r="C2111" s="29"/>
      <c r="D2111" s="29"/>
    </row>
    <row r="2112" spans="3:4">
      <c r="C2112" s="29"/>
      <c r="D2112" s="29"/>
    </row>
    <row r="2113" spans="3:4">
      <c r="C2113" s="29"/>
      <c r="D2113" s="29"/>
    </row>
    <row r="2114" spans="3:4">
      <c r="C2114" s="29"/>
      <c r="D2114" s="29"/>
    </row>
    <row r="2115" spans="3:4">
      <c r="C2115" s="29"/>
      <c r="D2115" s="29"/>
    </row>
    <row r="2116" spans="3:4">
      <c r="C2116" s="29"/>
      <c r="D2116" s="29"/>
    </row>
    <row r="2117" spans="3:4">
      <c r="C2117" s="29"/>
      <c r="D2117" s="29"/>
    </row>
    <row r="2118" spans="3:4">
      <c r="C2118" s="29"/>
      <c r="D2118" s="29"/>
    </row>
    <row r="2119" spans="3:4">
      <c r="C2119" s="29"/>
      <c r="D2119" s="29"/>
    </row>
    <row r="2120" spans="3:4">
      <c r="C2120" s="29"/>
      <c r="D2120" s="29"/>
    </row>
    <row r="2121" spans="3:4">
      <c r="C2121" s="29"/>
      <c r="D2121" s="29"/>
    </row>
    <row r="2122" spans="3:4">
      <c r="C2122" s="29"/>
      <c r="D2122" s="29"/>
    </row>
    <row r="2123" spans="3:4">
      <c r="C2123" s="29"/>
      <c r="D2123" s="29"/>
    </row>
    <row r="2124" spans="3:4">
      <c r="C2124" s="29"/>
      <c r="D2124" s="29"/>
    </row>
    <row r="2125" spans="3:4">
      <c r="C2125" s="29"/>
      <c r="D2125" s="29"/>
    </row>
    <row r="2126" spans="3:4">
      <c r="C2126" s="29"/>
      <c r="D2126" s="29"/>
    </row>
    <row r="2127" spans="3:4">
      <c r="C2127" s="29"/>
      <c r="D2127" s="29"/>
    </row>
    <row r="2128" spans="3:4">
      <c r="C2128" s="29"/>
      <c r="D2128" s="29"/>
    </row>
    <row r="2129" spans="3:4">
      <c r="C2129" s="29"/>
      <c r="D2129" s="29"/>
    </row>
    <row r="2130" spans="3:4">
      <c r="C2130" s="29"/>
      <c r="D2130" s="29"/>
    </row>
    <row r="2131" spans="3:4">
      <c r="C2131" s="29"/>
      <c r="D2131" s="29"/>
    </row>
    <row r="2132" spans="3:4">
      <c r="C2132" s="29"/>
      <c r="D2132" s="29"/>
    </row>
    <row r="2133" spans="3:4">
      <c r="C2133" s="29"/>
      <c r="D2133" s="29"/>
    </row>
    <row r="2134" spans="3:4">
      <c r="C2134" s="29"/>
      <c r="D2134" s="29"/>
    </row>
    <row r="2135" spans="3:4">
      <c r="C2135" s="29"/>
      <c r="D2135" s="29"/>
    </row>
    <row r="2136" spans="3:4">
      <c r="C2136" s="29"/>
      <c r="D2136" s="29"/>
    </row>
    <row r="2137" spans="3:4">
      <c r="C2137" s="29"/>
      <c r="D2137" s="29"/>
    </row>
    <row r="2138" spans="3:4">
      <c r="C2138" s="29"/>
      <c r="D2138" s="29"/>
    </row>
    <row r="2139" spans="3:4">
      <c r="C2139" s="29"/>
      <c r="D2139" s="29"/>
    </row>
    <row r="2140" spans="3:4">
      <c r="C2140" s="29"/>
      <c r="D2140" s="29"/>
    </row>
    <row r="2141" spans="3:4">
      <c r="C2141" s="29"/>
      <c r="D2141" s="29"/>
    </row>
    <row r="2142" spans="3:4">
      <c r="C2142" s="29"/>
      <c r="D2142" s="29"/>
    </row>
    <row r="2143" spans="3:4">
      <c r="C2143" s="29"/>
      <c r="D2143" s="29"/>
    </row>
    <row r="2144" spans="3:4">
      <c r="C2144" s="29"/>
      <c r="D2144" s="29"/>
    </row>
    <row r="2145" spans="3:4">
      <c r="C2145" s="29"/>
      <c r="D2145" s="29"/>
    </row>
    <row r="2146" spans="3:4">
      <c r="C2146" s="29"/>
      <c r="D2146" s="29"/>
    </row>
    <row r="2147" spans="3:4">
      <c r="C2147" s="29"/>
      <c r="D2147" s="29"/>
    </row>
    <row r="2148" spans="3:4">
      <c r="C2148" s="29"/>
      <c r="D2148" s="29"/>
    </row>
    <row r="2149" spans="3:4">
      <c r="C2149" s="29"/>
      <c r="D2149" s="29"/>
    </row>
    <row r="2150" spans="3:4">
      <c r="C2150" s="29"/>
      <c r="D2150" s="29"/>
    </row>
    <row r="2151" spans="3:4">
      <c r="C2151" s="29"/>
      <c r="D2151" s="29"/>
    </row>
    <row r="2152" spans="3:4">
      <c r="C2152" s="29"/>
      <c r="D2152" s="29"/>
    </row>
    <row r="2153" spans="3:4">
      <c r="C2153" s="29"/>
      <c r="D2153" s="29"/>
    </row>
    <row r="2154" spans="3:4">
      <c r="C2154" s="29"/>
      <c r="D2154" s="29"/>
    </row>
    <row r="2155" spans="3:4">
      <c r="C2155" s="29"/>
      <c r="D2155" s="29"/>
    </row>
    <row r="2156" spans="3:4">
      <c r="C2156" s="29"/>
      <c r="D2156" s="29"/>
    </row>
    <row r="2157" spans="3:4">
      <c r="C2157" s="29"/>
      <c r="D2157" s="29"/>
    </row>
    <row r="2158" spans="3:4">
      <c r="C2158" s="29"/>
      <c r="D2158" s="29"/>
    </row>
    <row r="2159" spans="3:4">
      <c r="C2159" s="29"/>
      <c r="D2159" s="29"/>
    </row>
    <row r="2160" spans="3:4">
      <c r="C2160" s="29"/>
      <c r="D2160" s="29"/>
    </row>
    <row r="2161" spans="3:4">
      <c r="C2161" s="29"/>
      <c r="D2161" s="29"/>
    </row>
    <row r="2162" spans="3:4">
      <c r="C2162" s="29"/>
      <c r="D2162" s="29"/>
    </row>
    <row r="2163" spans="3:4">
      <c r="C2163" s="29"/>
      <c r="D2163" s="29"/>
    </row>
    <row r="2164" spans="3:4">
      <c r="C2164" s="29"/>
      <c r="D2164" s="29"/>
    </row>
    <row r="2165" spans="3:4">
      <c r="C2165" s="29"/>
      <c r="D2165" s="29"/>
    </row>
    <row r="2166" spans="3:4">
      <c r="C2166" s="29"/>
      <c r="D2166" s="29"/>
    </row>
    <row r="2167" spans="3:4">
      <c r="C2167" s="29"/>
      <c r="D2167" s="29"/>
    </row>
    <row r="2168" spans="3:4">
      <c r="C2168" s="29"/>
      <c r="D2168" s="29"/>
    </row>
    <row r="2169" spans="3:4">
      <c r="C2169" s="29"/>
      <c r="D2169" s="29"/>
    </row>
    <row r="2170" spans="3:4">
      <c r="C2170" s="29"/>
      <c r="D2170" s="29"/>
    </row>
    <row r="2171" spans="3:4">
      <c r="C2171" s="29"/>
      <c r="D2171" s="29"/>
    </row>
    <row r="2172" spans="3:4">
      <c r="C2172" s="29"/>
      <c r="D2172" s="29"/>
    </row>
    <row r="2173" spans="3:4">
      <c r="C2173" s="29"/>
      <c r="D2173" s="29"/>
    </row>
    <row r="2174" spans="3:4">
      <c r="C2174" s="29"/>
      <c r="D2174" s="29"/>
    </row>
    <row r="2175" spans="3:4">
      <c r="C2175" s="29"/>
      <c r="D2175" s="29"/>
    </row>
    <row r="2176" spans="3:4">
      <c r="C2176" s="29"/>
      <c r="D2176" s="29"/>
    </row>
    <row r="2177" spans="3:4">
      <c r="C2177" s="29"/>
      <c r="D2177" s="29"/>
    </row>
    <row r="2178" spans="3:4">
      <c r="C2178" s="29"/>
      <c r="D2178" s="29"/>
    </row>
    <row r="2179" spans="3:4">
      <c r="C2179" s="29"/>
      <c r="D2179" s="29"/>
    </row>
    <row r="2180" spans="3:4">
      <c r="C2180" s="29"/>
      <c r="D2180" s="29"/>
    </row>
    <row r="2181" spans="3:4">
      <c r="C2181" s="29"/>
      <c r="D2181" s="29"/>
    </row>
    <row r="2182" spans="3:4">
      <c r="C2182" s="29"/>
      <c r="D2182" s="29"/>
    </row>
    <row r="2183" spans="3:4">
      <c r="C2183" s="29"/>
      <c r="D2183" s="29"/>
    </row>
    <row r="2184" spans="3:4">
      <c r="C2184" s="29"/>
      <c r="D2184" s="29"/>
    </row>
    <row r="2185" spans="3:4">
      <c r="C2185" s="29"/>
      <c r="D2185" s="29"/>
    </row>
    <row r="2186" spans="3:4">
      <c r="C2186" s="29"/>
      <c r="D2186" s="29"/>
    </row>
    <row r="2187" spans="3:4">
      <c r="C2187" s="29"/>
      <c r="D2187" s="29"/>
    </row>
    <row r="2188" spans="3:4">
      <c r="C2188" s="29"/>
      <c r="D2188" s="29"/>
    </row>
    <row r="2189" spans="3:4">
      <c r="C2189" s="29"/>
      <c r="D2189" s="29"/>
    </row>
    <row r="2190" spans="3:4">
      <c r="C2190" s="29"/>
      <c r="D2190" s="29"/>
    </row>
    <row r="2191" spans="3:4">
      <c r="C2191" s="29"/>
      <c r="D2191" s="29"/>
    </row>
    <row r="2192" spans="3:4">
      <c r="C2192" s="29"/>
      <c r="D2192" s="29"/>
    </row>
    <row r="2193" spans="3:4">
      <c r="C2193" s="29"/>
      <c r="D2193" s="29"/>
    </row>
    <row r="2194" spans="3:4">
      <c r="C2194" s="29"/>
      <c r="D2194" s="29"/>
    </row>
    <row r="2195" spans="3:4">
      <c r="C2195" s="29"/>
      <c r="D2195" s="29"/>
    </row>
    <row r="2196" spans="3:4">
      <c r="C2196" s="29"/>
      <c r="D2196" s="29"/>
    </row>
    <row r="2197" spans="3:4">
      <c r="C2197" s="29"/>
      <c r="D2197" s="29"/>
    </row>
    <row r="2198" spans="3:4">
      <c r="C2198" s="29"/>
      <c r="D2198" s="29"/>
    </row>
    <row r="2199" spans="3:4">
      <c r="C2199" s="29"/>
      <c r="D2199" s="29"/>
    </row>
    <row r="2200" spans="3:4">
      <c r="C2200" s="29"/>
      <c r="D2200" s="29"/>
    </row>
    <row r="2201" spans="3:4">
      <c r="C2201" s="29"/>
      <c r="D2201" s="29"/>
    </row>
    <row r="2202" spans="3:4">
      <c r="C2202" s="29"/>
      <c r="D2202" s="29"/>
    </row>
    <row r="2203" spans="3:4">
      <c r="C2203" s="29"/>
      <c r="D2203" s="29"/>
    </row>
    <row r="2204" spans="3:4">
      <c r="C2204" s="29"/>
      <c r="D2204" s="29"/>
    </row>
    <row r="2205" spans="3:4">
      <c r="C2205" s="29"/>
      <c r="D2205" s="29"/>
    </row>
    <row r="2206" spans="3:4">
      <c r="C2206" s="29"/>
      <c r="D2206" s="29"/>
    </row>
    <row r="2207" spans="3:4">
      <c r="C2207" s="29"/>
      <c r="D2207" s="29"/>
    </row>
    <row r="2208" spans="3:4">
      <c r="C2208" s="29"/>
      <c r="D2208" s="29"/>
    </row>
    <row r="2209" spans="3:4">
      <c r="C2209" s="29"/>
      <c r="D2209" s="29"/>
    </row>
    <row r="2210" spans="3:4">
      <c r="C2210" s="29"/>
      <c r="D2210" s="29"/>
    </row>
    <row r="2211" spans="3:4">
      <c r="C2211" s="29"/>
      <c r="D2211" s="29"/>
    </row>
    <row r="2212" spans="3:4">
      <c r="C2212" s="29"/>
      <c r="D2212" s="29"/>
    </row>
    <row r="2213" spans="3:4">
      <c r="C2213" s="29"/>
      <c r="D2213" s="29"/>
    </row>
    <row r="2214" spans="3:4">
      <c r="C2214" s="29"/>
      <c r="D2214" s="29"/>
    </row>
    <row r="2215" spans="3:4">
      <c r="C2215" s="29"/>
      <c r="D2215" s="29"/>
    </row>
    <row r="2216" spans="3:4">
      <c r="C2216" s="29"/>
      <c r="D2216" s="29"/>
    </row>
    <row r="2217" spans="3:4">
      <c r="C2217" s="29"/>
      <c r="D2217" s="29"/>
    </row>
    <row r="2218" spans="3:4">
      <c r="C2218" s="29"/>
      <c r="D2218" s="29"/>
    </row>
    <row r="2219" spans="3:4">
      <c r="C2219" s="29"/>
      <c r="D2219" s="29"/>
    </row>
    <row r="2220" spans="3:4">
      <c r="C2220" s="29"/>
      <c r="D2220" s="29"/>
    </row>
    <row r="2221" spans="3:4">
      <c r="C2221" s="29"/>
      <c r="D2221" s="29"/>
    </row>
    <row r="2222" spans="3:4">
      <c r="C2222" s="29"/>
      <c r="D2222" s="29"/>
    </row>
    <row r="2223" spans="3:4">
      <c r="C2223" s="29"/>
      <c r="D2223" s="29"/>
    </row>
    <row r="2224" spans="3:4">
      <c r="C2224" s="29"/>
      <c r="D2224" s="29"/>
    </row>
    <row r="2225" spans="3:4">
      <c r="C2225" s="29"/>
      <c r="D2225" s="29"/>
    </row>
    <row r="2226" spans="3:4">
      <c r="C2226" s="29"/>
      <c r="D2226" s="29"/>
    </row>
    <row r="2227" spans="3:4">
      <c r="C2227" s="29"/>
      <c r="D2227" s="29"/>
    </row>
    <row r="2228" spans="3:4">
      <c r="C2228" s="29"/>
      <c r="D2228" s="29"/>
    </row>
    <row r="2229" spans="3:4">
      <c r="C2229" s="29"/>
      <c r="D2229" s="29"/>
    </row>
    <row r="2230" spans="3:4">
      <c r="C2230" s="29"/>
      <c r="D2230" s="29"/>
    </row>
    <row r="2231" spans="3:4">
      <c r="C2231" s="29"/>
      <c r="D2231" s="29"/>
    </row>
    <row r="2232" spans="3:4">
      <c r="C2232" s="29"/>
      <c r="D2232" s="29"/>
    </row>
    <row r="2233" spans="3:4">
      <c r="C2233" s="29"/>
      <c r="D2233" s="29"/>
    </row>
    <row r="2234" spans="3:4">
      <c r="C2234" s="29"/>
      <c r="D2234" s="29"/>
    </row>
    <row r="2235" spans="3:4">
      <c r="C2235" s="29"/>
      <c r="D2235" s="29"/>
    </row>
    <row r="2236" spans="3:4">
      <c r="C2236" s="29"/>
      <c r="D2236" s="29"/>
    </row>
    <row r="2237" spans="3:4">
      <c r="C2237" s="29"/>
      <c r="D2237" s="29"/>
    </row>
    <row r="2238" spans="3:4">
      <c r="C2238" s="29"/>
      <c r="D2238" s="29"/>
    </row>
    <row r="2239" spans="3:4">
      <c r="C2239" s="29"/>
      <c r="D2239" s="29"/>
    </row>
    <row r="2240" spans="3:4">
      <c r="C2240" s="29"/>
      <c r="D2240" s="29"/>
    </row>
    <row r="2241" spans="3:4">
      <c r="C2241" s="29"/>
      <c r="D2241" s="29"/>
    </row>
    <row r="2242" spans="3:4">
      <c r="C2242" s="29"/>
      <c r="D2242" s="29"/>
    </row>
    <row r="2243" spans="3:4">
      <c r="C2243" s="29"/>
      <c r="D2243" s="29"/>
    </row>
    <row r="2244" spans="3:4">
      <c r="C2244" s="29"/>
      <c r="D2244" s="29"/>
    </row>
    <row r="2245" spans="3:4">
      <c r="C2245" s="29"/>
      <c r="D2245" s="29"/>
    </row>
    <row r="2246" spans="3:4">
      <c r="C2246" s="29"/>
      <c r="D2246" s="29"/>
    </row>
    <row r="2247" spans="3:4">
      <c r="C2247" s="29"/>
      <c r="D2247" s="29"/>
    </row>
    <row r="2248" spans="3:4">
      <c r="C2248" s="29"/>
      <c r="D2248" s="29"/>
    </row>
    <row r="2249" spans="3:4">
      <c r="C2249" s="29"/>
      <c r="D2249" s="29"/>
    </row>
    <row r="2250" spans="3:4">
      <c r="C2250" s="29"/>
      <c r="D2250" s="29"/>
    </row>
    <row r="2251" spans="3:4">
      <c r="C2251" s="29"/>
      <c r="D2251" s="29"/>
    </row>
    <row r="2252" spans="3:4">
      <c r="C2252" s="29"/>
      <c r="D2252" s="29"/>
    </row>
    <row r="2253" spans="3:4">
      <c r="C2253" s="29"/>
      <c r="D2253" s="29"/>
    </row>
    <row r="2254" spans="3:4">
      <c r="C2254" s="29"/>
      <c r="D2254" s="29"/>
    </row>
    <row r="2255" spans="3:4">
      <c r="C2255" s="29"/>
      <c r="D2255" s="29"/>
    </row>
    <row r="2256" spans="3:4">
      <c r="C2256" s="29"/>
      <c r="D2256" s="29"/>
    </row>
    <row r="2257" spans="3:4">
      <c r="C2257" s="29"/>
      <c r="D2257" s="29"/>
    </row>
    <row r="2258" spans="3:4">
      <c r="C2258" s="29"/>
      <c r="D2258" s="29"/>
    </row>
    <row r="2259" spans="3:4">
      <c r="C2259" s="29"/>
      <c r="D2259" s="29"/>
    </row>
    <row r="2260" spans="3:4">
      <c r="C2260" s="29"/>
      <c r="D2260" s="29"/>
    </row>
    <row r="2261" spans="3:4">
      <c r="C2261" s="29"/>
      <c r="D2261" s="29"/>
    </row>
    <row r="2262" spans="3:4">
      <c r="C2262" s="29"/>
      <c r="D2262" s="29"/>
    </row>
    <row r="2263" spans="3:4">
      <c r="C2263" s="29"/>
      <c r="D2263" s="29"/>
    </row>
    <row r="2264" spans="3:4">
      <c r="C2264" s="29"/>
      <c r="D2264" s="29"/>
    </row>
    <row r="2265" spans="3:4">
      <c r="C2265" s="29"/>
      <c r="D2265" s="29"/>
    </row>
    <row r="2266" spans="3:4">
      <c r="C2266" s="29"/>
      <c r="D2266" s="29"/>
    </row>
    <row r="2267" spans="3:4">
      <c r="C2267" s="29"/>
      <c r="D2267" s="29"/>
    </row>
    <row r="2268" spans="3:4">
      <c r="C2268" s="29"/>
      <c r="D2268" s="29"/>
    </row>
    <row r="2269" spans="3:4">
      <c r="C2269" s="29"/>
      <c r="D2269" s="29"/>
    </row>
    <row r="2270" spans="3:4">
      <c r="C2270" s="29"/>
      <c r="D2270" s="29"/>
    </row>
    <row r="2271" spans="3:4">
      <c r="C2271" s="29"/>
      <c r="D2271" s="29"/>
    </row>
    <row r="2272" spans="3:4">
      <c r="C2272" s="29"/>
      <c r="D2272" s="29"/>
    </row>
    <row r="2273" spans="3:4">
      <c r="C2273" s="29"/>
      <c r="D2273" s="29"/>
    </row>
    <row r="2274" spans="3:4">
      <c r="C2274" s="29"/>
      <c r="D2274" s="29"/>
    </row>
    <row r="2275" spans="3:4">
      <c r="C2275" s="29"/>
      <c r="D2275" s="29"/>
    </row>
    <row r="2276" spans="3:4">
      <c r="C2276" s="29"/>
      <c r="D2276" s="29"/>
    </row>
    <row r="2277" spans="3:4">
      <c r="C2277" s="29"/>
      <c r="D2277" s="29"/>
    </row>
    <row r="2278" spans="3:4">
      <c r="C2278" s="29"/>
      <c r="D2278" s="29"/>
    </row>
    <row r="2279" spans="3:4">
      <c r="C2279" s="29"/>
      <c r="D2279" s="29"/>
    </row>
    <row r="2280" spans="3:4">
      <c r="C2280" s="29"/>
      <c r="D2280" s="29"/>
    </row>
    <row r="2281" spans="3:4">
      <c r="C2281" s="29"/>
      <c r="D2281" s="29"/>
    </row>
    <row r="2282" spans="3:4">
      <c r="C2282" s="29"/>
      <c r="D2282" s="29"/>
    </row>
    <row r="2283" spans="3:4">
      <c r="C2283" s="29"/>
      <c r="D2283" s="29"/>
    </row>
    <row r="2284" spans="3:4">
      <c r="C2284" s="29"/>
      <c r="D2284" s="29"/>
    </row>
    <row r="2285" spans="3:4">
      <c r="C2285" s="29"/>
      <c r="D2285" s="29"/>
    </row>
    <row r="2286" spans="3:4">
      <c r="C2286" s="29"/>
      <c r="D2286" s="29"/>
    </row>
    <row r="2287" spans="3:4">
      <c r="C2287" s="29"/>
      <c r="D2287" s="29"/>
    </row>
    <row r="2288" spans="3:4">
      <c r="C2288" s="29"/>
      <c r="D2288" s="29"/>
    </row>
    <row r="2289" spans="3:4">
      <c r="C2289" s="29"/>
      <c r="D2289" s="29"/>
    </row>
    <row r="2290" spans="3:4">
      <c r="C2290" s="29"/>
      <c r="D2290" s="29"/>
    </row>
    <row r="2291" spans="3:4">
      <c r="C2291" s="29"/>
      <c r="D2291" s="29"/>
    </row>
    <row r="2292" spans="3:4">
      <c r="C2292" s="29"/>
      <c r="D2292" s="29"/>
    </row>
    <row r="2293" spans="3:4">
      <c r="C2293" s="29"/>
      <c r="D2293" s="29"/>
    </row>
    <row r="2294" spans="3:4">
      <c r="C2294" s="29"/>
      <c r="D2294" s="29"/>
    </row>
    <row r="2295" spans="3:4">
      <c r="C2295" s="29"/>
      <c r="D2295" s="29"/>
    </row>
    <row r="2296" spans="3:4">
      <c r="C2296" s="29"/>
      <c r="D2296" s="29"/>
    </row>
    <row r="2297" spans="3:4">
      <c r="C2297" s="29"/>
      <c r="D2297" s="29"/>
    </row>
    <row r="2298" spans="3:4">
      <c r="C2298" s="29"/>
      <c r="D2298" s="29"/>
    </row>
    <row r="2299" spans="3:4">
      <c r="C2299" s="29"/>
      <c r="D2299" s="29"/>
    </row>
    <row r="2300" spans="3:4">
      <c r="C2300" s="29"/>
      <c r="D2300" s="29"/>
    </row>
    <row r="2301" spans="3:4">
      <c r="C2301" s="29"/>
      <c r="D2301" s="29"/>
    </row>
    <row r="2302" spans="3:4">
      <c r="C2302" s="29"/>
      <c r="D2302" s="29"/>
    </row>
    <row r="2303" spans="3:4">
      <c r="C2303" s="29"/>
      <c r="D2303" s="29"/>
    </row>
    <row r="2304" spans="3:4">
      <c r="C2304" s="29"/>
      <c r="D2304" s="29"/>
    </row>
    <row r="2305" spans="3:4">
      <c r="C2305" s="29"/>
      <c r="D2305" s="29"/>
    </row>
    <row r="2306" spans="3:4">
      <c r="C2306" s="29"/>
      <c r="D2306" s="29"/>
    </row>
    <row r="2307" spans="3:4">
      <c r="C2307" s="29"/>
      <c r="D2307" s="29"/>
    </row>
    <row r="2308" spans="3:4">
      <c r="C2308" s="29"/>
      <c r="D2308" s="29"/>
    </row>
    <row r="2309" spans="3:4">
      <c r="C2309" s="29"/>
      <c r="D2309" s="29"/>
    </row>
    <row r="2310" spans="3:4">
      <c r="C2310" s="29"/>
      <c r="D2310" s="29"/>
    </row>
    <row r="2311" spans="3:4">
      <c r="C2311" s="29"/>
      <c r="D2311" s="29"/>
    </row>
    <row r="2312" spans="3:4">
      <c r="C2312" s="29"/>
      <c r="D2312" s="29"/>
    </row>
    <row r="2313" spans="3:4">
      <c r="C2313" s="29"/>
      <c r="D2313" s="29"/>
    </row>
    <row r="2314" spans="3:4">
      <c r="C2314" s="29"/>
      <c r="D2314" s="29"/>
    </row>
    <row r="2315" spans="3:4">
      <c r="C2315" s="29"/>
      <c r="D2315" s="29"/>
    </row>
    <row r="2316" spans="3:4">
      <c r="C2316" s="29"/>
      <c r="D2316" s="29"/>
    </row>
    <row r="2317" spans="3:4">
      <c r="C2317" s="29"/>
      <c r="D2317" s="29"/>
    </row>
    <row r="2318" spans="3:4">
      <c r="C2318" s="29"/>
      <c r="D2318" s="29"/>
    </row>
    <row r="2319" spans="3:4">
      <c r="C2319" s="29"/>
      <c r="D2319" s="29"/>
    </row>
    <row r="2320" spans="3:4">
      <c r="C2320" s="29"/>
      <c r="D2320" s="29"/>
    </row>
    <row r="2321" spans="3:4">
      <c r="C2321" s="29"/>
      <c r="D2321" s="29"/>
    </row>
    <row r="2322" spans="3:4">
      <c r="C2322" s="29"/>
      <c r="D2322" s="29"/>
    </row>
    <row r="2323" spans="3:4">
      <c r="C2323" s="29"/>
      <c r="D2323" s="29"/>
    </row>
    <row r="2324" spans="3:4">
      <c r="C2324" s="29"/>
      <c r="D2324" s="29"/>
    </row>
    <row r="2325" spans="3:4">
      <c r="C2325" s="29"/>
      <c r="D2325" s="29"/>
    </row>
    <row r="2326" spans="3:4">
      <c r="C2326" s="29"/>
      <c r="D2326" s="29"/>
    </row>
    <row r="2327" spans="3:4">
      <c r="C2327" s="29"/>
      <c r="D2327" s="29"/>
    </row>
    <row r="2328" spans="3:4">
      <c r="C2328" s="29"/>
      <c r="D2328" s="29"/>
    </row>
    <row r="2329" spans="3:4">
      <c r="C2329" s="29"/>
      <c r="D2329" s="29"/>
    </row>
    <row r="2330" spans="3:4">
      <c r="C2330" s="29"/>
      <c r="D2330" s="29"/>
    </row>
    <row r="2331" spans="3:4">
      <c r="C2331" s="29"/>
      <c r="D2331" s="29"/>
    </row>
    <row r="2332" spans="3:4">
      <c r="C2332" s="29"/>
      <c r="D2332" s="29"/>
    </row>
    <row r="2333" spans="3:4">
      <c r="C2333" s="29"/>
      <c r="D2333" s="29"/>
    </row>
    <row r="2334" spans="3:4">
      <c r="C2334" s="29"/>
      <c r="D2334" s="29"/>
    </row>
    <row r="2335" spans="3:4">
      <c r="C2335" s="29"/>
      <c r="D2335" s="29"/>
    </row>
    <row r="2336" spans="3:4">
      <c r="C2336" s="29"/>
      <c r="D2336" s="29"/>
    </row>
    <row r="2337" spans="3:4">
      <c r="C2337" s="29"/>
      <c r="D2337" s="29"/>
    </row>
    <row r="2338" spans="3:4">
      <c r="C2338" s="29"/>
      <c r="D2338" s="29"/>
    </row>
    <row r="2339" spans="3:4">
      <c r="C2339" s="29"/>
      <c r="D2339" s="29"/>
    </row>
    <row r="2340" spans="3:4">
      <c r="C2340" s="29"/>
      <c r="D2340" s="29"/>
    </row>
    <row r="2341" spans="3:4">
      <c r="C2341" s="29"/>
      <c r="D2341" s="29"/>
    </row>
    <row r="2342" spans="3:4">
      <c r="C2342" s="29"/>
      <c r="D2342" s="29"/>
    </row>
    <row r="2343" spans="3:4">
      <c r="C2343" s="29"/>
      <c r="D2343" s="29"/>
    </row>
    <row r="2344" spans="3:4">
      <c r="C2344" s="29"/>
      <c r="D2344" s="29"/>
    </row>
    <row r="2345" spans="3:4">
      <c r="C2345" s="29"/>
      <c r="D2345" s="29"/>
    </row>
    <row r="2346" spans="3:4">
      <c r="C2346" s="29"/>
      <c r="D2346" s="29"/>
    </row>
    <row r="2347" spans="3:4">
      <c r="C2347" s="29"/>
      <c r="D2347" s="29"/>
    </row>
    <row r="2348" spans="3:4">
      <c r="C2348" s="29"/>
      <c r="D2348" s="29"/>
    </row>
    <row r="2349" spans="3:4">
      <c r="C2349" s="29"/>
      <c r="D2349" s="29"/>
    </row>
    <row r="2350" spans="3:4">
      <c r="C2350" s="29"/>
      <c r="D2350" s="29"/>
    </row>
    <row r="2351" spans="3:4">
      <c r="C2351" s="29"/>
      <c r="D2351" s="29"/>
    </row>
    <row r="2352" spans="3:4">
      <c r="C2352" s="29"/>
      <c r="D2352" s="29"/>
    </row>
    <row r="2353" spans="3:4">
      <c r="C2353" s="29"/>
      <c r="D2353" s="29"/>
    </row>
    <row r="2354" spans="3:4">
      <c r="C2354" s="29"/>
      <c r="D2354" s="29"/>
    </row>
    <row r="2355" spans="3:4">
      <c r="C2355" s="29"/>
      <c r="D2355" s="29"/>
    </row>
    <row r="2356" spans="3:4">
      <c r="C2356" s="29"/>
      <c r="D2356" s="29"/>
    </row>
    <row r="2357" spans="3:4">
      <c r="C2357" s="29"/>
      <c r="D2357" s="29"/>
    </row>
    <row r="2358" spans="3:4">
      <c r="C2358" s="29"/>
      <c r="D2358" s="29"/>
    </row>
    <row r="2359" spans="3:4">
      <c r="C2359" s="29"/>
      <c r="D2359" s="29"/>
    </row>
    <row r="2360" spans="3:4">
      <c r="C2360" s="29"/>
      <c r="D2360" s="29"/>
    </row>
    <row r="2361" spans="3:4">
      <c r="C2361" s="29"/>
      <c r="D2361" s="29"/>
    </row>
    <row r="2362" spans="3:4">
      <c r="C2362" s="29"/>
      <c r="D2362" s="29"/>
    </row>
    <row r="2363" spans="3:4">
      <c r="C2363" s="29"/>
      <c r="D2363" s="29"/>
    </row>
    <row r="2364" spans="3:4">
      <c r="C2364" s="29"/>
      <c r="D2364" s="29"/>
    </row>
    <row r="2365" spans="3:4">
      <c r="C2365" s="29"/>
      <c r="D2365" s="29"/>
    </row>
    <row r="2366" spans="3:4">
      <c r="C2366" s="29"/>
      <c r="D2366" s="29"/>
    </row>
    <row r="2367" spans="3:4">
      <c r="C2367" s="29"/>
      <c r="D2367" s="29"/>
    </row>
    <row r="2368" spans="3:4">
      <c r="C2368" s="29"/>
      <c r="D2368" s="29"/>
    </row>
    <row r="2369" spans="3:4">
      <c r="C2369" s="29"/>
      <c r="D2369" s="29"/>
    </row>
    <row r="2370" spans="3:4">
      <c r="C2370" s="29"/>
      <c r="D2370" s="29"/>
    </row>
    <row r="2371" spans="3:4">
      <c r="C2371" s="29"/>
      <c r="D2371" s="29"/>
    </row>
    <row r="2372" spans="3:4">
      <c r="C2372" s="29"/>
      <c r="D2372" s="29"/>
    </row>
    <row r="2373" spans="3:4">
      <c r="C2373" s="29"/>
      <c r="D2373" s="29"/>
    </row>
    <row r="2374" spans="3:4">
      <c r="C2374" s="29"/>
      <c r="D2374" s="29"/>
    </row>
    <row r="2375" spans="3:4">
      <c r="C2375" s="29"/>
      <c r="D2375" s="29"/>
    </row>
    <row r="2376" spans="3:4">
      <c r="C2376" s="29"/>
      <c r="D2376" s="29"/>
    </row>
    <row r="2377" spans="3:4">
      <c r="C2377" s="29"/>
      <c r="D2377" s="29"/>
    </row>
    <row r="2378" spans="3:4">
      <c r="C2378" s="29"/>
      <c r="D2378" s="29"/>
    </row>
    <row r="2379" spans="3:4">
      <c r="C2379" s="29"/>
      <c r="D2379" s="29"/>
    </row>
    <row r="2380" spans="3:4">
      <c r="C2380" s="29"/>
      <c r="D2380" s="29"/>
    </row>
    <row r="2381" spans="3:4">
      <c r="C2381" s="29"/>
      <c r="D2381" s="29"/>
    </row>
    <row r="2382" spans="3:4">
      <c r="C2382" s="29"/>
      <c r="D2382" s="29"/>
    </row>
    <row r="2383" spans="3:4">
      <c r="C2383" s="29"/>
      <c r="D2383" s="29"/>
    </row>
    <row r="2384" spans="3:4">
      <c r="C2384" s="29"/>
      <c r="D2384" s="29"/>
    </row>
    <row r="2385" spans="3:4">
      <c r="C2385" s="29"/>
      <c r="D2385" s="29"/>
    </row>
    <row r="2386" spans="3:4">
      <c r="C2386" s="29"/>
      <c r="D2386" s="29"/>
    </row>
    <row r="2387" spans="3:4">
      <c r="C2387" s="29"/>
      <c r="D2387" s="29"/>
    </row>
    <row r="2388" spans="3:4">
      <c r="C2388" s="29"/>
      <c r="D2388" s="29"/>
    </row>
    <row r="2389" spans="3:4">
      <c r="C2389" s="29"/>
      <c r="D2389" s="29"/>
    </row>
    <row r="2390" spans="3:4">
      <c r="C2390" s="29"/>
      <c r="D2390" s="29"/>
    </row>
    <row r="2391" spans="3:4">
      <c r="C2391" s="29"/>
      <c r="D2391" s="29"/>
    </row>
    <row r="2392" spans="3:4">
      <c r="C2392" s="29"/>
      <c r="D2392" s="29"/>
    </row>
    <row r="2393" spans="3:4">
      <c r="C2393" s="29"/>
      <c r="D2393" s="29"/>
    </row>
    <row r="2394" spans="3:4">
      <c r="C2394" s="29"/>
      <c r="D2394" s="29"/>
    </row>
    <row r="2395" spans="3:4">
      <c r="C2395" s="29"/>
      <c r="D2395" s="29"/>
    </row>
    <row r="2396" spans="3:4">
      <c r="C2396" s="29"/>
      <c r="D2396" s="29"/>
    </row>
    <row r="2397" spans="3:4">
      <c r="C2397" s="29"/>
      <c r="D2397" s="29"/>
    </row>
    <row r="2398" spans="3:4">
      <c r="C2398" s="29"/>
      <c r="D2398" s="29"/>
    </row>
    <row r="2399" spans="3:4">
      <c r="C2399" s="29"/>
      <c r="D2399" s="29"/>
    </row>
    <row r="2400" spans="3:4">
      <c r="C2400" s="29"/>
      <c r="D2400" s="29"/>
    </row>
    <row r="2401" spans="3:4">
      <c r="C2401" s="29"/>
      <c r="D2401" s="29"/>
    </row>
    <row r="2402" spans="3:4">
      <c r="C2402" s="29"/>
      <c r="D2402" s="29"/>
    </row>
    <row r="2403" spans="3:4">
      <c r="C2403" s="29"/>
      <c r="D2403" s="29"/>
    </row>
    <row r="2404" spans="3:4">
      <c r="C2404" s="29"/>
      <c r="D2404" s="29"/>
    </row>
    <row r="2405" spans="3:4">
      <c r="C2405" s="29"/>
      <c r="D2405" s="29"/>
    </row>
    <row r="2406" spans="3:4">
      <c r="C2406" s="29"/>
      <c r="D2406" s="29"/>
    </row>
    <row r="2407" spans="3:4">
      <c r="C2407" s="29"/>
      <c r="D2407" s="29"/>
    </row>
    <row r="2408" spans="3:4">
      <c r="C2408" s="29"/>
      <c r="D2408" s="29"/>
    </row>
    <row r="2409" spans="3:4">
      <c r="C2409" s="29"/>
      <c r="D2409" s="29"/>
    </row>
    <row r="2410" spans="3:4">
      <c r="C2410" s="29"/>
      <c r="D2410" s="29"/>
    </row>
    <row r="2411" spans="3:4">
      <c r="C2411" s="29"/>
      <c r="D2411" s="29"/>
    </row>
    <row r="2412" spans="3:4">
      <c r="C2412" s="29"/>
      <c r="D2412" s="29"/>
    </row>
    <row r="2413" spans="3:4">
      <c r="C2413" s="29"/>
      <c r="D2413" s="29"/>
    </row>
    <row r="2414" spans="3:4">
      <c r="C2414" s="29"/>
      <c r="D2414" s="29"/>
    </row>
    <row r="2415" spans="3:4">
      <c r="C2415" s="29"/>
      <c r="D2415" s="29"/>
    </row>
    <row r="2416" spans="3:4">
      <c r="C2416" s="29"/>
      <c r="D2416" s="29"/>
    </row>
    <row r="2417" spans="3:4">
      <c r="C2417" s="29"/>
      <c r="D2417" s="29"/>
    </row>
    <row r="2418" spans="3:4">
      <c r="C2418" s="29"/>
      <c r="D2418" s="29"/>
    </row>
    <row r="2419" spans="3:4">
      <c r="C2419" s="29"/>
      <c r="D2419" s="29"/>
    </row>
    <row r="2420" spans="3:4">
      <c r="C2420" s="29"/>
      <c r="D2420" s="29"/>
    </row>
    <row r="2421" spans="3:4">
      <c r="C2421" s="29"/>
      <c r="D2421" s="29"/>
    </row>
    <row r="2422" spans="3:4">
      <c r="C2422" s="29"/>
      <c r="D2422" s="29"/>
    </row>
    <row r="2423" spans="3:4">
      <c r="C2423" s="29"/>
      <c r="D2423" s="29"/>
    </row>
    <row r="2424" spans="3:4">
      <c r="C2424" s="29"/>
      <c r="D2424" s="29"/>
    </row>
    <row r="2425" spans="3:4">
      <c r="C2425" s="29"/>
      <c r="D2425" s="29"/>
    </row>
    <row r="2426" spans="3:4">
      <c r="C2426" s="29"/>
      <c r="D2426" s="29"/>
    </row>
    <row r="2427" spans="3:4">
      <c r="C2427" s="29"/>
      <c r="D2427" s="29"/>
    </row>
    <row r="2428" spans="3:4">
      <c r="C2428" s="29"/>
      <c r="D2428" s="29"/>
    </row>
    <row r="2429" spans="3:4">
      <c r="C2429" s="29"/>
      <c r="D2429" s="29"/>
    </row>
    <row r="2430" spans="3:4">
      <c r="C2430" s="29"/>
      <c r="D2430" s="29"/>
    </row>
    <row r="2431" spans="3:4">
      <c r="C2431" s="29"/>
      <c r="D2431" s="29"/>
    </row>
    <row r="2432" spans="3:4">
      <c r="C2432" s="29"/>
      <c r="D2432" s="29"/>
    </row>
    <row r="2433" spans="3:4">
      <c r="C2433" s="29"/>
      <c r="D2433" s="29"/>
    </row>
    <row r="2434" spans="3:4">
      <c r="C2434" s="29"/>
      <c r="D2434" s="29"/>
    </row>
    <row r="2435" spans="3:4">
      <c r="C2435" s="29"/>
      <c r="D2435" s="29"/>
    </row>
    <row r="2436" spans="3:4">
      <c r="C2436" s="29"/>
      <c r="D2436" s="29"/>
    </row>
    <row r="2437" spans="3:4">
      <c r="C2437" s="29"/>
      <c r="D2437" s="29"/>
    </row>
    <row r="2438" spans="3:4">
      <c r="C2438" s="29"/>
      <c r="D2438" s="29"/>
    </row>
    <row r="2439" spans="3:4">
      <c r="C2439" s="29"/>
      <c r="D2439" s="29"/>
    </row>
    <row r="2440" spans="3:4">
      <c r="C2440" s="29"/>
      <c r="D2440" s="29"/>
    </row>
    <row r="2441" spans="3:4">
      <c r="C2441" s="29"/>
      <c r="D2441" s="29"/>
    </row>
    <row r="2442" spans="3:4">
      <c r="C2442" s="29"/>
      <c r="D2442" s="29"/>
    </row>
    <row r="2443" spans="3:4">
      <c r="C2443" s="29"/>
      <c r="D2443" s="29"/>
    </row>
    <row r="2444" spans="3:4">
      <c r="C2444" s="29"/>
      <c r="D2444" s="29"/>
    </row>
    <row r="2445" spans="3:4">
      <c r="C2445" s="29"/>
      <c r="D2445" s="29"/>
    </row>
    <row r="2446" spans="3:4">
      <c r="C2446" s="29"/>
      <c r="D2446" s="29"/>
    </row>
    <row r="2447" spans="3:4">
      <c r="C2447" s="29"/>
      <c r="D2447" s="29"/>
    </row>
    <row r="2448" spans="3:4">
      <c r="C2448" s="29"/>
      <c r="D2448" s="29"/>
    </row>
    <row r="2449" spans="3:4">
      <c r="C2449" s="29"/>
      <c r="D2449" s="29"/>
    </row>
    <row r="2450" spans="3:4">
      <c r="C2450" s="29"/>
      <c r="D2450" s="29"/>
    </row>
    <row r="2451" spans="3:4">
      <c r="C2451" s="29"/>
      <c r="D2451" s="29"/>
    </row>
    <row r="2452" spans="3:4">
      <c r="C2452" s="29"/>
      <c r="D2452" s="29"/>
    </row>
    <row r="2453" spans="3:4">
      <c r="C2453" s="29"/>
      <c r="D2453" s="29"/>
    </row>
    <row r="2454" spans="3:4">
      <c r="C2454" s="29"/>
      <c r="D2454" s="29"/>
    </row>
    <row r="2455" spans="3:4">
      <c r="C2455" s="29"/>
      <c r="D2455" s="29"/>
    </row>
    <row r="2456" spans="3:4">
      <c r="C2456" s="29"/>
      <c r="D2456" s="29"/>
    </row>
    <row r="2457" spans="3:4">
      <c r="C2457" s="29"/>
      <c r="D2457" s="29"/>
    </row>
    <row r="2458" spans="3:4">
      <c r="C2458" s="29"/>
      <c r="D2458" s="29"/>
    </row>
    <row r="2459" spans="3:4">
      <c r="C2459" s="29"/>
      <c r="D2459" s="29"/>
    </row>
    <row r="2460" spans="3:4">
      <c r="C2460" s="29"/>
      <c r="D2460" s="29"/>
    </row>
    <row r="2461" spans="3:4">
      <c r="C2461" s="29"/>
      <c r="D2461" s="29"/>
    </row>
    <row r="2462" spans="3:4">
      <c r="C2462" s="29"/>
      <c r="D2462" s="29"/>
    </row>
    <row r="2463" spans="3:4">
      <c r="C2463" s="29"/>
      <c r="D2463" s="29"/>
    </row>
    <row r="2464" spans="3:4">
      <c r="C2464" s="29"/>
      <c r="D2464" s="29"/>
    </row>
    <row r="2465" spans="3:4">
      <c r="C2465" s="29"/>
      <c r="D2465" s="29"/>
    </row>
    <row r="2466" spans="3:4">
      <c r="C2466" s="29"/>
      <c r="D2466" s="29"/>
    </row>
    <row r="2467" spans="3:4">
      <c r="C2467" s="29"/>
      <c r="D2467" s="29"/>
    </row>
    <row r="2468" spans="3:4">
      <c r="C2468" s="29"/>
      <c r="D2468" s="29"/>
    </row>
    <row r="2469" spans="3:4">
      <c r="C2469" s="29"/>
      <c r="D2469" s="29"/>
    </row>
    <row r="2470" spans="3:4">
      <c r="C2470" s="29"/>
      <c r="D2470" s="29"/>
    </row>
    <row r="2471" spans="3:4">
      <c r="C2471" s="29"/>
      <c r="D2471" s="29"/>
    </row>
    <row r="2472" spans="3:4">
      <c r="C2472" s="29"/>
      <c r="D2472" s="29"/>
    </row>
    <row r="2473" spans="3:4">
      <c r="C2473" s="29"/>
      <c r="D2473" s="29"/>
    </row>
    <row r="2474" spans="3:4">
      <c r="C2474" s="29"/>
      <c r="D2474" s="29"/>
    </row>
    <row r="2475" spans="3:4">
      <c r="C2475" s="29"/>
      <c r="D2475" s="29"/>
    </row>
    <row r="2476" spans="3:4">
      <c r="C2476" s="29"/>
      <c r="D2476" s="29"/>
    </row>
    <row r="2477" spans="3:4">
      <c r="C2477" s="29"/>
      <c r="D2477" s="29"/>
    </row>
    <row r="2478" spans="3:4">
      <c r="C2478" s="29"/>
      <c r="D2478" s="29"/>
    </row>
    <row r="2479" spans="3:4">
      <c r="C2479" s="29"/>
      <c r="D2479" s="29"/>
    </row>
    <row r="2480" spans="3:4">
      <c r="C2480" s="29"/>
      <c r="D2480" s="29"/>
    </row>
    <row r="2481" spans="3:4">
      <c r="C2481" s="29"/>
      <c r="D2481" s="29"/>
    </row>
    <row r="2482" spans="3:4">
      <c r="C2482" s="29"/>
      <c r="D2482" s="29"/>
    </row>
    <row r="2483" spans="3:4">
      <c r="C2483" s="29"/>
      <c r="D2483" s="29"/>
    </row>
    <row r="2484" spans="3:4">
      <c r="C2484" s="29"/>
      <c r="D2484" s="29"/>
    </row>
    <row r="2485" spans="3:4">
      <c r="C2485" s="29"/>
      <c r="D2485" s="29"/>
    </row>
    <row r="2486" spans="3:4">
      <c r="C2486" s="29"/>
      <c r="D2486" s="29"/>
    </row>
    <row r="2487" spans="3:4">
      <c r="C2487" s="29"/>
      <c r="D2487" s="29"/>
    </row>
    <row r="2488" spans="3:4">
      <c r="C2488" s="29"/>
      <c r="D2488" s="29"/>
    </row>
    <row r="2489" spans="3:4">
      <c r="C2489" s="29"/>
      <c r="D2489" s="29"/>
    </row>
    <row r="2490" spans="3:4">
      <c r="C2490" s="29"/>
      <c r="D2490" s="29"/>
    </row>
    <row r="2491" spans="3:4">
      <c r="C2491" s="29"/>
      <c r="D2491" s="29"/>
    </row>
    <row r="2492" spans="3:4">
      <c r="C2492" s="29"/>
      <c r="D2492" s="29"/>
    </row>
    <row r="2493" spans="3:4">
      <c r="C2493" s="29"/>
      <c r="D2493" s="29"/>
    </row>
    <row r="2494" spans="3:4">
      <c r="C2494" s="29"/>
      <c r="D2494" s="29"/>
    </row>
    <row r="2495" spans="3:4">
      <c r="C2495" s="29"/>
      <c r="D2495" s="29"/>
    </row>
    <row r="2496" spans="3:4">
      <c r="C2496" s="29"/>
      <c r="D2496" s="29"/>
    </row>
    <row r="2497" spans="3:4">
      <c r="C2497" s="29"/>
      <c r="D2497" s="29"/>
    </row>
    <row r="2498" spans="3:4">
      <c r="C2498" s="29"/>
      <c r="D2498" s="29"/>
    </row>
    <row r="2499" spans="3:4">
      <c r="C2499" s="29"/>
      <c r="D2499" s="29"/>
    </row>
    <row r="2500" spans="3:4">
      <c r="C2500" s="29"/>
      <c r="D2500" s="29"/>
    </row>
    <row r="2501" spans="3:4">
      <c r="C2501" s="29"/>
      <c r="D2501" s="29"/>
    </row>
    <row r="2502" spans="3:4">
      <c r="C2502" s="29"/>
      <c r="D2502" s="29"/>
    </row>
    <row r="2503" spans="3:4">
      <c r="C2503" s="29"/>
      <c r="D2503" s="29"/>
    </row>
    <row r="2504" spans="3:4">
      <c r="C2504" s="29"/>
      <c r="D2504" s="29"/>
    </row>
    <row r="2505" spans="3:4">
      <c r="C2505" s="29"/>
      <c r="D2505" s="29"/>
    </row>
    <row r="2506" spans="3:4">
      <c r="C2506" s="29"/>
      <c r="D2506" s="29"/>
    </row>
    <row r="2507" spans="3:4">
      <c r="C2507" s="29"/>
      <c r="D2507" s="29"/>
    </row>
    <row r="2508" spans="3:4">
      <c r="C2508" s="29"/>
      <c r="D2508" s="29"/>
    </row>
    <row r="2509" spans="3:4">
      <c r="C2509" s="29"/>
      <c r="D2509" s="29"/>
    </row>
    <row r="2510" spans="3:4">
      <c r="C2510" s="29"/>
      <c r="D2510" s="29"/>
    </row>
    <row r="2511" spans="3:4">
      <c r="C2511" s="29"/>
      <c r="D2511" s="29"/>
    </row>
    <row r="2512" spans="3:4">
      <c r="C2512" s="29"/>
      <c r="D2512" s="29"/>
    </row>
    <row r="2513" spans="3:4">
      <c r="C2513" s="29"/>
      <c r="D2513" s="29"/>
    </row>
    <row r="2514" spans="3:4">
      <c r="C2514" s="29"/>
      <c r="D2514" s="29"/>
    </row>
    <row r="2515" spans="3:4">
      <c r="C2515" s="29"/>
      <c r="D2515" s="29"/>
    </row>
    <row r="2516" spans="3:4">
      <c r="C2516" s="29"/>
      <c r="D2516" s="29"/>
    </row>
    <row r="2517" spans="3:4">
      <c r="C2517" s="29"/>
      <c r="D2517" s="29"/>
    </row>
    <row r="2518" spans="3:4">
      <c r="C2518" s="29"/>
      <c r="D2518" s="29"/>
    </row>
    <row r="2519" spans="3:4">
      <c r="C2519" s="29"/>
      <c r="D2519" s="29"/>
    </row>
    <row r="2520" spans="3:4">
      <c r="C2520" s="29"/>
      <c r="D2520" s="29"/>
    </row>
    <row r="2521" spans="3:4">
      <c r="C2521" s="29"/>
      <c r="D2521" s="29"/>
    </row>
    <row r="2522" spans="3:4">
      <c r="C2522" s="29"/>
      <c r="D2522" s="29"/>
    </row>
    <row r="2523" spans="3:4">
      <c r="C2523" s="29"/>
      <c r="D2523" s="29"/>
    </row>
    <row r="2524" spans="3:4">
      <c r="C2524" s="29"/>
      <c r="D2524" s="29"/>
    </row>
    <row r="2525" spans="3:4">
      <c r="C2525" s="29"/>
      <c r="D2525" s="29"/>
    </row>
    <row r="2526" spans="3:4">
      <c r="C2526" s="29"/>
      <c r="D2526" s="29"/>
    </row>
    <row r="2527" spans="3:4">
      <c r="C2527" s="29"/>
      <c r="D2527" s="29"/>
    </row>
    <row r="2528" spans="3:4">
      <c r="C2528" s="29"/>
      <c r="D2528" s="29"/>
    </row>
    <row r="2529" spans="3:4">
      <c r="C2529" s="29"/>
      <c r="D2529" s="29"/>
    </row>
    <row r="2530" spans="3:4">
      <c r="C2530" s="29"/>
      <c r="D2530" s="29"/>
    </row>
    <row r="2531" spans="3:4">
      <c r="C2531" s="29"/>
      <c r="D2531" s="29"/>
    </row>
    <row r="2532" spans="3:4">
      <c r="C2532" s="29"/>
      <c r="D2532" s="29"/>
    </row>
    <row r="2533" spans="3:4">
      <c r="C2533" s="29"/>
      <c r="D2533" s="29"/>
    </row>
    <row r="2534" spans="3:4">
      <c r="C2534" s="29"/>
      <c r="D2534" s="29"/>
    </row>
    <row r="2535" spans="3:4">
      <c r="C2535" s="29"/>
      <c r="D2535" s="29"/>
    </row>
    <row r="2536" spans="3:4">
      <c r="C2536" s="29"/>
      <c r="D2536" s="29"/>
    </row>
    <row r="2537" spans="3:4">
      <c r="C2537" s="29"/>
      <c r="D2537" s="29"/>
    </row>
    <row r="2538" spans="3:4">
      <c r="C2538" s="29"/>
      <c r="D2538" s="29"/>
    </row>
    <row r="2539" spans="3:4">
      <c r="C2539" s="29"/>
      <c r="D2539" s="29"/>
    </row>
    <row r="2540" spans="3:4">
      <c r="C2540" s="29"/>
      <c r="D2540" s="29"/>
    </row>
    <row r="2541" spans="3:4">
      <c r="C2541" s="29"/>
      <c r="D2541" s="29"/>
    </row>
    <row r="2542" spans="3:4">
      <c r="C2542" s="29"/>
      <c r="D2542" s="29"/>
    </row>
    <row r="2543" spans="3:4">
      <c r="C2543" s="29"/>
      <c r="D2543" s="29"/>
    </row>
    <row r="2544" spans="3:4">
      <c r="C2544" s="29"/>
      <c r="D2544" s="29"/>
    </row>
    <row r="2545" spans="3:4">
      <c r="C2545" s="29"/>
      <c r="D2545" s="29"/>
    </row>
    <row r="2546" spans="3:4">
      <c r="C2546" s="29"/>
      <c r="D2546" s="29"/>
    </row>
    <row r="2547" spans="3:4">
      <c r="C2547" s="29"/>
      <c r="D2547" s="29"/>
    </row>
    <row r="2548" spans="3:4">
      <c r="C2548" s="29"/>
      <c r="D2548" s="29"/>
    </row>
    <row r="2549" spans="3:4">
      <c r="C2549" s="29"/>
      <c r="D2549" s="29"/>
    </row>
    <row r="2550" spans="3:4">
      <c r="C2550" s="29"/>
      <c r="D2550" s="29"/>
    </row>
    <row r="2551" spans="3:4">
      <c r="C2551" s="29"/>
      <c r="D2551" s="29"/>
    </row>
    <row r="2552" spans="3:4">
      <c r="C2552" s="29"/>
      <c r="D2552" s="29"/>
    </row>
    <row r="2553" spans="3:4">
      <c r="C2553" s="29"/>
      <c r="D2553" s="29"/>
    </row>
    <row r="2554" spans="3:4">
      <c r="C2554" s="29"/>
      <c r="D2554" s="29"/>
    </row>
    <row r="2555" spans="3:4">
      <c r="C2555" s="29"/>
      <c r="D2555" s="29"/>
    </row>
    <row r="2556" spans="3:4">
      <c r="C2556" s="29"/>
      <c r="D2556" s="29"/>
    </row>
    <row r="2557" spans="3:4">
      <c r="C2557" s="29"/>
      <c r="D2557" s="29"/>
    </row>
    <row r="2558" spans="3:4">
      <c r="C2558" s="29"/>
      <c r="D2558" s="29"/>
    </row>
    <row r="2559" spans="3:4">
      <c r="C2559" s="29"/>
      <c r="D2559" s="29"/>
    </row>
    <row r="2560" spans="3:4">
      <c r="C2560" s="29"/>
      <c r="D2560" s="29"/>
    </row>
    <row r="2561" spans="3:4">
      <c r="C2561" s="29"/>
      <c r="D2561" s="29"/>
    </row>
    <row r="2562" spans="3:4">
      <c r="C2562" s="29"/>
      <c r="D2562" s="29"/>
    </row>
    <row r="2563" spans="3:4">
      <c r="C2563" s="29"/>
      <c r="D2563" s="29"/>
    </row>
    <row r="2564" spans="3:4">
      <c r="C2564" s="29"/>
      <c r="D2564" s="29"/>
    </row>
    <row r="2565" spans="3:4">
      <c r="C2565" s="29"/>
      <c r="D2565" s="29"/>
    </row>
    <row r="2566" spans="3:4">
      <c r="C2566" s="29"/>
      <c r="D2566" s="29"/>
    </row>
    <row r="2567" spans="3:4">
      <c r="C2567" s="29"/>
      <c r="D2567" s="29"/>
    </row>
    <row r="2568" spans="3:4">
      <c r="C2568" s="29"/>
      <c r="D2568" s="29"/>
    </row>
    <row r="2569" spans="3:4">
      <c r="C2569" s="29"/>
      <c r="D2569" s="29"/>
    </row>
    <row r="2570" spans="3:4">
      <c r="C2570" s="29"/>
      <c r="D2570" s="29"/>
    </row>
    <row r="2571" spans="3:4">
      <c r="C2571" s="29"/>
      <c r="D2571" s="29"/>
    </row>
    <row r="2572" spans="3:4">
      <c r="C2572" s="29"/>
      <c r="D2572" s="29"/>
    </row>
    <row r="2573" spans="3:4">
      <c r="C2573" s="29"/>
      <c r="D2573" s="29"/>
    </row>
    <row r="2574" spans="3:4">
      <c r="C2574" s="29"/>
      <c r="D2574" s="29"/>
    </row>
    <row r="2575" spans="3:4">
      <c r="C2575" s="29"/>
      <c r="D2575" s="29"/>
    </row>
    <row r="2576" spans="3:4">
      <c r="C2576" s="29"/>
      <c r="D2576" s="29"/>
    </row>
    <row r="2577" spans="3:4">
      <c r="C2577" s="29"/>
      <c r="D2577" s="29"/>
    </row>
    <row r="2578" spans="3:4">
      <c r="C2578" s="29"/>
      <c r="D2578" s="29"/>
    </row>
    <row r="2579" spans="3:4">
      <c r="C2579" s="29"/>
      <c r="D2579" s="29"/>
    </row>
    <row r="2580" spans="3:4">
      <c r="C2580" s="29"/>
      <c r="D2580" s="29"/>
    </row>
    <row r="2581" spans="3:4">
      <c r="C2581" s="29"/>
      <c r="D2581" s="29"/>
    </row>
    <row r="2582" spans="3:4">
      <c r="C2582" s="29"/>
      <c r="D2582" s="29"/>
    </row>
    <row r="2583" spans="3:4">
      <c r="C2583" s="29"/>
      <c r="D2583" s="29"/>
    </row>
    <row r="2584" spans="3:4">
      <c r="C2584" s="29"/>
      <c r="D2584" s="29"/>
    </row>
    <row r="2585" spans="3:4">
      <c r="C2585" s="29"/>
      <c r="D2585" s="29"/>
    </row>
    <row r="2586" spans="3:4">
      <c r="C2586" s="29"/>
      <c r="D2586" s="29"/>
    </row>
    <row r="2587" spans="3:4">
      <c r="C2587" s="29"/>
      <c r="D2587" s="29"/>
    </row>
    <row r="2588" spans="3:4">
      <c r="C2588" s="29"/>
      <c r="D2588" s="29"/>
    </row>
    <row r="2589" spans="3:4">
      <c r="C2589" s="29"/>
      <c r="D2589" s="29"/>
    </row>
    <row r="2590" spans="3:4">
      <c r="C2590" s="29"/>
      <c r="D2590" s="29"/>
    </row>
    <row r="2591" spans="3:4">
      <c r="C2591" s="29"/>
      <c r="D2591" s="29"/>
    </row>
    <row r="2592" spans="3:4">
      <c r="C2592" s="29"/>
      <c r="D2592" s="29"/>
    </row>
    <row r="2593" spans="3:4">
      <c r="C2593" s="29"/>
      <c r="D2593" s="29"/>
    </row>
    <row r="2594" spans="3:4">
      <c r="C2594" s="29"/>
      <c r="D2594" s="29"/>
    </row>
    <row r="2595" spans="3:4">
      <c r="C2595" s="29"/>
      <c r="D2595" s="29"/>
    </row>
    <row r="2596" spans="3:4">
      <c r="C2596" s="29"/>
      <c r="D2596" s="29"/>
    </row>
    <row r="2597" spans="3:4">
      <c r="C2597" s="29"/>
      <c r="D2597" s="29"/>
    </row>
    <row r="2598" spans="3:4">
      <c r="C2598" s="29"/>
      <c r="D2598" s="29"/>
    </row>
    <row r="2599" spans="3:4">
      <c r="C2599" s="29"/>
      <c r="D2599" s="29"/>
    </row>
    <row r="2600" spans="3:4">
      <c r="C2600" s="29"/>
      <c r="D2600" s="29"/>
    </row>
    <row r="2601" spans="3:4">
      <c r="C2601" s="29"/>
      <c r="D2601" s="29"/>
    </row>
    <row r="2602" spans="3:4">
      <c r="C2602" s="29"/>
      <c r="D2602" s="29"/>
    </row>
    <row r="2603" spans="3:4">
      <c r="C2603" s="29"/>
      <c r="D2603" s="29"/>
    </row>
    <row r="2604" spans="3:4">
      <c r="C2604" s="29"/>
      <c r="D2604" s="29"/>
    </row>
    <row r="2605" spans="3:4">
      <c r="C2605" s="29"/>
      <c r="D2605" s="29"/>
    </row>
    <row r="2606" spans="3:4">
      <c r="C2606" s="29"/>
      <c r="D2606" s="29"/>
    </row>
    <row r="2607" spans="3:4">
      <c r="C2607" s="29"/>
      <c r="D2607" s="29"/>
    </row>
    <row r="2608" spans="3:4">
      <c r="C2608" s="29"/>
      <c r="D2608" s="29"/>
    </row>
    <row r="2609" spans="3:4">
      <c r="C2609" s="29"/>
      <c r="D2609" s="29"/>
    </row>
    <row r="2610" spans="3:4">
      <c r="C2610" s="29"/>
      <c r="D2610" s="29"/>
    </row>
    <row r="2611" spans="3:4">
      <c r="C2611" s="29"/>
      <c r="D2611" s="29"/>
    </row>
    <row r="2612" spans="3:4">
      <c r="C2612" s="29"/>
      <c r="D2612" s="29"/>
    </row>
    <row r="2613" spans="3:4">
      <c r="C2613" s="29"/>
      <c r="D2613" s="29"/>
    </row>
    <row r="2614" spans="3:4">
      <c r="C2614" s="29"/>
      <c r="D2614" s="29"/>
    </row>
    <row r="2615" spans="3:4">
      <c r="C2615" s="29"/>
      <c r="D2615" s="29"/>
    </row>
    <row r="2616" spans="3:4">
      <c r="C2616" s="29"/>
      <c r="D2616" s="29"/>
    </row>
    <row r="2617" spans="3:4">
      <c r="C2617" s="29"/>
      <c r="D2617" s="29"/>
    </row>
    <row r="2618" spans="3:4">
      <c r="C2618" s="29"/>
      <c r="D2618" s="29"/>
    </row>
    <row r="2619" spans="3:4">
      <c r="C2619" s="29"/>
      <c r="D2619" s="29"/>
    </row>
    <row r="2620" spans="3:4">
      <c r="C2620" s="29"/>
      <c r="D2620" s="29"/>
    </row>
    <row r="2621" spans="3:4">
      <c r="C2621" s="29"/>
      <c r="D2621" s="29"/>
    </row>
    <row r="2622" spans="3:4">
      <c r="C2622" s="29"/>
      <c r="D2622" s="29"/>
    </row>
    <row r="2623" spans="3:4">
      <c r="C2623" s="29"/>
      <c r="D2623" s="29"/>
    </row>
    <row r="2624" spans="3:4">
      <c r="C2624" s="29"/>
      <c r="D2624" s="29"/>
    </row>
    <row r="2625" spans="3:4">
      <c r="C2625" s="29"/>
      <c r="D2625" s="29"/>
    </row>
    <row r="2626" spans="3:4">
      <c r="C2626" s="29"/>
      <c r="D2626" s="29"/>
    </row>
    <row r="2627" spans="3:4">
      <c r="C2627" s="29"/>
      <c r="D2627" s="29"/>
    </row>
    <row r="2628" spans="3:4">
      <c r="C2628" s="29"/>
      <c r="D2628" s="29"/>
    </row>
    <row r="2629" spans="3:4">
      <c r="C2629" s="29"/>
      <c r="D2629" s="29"/>
    </row>
    <row r="2630" spans="3:4">
      <c r="C2630" s="29"/>
      <c r="D2630" s="29"/>
    </row>
    <row r="2631" spans="3:4">
      <c r="C2631" s="29"/>
      <c r="D2631" s="29"/>
    </row>
    <row r="2632" spans="3:4">
      <c r="C2632" s="29"/>
      <c r="D2632" s="29"/>
    </row>
    <row r="2633" spans="3:4">
      <c r="C2633" s="29"/>
      <c r="D2633" s="29"/>
    </row>
    <row r="2634" spans="3:4">
      <c r="C2634" s="29"/>
      <c r="D2634" s="29"/>
    </row>
    <row r="2635" spans="3:4">
      <c r="C2635" s="29"/>
      <c r="D2635" s="29"/>
    </row>
    <row r="2636" spans="3:4">
      <c r="C2636" s="29"/>
      <c r="D2636" s="29"/>
    </row>
    <row r="2637" spans="3:4">
      <c r="C2637" s="29"/>
      <c r="D2637" s="29"/>
    </row>
    <row r="2638" spans="3:4">
      <c r="C2638" s="29"/>
      <c r="D2638" s="29"/>
    </row>
    <row r="2639" spans="3:4">
      <c r="C2639" s="29"/>
      <c r="D2639" s="29"/>
    </row>
    <row r="2640" spans="3:4">
      <c r="C2640" s="29"/>
      <c r="D2640" s="29"/>
    </row>
    <row r="2641" spans="3:4">
      <c r="C2641" s="29"/>
      <c r="D2641" s="29"/>
    </row>
    <row r="2642" spans="3:4">
      <c r="C2642" s="29"/>
      <c r="D2642" s="29"/>
    </row>
    <row r="2643" spans="3:4">
      <c r="C2643" s="29"/>
      <c r="D2643" s="29"/>
    </row>
    <row r="2644" spans="3:4">
      <c r="C2644" s="29"/>
      <c r="D2644" s="29"/>
    </row>
    <row r="2645" spans="3:4">
      <c r="C2645" s="29"/>
      <c r="D2645" s="29"/>
    </row>
    <row r="2646" spans="3:4">
      <c r="C2646" s="29"/>
      <c r="D2646" s="29"/>
    </row>
    <row r="2647" spans="3:4">
      <c r="C2647" s="29"/>
      <c r="D2647" s="29"/>
    </row>
    <row r="2648" spans="3:4">
      <c r="C2648" s="29"/>
      <c r="D2648" s="29"/>
    </row>
    <row r="2649" spans="3:4">
      <c r="C2649" s="29"/>
      <c r="D2649" s="29"/>
    </row>
    <row r="2650" spans="3:4">
      <c r="C2650" s="29"/>
      <c r="D2650" s="29"/>
    </row>
    <row r="2651" spans="3:4">
      <c r="C2651" s="29"/>
      <c r="D2651" s="29"/>
    </row>
    <row r="2652" spans="3:4">
      <c r="C2652" s="29"/>
      <c r="D2652" s="29"/>
    </row>
    <row r="2653" spans="3:4">
      <c r="C2653" s="29"/>
      <c r="D2653" s="29"/>
    </row>
    <row r="2654" spans="3:4">
      <c r="C2654" s="29"/>
      <c r="D2654" s="29"/>
    </row>
    <row r="2655" spans="3:4">
      <c r="C2655" s="29"/>
      <c r="D2655" s="29"/>
    </row>
    <row r="2656" spans="3:4">
      <c r="C2656" s="29"/>
      <c r="D2656" s="29"/>
    </row>
    <row r="2657" spans="3:4">
      <c r="C2657" s="29"/>
      <c r="D2657" s="29"/>
    </row>
    <row r="2658" spans="3:4">
      <c r="C2658" s="29"/>
      <c r="D2658" s="29"/>
    </row>
    <row r="2659" spans="3:4">
      <c r="C2659" s="29"/>
      <c r="D2659" s="29"/>
    </row>
    <row r="2660" spans="3:4">
      <c r="C2660" s="29"/>
      <c r="D2660" s="29"/>
    </row>
    <row r="2661" spans="3:4">
      <c r="C2661" s="29"/>
      <c r="D2661" s="29"/>
    </row>
    <row r="2662" spans="3:4">
      <c r="C2662" s="29"/>
      <c r="D2662" s="29"/>
    </row>
    <row r="2663" spans="3:4">
      <c r="C2663" s="29"/>
      <c r="D2663" s="29"/>
    </row>
    <row r="2664" spans="3:4">
      <c r="C2664" s="29"/>
      <c r="D2664" s="29"/>
    </row>
    <row r="2665" spans="3:4">
      <c r="C2665" s="29"/>
      <c r="D2665" s="29"/>
    </row>
    <row r="2666" spans="3:4">
      <c r="C2666" s="29"/>
      <c r="D2666" s="29"/>
    </row>
    <row r="2667" spans="3:4">
      <c r="C2667" s="29"/>
      <c r="D2667" s="29"/>
    </row>
    <row r="2668" spans="3:4">
      <c r="C2668" s="29"/>
      <c r="D2668" s="29"/>
    </row>
    <row r="2669" spans="3:4">
      <c r="C2669" s="29"/>
      <c r="D2669" s="29"/>
    </row>
    <row r="2670" spans="3:4">
      <c r="C2670" s="29"/>
      <c r="D2670" s="29"/>
    </row>
    <row r="2671" spans="3:4">
      <c r="C2671" s="29"/>
      <c r="D2671" s="29"/>
    </row>
    <row r="2672" spans="3:4">
      <c r="C2672" s="29"/>
      <c r="D2672" s="29"/>
    </row>
    <row r="2673" spans="3:4">
      <c r="C2673" s="29"/>
      <c r="D2673" s="29"/>
    </row>
    <row r="2674" spans="3:4">
      <c r="C2674" s="29"/>
      <c r="D2674" s="29"/>
    </row>
    <row r="2675" spans="3:4">
      <c r="C2675" s="29"/>
      <c r="D2675" s="29"/>
    </row>
    <row r="2676" spans="3:4">
      <c r="C2676" s="29"/>
      <c r="D2676" s="29"/>
    </row>
    <row r="2677" spans="3:4">
      <c r="C2677" s="29"/>
      <c r="D2677" s="29"/>
    </row>
    <row r="2678" spans="3:4">
      <c r="C2678" s="29"/>
      <c r="D2678" s="29"/>
    </row>
    <row r="2679" spans="3:4">
      <c r="C2679" s="29"/>
      <c r="D2679" s="29"/>
    </row>
    <row r="2680" spans="3:4">
      <c r="C2680" s="29"/>
      <c r="D2680" s="29"/>
    </row>
    <row r="2681" spans="3:4">
      <c r="C2681" s="29"/>
      <c r="D2681" s="29"/>
    </row>
    <row r="2682" spans="3:4">
      <c r="C2682" s="29"/>
      <c r="D2682" s="29"/>
    </row>
    <row r="2683" spans="3:4">
      <c r="C2683" s="29"/>
      <c r="D2683" s="29"/>
    </row>
    <row r="2684" spans="3:4">
      <c r="C2684" s="29"/>
      <c r="D2684" s="29"/>
    </row>
    <row r="2685" spans="3:4">
      <c r="C2685" s="29"/>
      <c r="D2685" s="29"/>
    </row>
    <row r="2686" spans="3:4">
      <c r="C2686" s="29"/>
      <c r="D2686" s="29"/>
    </row>
    <row r="2687" spans="3:4">
      <c r="C2687" s="29"/>
      <c r="D2687" s="29"/>
    </row>
    <row r="2688" spans="3:4">
      <c r="C2688" s="29"/>
      <c r="D2688" s="29"/>
    </row>
    <row r="2689" spans="3:4">
      <c r="C2689" s="29"/>
      <c r="D2689" s="29"/>
    </row>
    <row r="2690" spans="3:4">
      <c r="C2690" s="29"/>
      <c r="D2690" s="29"/>
    </row>
    <row r="2691" spans="3:4">
      <c r="C2691" s="29"/>
      <c r="D2691" s="29"/>
    </row>
    <row r="2692" spans="3:4">
      <c r="C2692" s="29"/>
      <c r="D2692" s="29"/>
    </row>
    <row r="2693" spans="3:4">
      <c r="C2693" s="29"/>
      <c r="D2693" s="29"/>
    </row>
    <row r="2694" spans="3:4">
      <c r="C2694" s="29"/>
      <c r="D2694" s="29"/>
    </row>
    <row r="2695" spans="3:4">
      <c r="C2695" s="29"/>
      <c r="D2695" s="29"/>
    </row>
    <row r="2696" spans="3:4">
      <c r="C2696" s="29"/>
      <c r="D2696" s="29"/>
    </row>
    <row r="2697" spans="3:4">
      <c r="C2697" s="29"/>
      <c r="D2697" s="29"/>
    </row>
    <row r="2698" spans="3:4">
      <c r="C2698" s="29"/>
      <c r="D2698" s="29"/>
    </row>
    <row r="2699" spans="3:4">
      <c r="C2699" s="29"/>
      <c r="D2699" s="29"/>
    </row>
    <row r="2700" spans="3:4">
      <c r="C2700" s="29"/>
      <c r="D2700" s="29"/>
    </row>
    <row r="2701" spans="3:4">
      <c r="C2701" s="29"/>
      <c r="D2701" s="29"/>
    </row>
    <row r="2702" spans="3:4">
      <c r="C2702" s="29"/>
      <c r="D2702" s="29"/>
    </row>
    <row r="2703" spans="3:4">
      <c r="C2703" s="29"/>
      <c r="D2703" s="29"/>
    </row>
    <row r="2704" spans="3:4">
      <c r="C2704" s="29"/>
      <c r="D2704" s="29"/>
    </row>
    <row r="2705" spans="3:4">
      <c r="C2705" s="29"/>
      <c r="D2705" s="29"/>
    </row>
    <row r="2706" spans="3:4">
      <c r="C2706" s="29"/>
      <c r="D2706" s="29"/>
    </row>
    <row r="2707" spans="3:4">
      <c r="C2707" s="29"/>
      <c r="D2707" s="29"/>
    </row>
    <row r="2708" spans="3:4">
      <c r="C2708" s="29"/>
      <c r="D2708" s="29"/>
    </row>
    <row r="2709" spans="3:4">
      <c r="C2709" s="29"/>
      <c r="D2709" s="29"/>
    </row>
    <row r="2710" spans="3:4">
      <c r="C2710" s="29"/>
      <c r="D2710" s="29"/>
    </row>
    <row r="2711" spans="3:4">
      <c r="C2711" s="29"/>
      <c r="D2711" s="29"/>
    </row>
    <row r="2712" spans="3:4">
      <c r="C2712" s="29"/>
      <c r="D2712" s="29"/>
    </row>
    <row r="2713" spans="3:4">
      <c r="C2713" s="29"/>
      <c r="D2713" s="29"/>
    </row>
    <row r="2714" spans="3:4">
      <c r="C2714" s="29"/>
      <c r="D2714" s="29"/>
    </row>
    <row r="2715" spans="3:4">
      <c r="C2715" s="29"/>
      <c r="D2715" s="29"/>
    </row>
    <row r="2716" spans="3:4">
      <c r="C2716" s="29"/>
      <c r="D2716" s="29"/>
    </row>
    <row r="2717" spans="3:4">
      <c r="C2717" s="29"/>
      <c r="D2717" s="29"/>
    </row>
    <row r="2718" spans="3:4">
      <c r="C2718" s="29"/>
      <c r="D2718" s="29"/>
    </row>
    <row r="2719" spans="3:4">
      <c r="C2719" s="29"/>
      <c r="D2719" s="29"/>
    </row>
    <row r="2720" spans="3:4">
      <c r="C2720" s="29"/>
      <c r="D2720" s="29"/>
    </row>
    <row r="2721" spans="3:4">
      <c r="C2721" s="29"/>
      <c r="D2721" s="29"/>
    </row>
    <row r="2722" spans="3:4">
      <c r="C2722" s="29"/>
      <c r="D2722" s="29"/>
    </row>
    <row r="2723" spans="3:4">
      <c r="C2723" s="29"/>
      <c r="D2723" s="29"/>
    </row>
    <row r="2724" spans="3:4">
      <c r="C2724" s="29"/>
      <c r="D2724" s="29"/>
    </row>
    <row r="2725" spans="3:4">
      <c r="C2725" s="29"/>
      <c r="D2725" s="29"/>
    </row>
    <row r="2726" spans="3:4">
      <c r="C2726" s="29"/>
      <c r="D2726" s="29"/>
    </row>
    <row r="2727" spans="3:4">
      <c r="C2727" s="29"/>
      <c r="D2727" s="29"/>
    </row>
    <row r="2728" spans="3:4">
      <c r="C2728" s="29"/>
      <c r="D2728" s="29"/>
    </row>
    <row r="2729" spans="3:4">
      <c r="C2729" s="29"/>
      <c r="D2729" s="29"/>
    </row>
    <row r="2730" spans="3:4">
      <c r="C2730" s="29"/>
      <c r="D2730" s="29"/>
    </row>
    <row r="2731" spans="3:4">
      <c r="C2731" s="29"/>
      <c r="D2731" s="29"/>
    </row>
    <row r="2732" spans="3:4">
      <c r="C2732" s="29"/>
      <c r="D2732" s="29"/>
    </row>
    <row r="2733" spans="3:4">
      <c r="C2733" s="29"/>
      <c r="D2733" s="29"/>
    </row>
    <row r="2734" spans="3:4">
      <c r="C2734" s="29"/>
      <c r="D2734" s="29"/>
    </row>
    <row r="2735" spans="3:4">
      <c r="C2735" s="29"/>
      <c r="D2735" s="29"/>
    </row>
    <row r="2736" spans="3:4">
      <c r="C2736" s="29"/>
      <c r="D2736" s="29"/>
    </row>
    <row r="2737" spans="3:4">
      <c r="C2737" s="29"/>
      <c r="D2737" s="29"/>
    </row>
    <row r="2738" spans="3:4">
      <c r="C2738" s="29"/>
      <c r="D2738" s="29"/>
    </row>
    <row r="2739" spans="3:4">
      <c r="C2739" s="29"/>
      <c r="D2739" s="29"/>
    </row>
    <row r="2740" spans="3:4">
      <c r="C2740" s="29"/>
      <c r="D2740" s="29"/>
    </row>
    <row r="2741" spans="3:4">
      <c r="C2741" s="29"/>
      <c r="D2741" s="29"/>
    </row>
    <row r="2742" spans="3:4">
      <c r="C2742" s="29"/>
      <c r="D2742" s="29"/>
    </row>
    <row r="2743" spans="3:4">
      <c r="C2743" s="29"/>
      <c r="D2743" s="29"/>
    </row>
    <row r="2744" spans="3:4">
      <c r="C2744" s="29"/>
      <c r="D2744" s="29"/>
    </row>
    <row r="2745" spans="3:4">
      <c r="C2745" s="29"/>
      <c r="D2745" s="29"/>
    </row>
    <row r="2746" spans="3:4">
      <c r="C2746" s="29"/>
      <c r="D2746" s="29"/>
    </row>
    <row r="2747" spans="3:4">
      <c r="C2747" s="29"/>
      <c r="D2747" s="29"/>
    </row>
    <row r="2748" spans="3:4">
      <c r="C2748" s="29"/>
      <c r="D2748" s="29"/>
    </row>
    <row r="2749" spans="3:4">
      <c r="C2749" s="29"/>
      <c r="D2749" s="29"/>
    </row>
    <row r="2750" spans="3:4">
      <c r="C2750" s="29"/>
      <c r="D2750" s="29"/>
    </row>
    <row r="2751" spans="3:4">
      <c r="C2751" s="29"/>
      <c r="D2751" s="29"/>
    </row>
    <row r="2752" spans="3:4">
      <c r="C2752" s="29"/>
      <c r="D2752" s="29"/>
    </row>
    <row r="2753" spans="3:4">
      <c r="C2753" s="29"/>
      <c r="D2753" s="29"/>
    </row>
    <row r="2754" spans="3:4">
      <c r="C2754" s="29"/>
      <c r="D2754" s="29"/>
    </row>
    <row r="2755" spans="3:4">
      <c r="C2755" s="29"/>
      <c r="D2755" s="29"/>
    </row>
    <row r="2756" spans="3:4">
      <c r="C2756" s="29"/>
      <c r="D2756" s="29"/>
    </row>
    <row r="2757" spans="3:4">
      <c r="C2757" s="29"/>
      <c r="D2757" s="29"/>
    </row>
    <row r="2758" spans="3:4">
      <c r="C2758" s="29"/>
      <c r="D2758" s="29"/>
    </row>
    <row r="2759" spans="3:4">
      <c r="C2759" s="29"/>
      <c r="D2759" s="29"/>
    </row>
    <row r="2760" spans="3:4">
      <c r="C2760" s="29"/>
      <c r="D2760" s="29"/>
    </row>
    <row r="2761" spans="3:4">
      <c r="C2761" s="29"/>
      <c r="D2761" s="29"/>
    </row>
    <row r="2762" spans="3:4">
      <c r="C2762" s="29"/>
      <c r="D2762" s="29"/>
    </row>
    <row r="2763" spans="3:4">
      <c r="C2763" s="29"/>
      <c r="D2763" s="29"/>
    </row>
    <row r="2764" spans="3:4">
      <c r="C2764" s="29"/>
      <c r="D2764" s="29"/>
    </row>
    <row r="2765" spans="3:4">
      <c r="C2765" s="29"/>
      <c r="D2765" s="29"/>
    </row>
    <row r="2766" spans="3:4">
      <c r="C2766" s="29"/>
      <c r="D2766" s="29"/>
    </row>
    <row r="2767" spans="3:4">
      <c r="C2767" s="29"/>
      <c r="D2767" s="29"/>
    </row>
    <row r="2768" spans="3:4">
      <c r="C2768" s="29"/>
      <c r="D2768" s="29"/>
    </row>
    <row r="2769" spans="3:4">
      <c r="C2769" s="29"/>
      <c r="D2769" s="29"/>
    </row>
    <row r="2770" spans="3:4">
      <c r="C2770" s="29"/>
      <c r="D2770" s="29"/>
    </row>
    <row r="2771" spans="3:4">
      <c r="C2771" s="29"/>
      <c r="D2771" s="29"/>
    </row>
    <row r="2772" spans="3:4">
      <c r="C2772" s="29"/>
      <c r="D2772" s="29"/>
    </row>
    <row r="2773" spans="3:4">
      <c r="C2773" s="29"/>
      <c r="D2773" s="29"/>
    </row>
    <row r="2774" spans="3:4">
      <c r="C2774" s="29"/>
      <c r="D2774" s="29"/>
    </row>
    <row r="2775" spans="3:4">
      <c r="C2775" s="29"/>
      <c r="D2775" s="29"/>
    </row>
    <row r="2776" spans="3:4">
      <c r="C2776" s="29"/>
      <c r="D2776" s="29"/>
    </row>
    <row r="2777" spans="3:4">
      <c r="C2777" s="29"/>
      <c r="D2777" s="29"/>
    </row>
    <row r="2778" spans="3:4">
      <c r="C2778" s="29"/>
      <c r="D2778" s="29"/>
    </row>
    <row r="2779" spans="3:4">
      <c r="C2779" s="29"/>
      <c r="D2779" s="29"/>
    </row>
    <row r="2780" spans="3:4">
      <c r="C2780" s="29"/>
      <c r="D2780" s="29"/>
    </row>
    <row r="2781" spans="3:4">
      <c r="C2781" s="29"/>
      <c r="D2781" s="29"/>
    </row>
    <row r="2782" spans="3:4">
      <c r="C2782" s="29"/>
      <c r="D2782" s="29"/>
    </row>
    <row r="2783" spans="3:4">
      <c r="C2783" s="29"/>
      <c r="D2783" s="29"/>
    </row>
    <row r="2784" spans="3:4">
      <c r="C2784" s="29"/>
      <c r="D2784" s="29"/>
    </row>
    <row r="2785" spans="3:4">
      <c r="C2785" s="29"/>
      <c r="D2785" s="29"/>
    </row>
    <row r="2786" spans="3:4">
      <c r="C2786" s="29"/>
      <c r="D2786" s="29"/>
    </row>
    <row r="2787" spans="3:4">
      <c r="C2787" s="29"/>
      <c r="D2787" s="29"/>
    </row>
    <row r="2788" spans="3:4">
      <c r="C2788" s="29"/>
      <c r="D2788" s="29"/>
    </row>
    <row r="2789" spans="3:4">
      <c r="C2789" s="29"/>
      <c r="D2789" s="29"/>
    </row>
    <row r="2790" spans="3:4">
      <c r="C2790" s="29"/>
      <c r="D2790" s="29"/>
    </row>
    <row r="2791" spans="3:4">
      <c r="C2791" s="29"/>
      <c r="D2791" s="29"/>
    </row>
    <row r="2792" spans="3:4">
      <c r="C2792" s="29"/>
      <c r="D2792" s="29"/>
    </row>
    <row r="2793" spans="3:4">
      <c r="C2793" s="29"/>
      <c r="D2793" s="29"/>
    </row>
    <row r="2794" spans="3:4">
      <c r="C2794" s="29"/>
      <c r="D2794" s="29"/>
    </row>
    <row r="2795" spans="3:4">
      <c r="C2795" s="29"/>
      <c r="D2795" s="29"/>
    </row>
    <row r="2796" spans="3:4">
      <c r="C2796" s="29"/>
      <c r="D2796" s="29"/>
    </row>
    <row r="2797" spans="3:4">
      <c r="C2797" s="29"/>
      <c r="D2797" s="29"/>
    </row>
    <row r="2798" spans="3:4">
      <c r="C2798" s="29"/>
      <c r="D2798" s="29"/>
    </row>
    <row r="2799" spans="3:4">
      <c r="C2799" s="29"/>
      <c r="D2799" s="29"/>
    </row>
    <row r="2800" spans="3:4">
      <c r="C2800" s="29"/>
      <c r="D2800" s="29"/>
    </row>
    <row r="2801" spans="3:4">
      <c r="C2801" s="29"/>
      <c r="D2801" s="29"/>
    </row>
    <row r="2802" spans="3:4">
      <c r="C2802" s="29"/>
      <c r="D2802" s="29"/>
    </row>
    <row r="2803" spans="3:4">
      <c r="C2803" s="29"/>
      <c r="D2803" s="29"/>
    </row>
    <row r="2804" spans="3:4">
      <c r="C2804" s="29"/>
      <c r="D2804" s="29"/>
    </row>
    <row r="2805" spans="3:4">
      <c r="C2805" s="29"/>
      <c r="D2805" s="29"/>
    </row>
    <row r="2806" spans="3:4">
      <c r="C2806" s="29"/>
      <c r="D2806" s="29"/>
    </row>
    <row r="2807" spans="3:4">
      <c r="C2807" s="29"/>
      <c r="D2807" s="29"/>
    </row>
    <row r="2808" spans="3:4">
      <c r="C2808" s="29"/>
      <c r="D2808" s="29"/>
    </row>
    <row r="2809" spans="3:4">
      <c r="C2809" s="29"/>
      <c r="D2809" s="29"/>
    </row>
    <row r="2810" spans="3:4">
      <c r="C2810" s="29"/>
      <c r="D2810" s="29"/>
    </row>
    <row r="2811" spans="3:4">
      <c r="C2811" s="29"/>
      <c r="D2811" s="29"/>
    </row>
    <row r="2812" spans="3:4">
      <c r="C2812" s="29"/>
      <c r="D2812" s="29"/>
    </row>
    <row r="2813" spans="3:4">
      <c r="C2813" s="29"/>
      <c r="D2813" s="29"/>
    </row>
    <row r="2814" spans="3:4">
      <c r="C2814" s="29"/>
      <c r="D2814" s="29"/>
    </row>
    <row r="2815" spans="3:4">
      <c r="C2815" s="29"/>
      <c r="D2815" s="29"/>
    </row>
    <row r="2816" spans="3:4">
      <c r="C2816" s="29"/>
      <c r="D2816" s="29"/>
    </row>
    <row r="2817" spans="3:4">
      <c r="C2817" s="29"/>
      <c r="D2817" s="29"/>
    </row>
    <row r="2818" spans="3:4">
      <c r="C2818" s="29"/>
      <c r="D2818" s="29"/>
    </row>
    <row r="2819" spans="3:4">
      <c r="C2819" s="29"/>
      <c r="D2819" s="29"/>
    </row>
    <row r="2820" spans="3:4">
      <c r="C2820" s="29"/>
      <c r="D2820" s="29"/>
    </row>
    <row r="2821" spans="3:4">
      <c r="C2821" s="29"/>
      <c r="D2821" s="29"/>
    </row>
    <row r="2822" spans="3:4">
      <c r="C2822" s="29"/>
      <c r="D2822" s="29"/>
    </row>
    <row r="2823" spans="3:4">
      <c r="C2823" s="29"/>
      <c r="D2823" s="29"/>
    </row>
    <row r="2824" spans="3:4">
      <c r="C2824" s="29"/>
      <c r="D2824" s="29"/>
    </row>
    <row r="2825" spans="3:4">
      <c r="C2825" s="29"/>
      <c r="D2825" s="29"/>
    </row>
    <row r="2826" spans="3:4">
      <c r="C2826" s="29"/>
      <c r="D2826" s="29"/>
    </row>
    <row r="2827" spans="3:4">
      <c r="C2827" s="29"/>
      <c r="D2827" s="29"/>
    </row>
    <row r="2828" spans="3:4">
      <c r="C2828" s="29"/>
      <c r="D2828" s="29"/>
    </row>
    <row r="2829" spans="3:4">
      <c r="C2829" s="29"/>
      <c r="D2829" s="29"/>
    </row>
    <row r="2830" spans="3:4">
      <c r="C2830" s="29"/>
      <c r="D2830" s="29"/>
    </row>
    <row r="2831" spans="3:4">
      <c r="C2831" s="29"/>
      <c r="D2831" s="29"/>
    </row>
    <row r="2832" spans="3:4">
      <c r="C2832" s="29"/>
      <c r="D2832" s="29"/>
    </row>
    <row r="2833" spans="3:4">
      <c r="C2833" s="29"/>
      <c r="D2833" s="29"/>
    </row>
    <row r="2834" spans="3:4">
      <c r="C2834" s="29"/>
      <c r="D2834" s="29"/>
    </row>
    <row r="2835" spans="3:4">
      <c r="C2835" s="29"/>
      <c r="D2835" s="29"/>
    </row>
    <row r="2836" spans="3:4">
      <c r="C2836" s="29"/>
      <c r="D2836" s="29"/>
    </row>
    <row r="2837" spans="3:4">
      <c r="C2837" s="29"/>
      <c r="D2837" s="29"/>
    </row>
    <row r="2838" spans="3:4">
      <c r="C2838" s="29"/>
      <c r="D2838" s="29"/>
    </row>
    <row r="2839" spans="3:4">
      <c r="C2839" s="29"/>
      <c r="D2839" s="29"/>
    </row>
    <row r="2840" spans="3:4">
      <c r="C2840" s="29"/>
      <c r="D2840" s="29"/>
    </row>
    <row r="2841" spans="3:4">
      <c r="C2841" s="29"/>
      <c r="D2841" s="29"/>
    </row>
    <row r="2842" spans="3:4">
      <c r="C2842" s="29"/>
      <c r="D2842" s="29"/>
    </row>
    <row r="2843" spans="3:4">
      <c r="C2843" s="29"/>
      <c r="D2843" s="29"/>
    </row>
    <row r="2844" spans="3:4">
      <c r="C2844" s="29"/>
      <c r="D2844" s="29"/>
    </row>
    <row r="2845" spans="3:4">
      <c r="C2845" s="29"/>
      <c r="D2845" s="29"/>
    </row>
    <row r="2846" spans="3:4">
      <c r="C2846" s="29"/>
      <c r="D2846" s="29"/>
    </row>
    <row r="2847" spans="3:4">
      <c r="C2847" s="29"/>
      <c r="D2847" s="29"/>
    </row>
    <row r="2848" spans="3:4">
      <c r="C2848" s="29"/>
      <c r="D2848" s="29"/>
    </row>
    <row r="2849" spans="3:4">
      <c r="C2849" s="29"/>
      <c r="D2849" s="29"/>
    </row>
    <row r="2850" spans="3:4">
      <c r="C2850" s="29"/>
      <c r="D2850" s="29"/>
    </row>
    <row r="2851" spans="3:4">
      <c r="C2851" s="29"/>
      <c r="D2851" s="29"/>
    </row>
    <row r="2852" spans="3:4">
      <c r="C2852" s="29"/>
      <c r="D2852" s="29"/>
    </row>
    <row r="2853" spans="3:4">
      <c r="C2853" s="29"/>
      <c r="D2853" s="29"/>
    </row>
    <row r="2854" spans="3:4">
      <c r="C2854" s="29"/>
      <c r="D2854" s="29"/>
    </row>
    <row r="2855" spans="3:4">
      <c r="C2855" s="29"/>
      <c r="D2855" s="29"/>
    </row>
    <row r="2856" spans="3:4">
      <c r="C2856" s="29"/>
      <c r="D2856" s="29"/>
    </row>
    <row r="2857" spans="3:4">
      <c r="C2857" s="29"/>
      <c r="D2857" s="29"/>
    </row>
    <row r="2858" spans="3:4">
      <c r="C2858" s="29"/>
      <c r="D2858" s="29"/>
    </row>
    <row r="2859" spans="3:4">
      <c r="C2859" s="29"/>
      <c r="D2859" s="29"/>
    </row>
    <row r="2860" spans="3:4">
      <c r="C2860" s="29"/>
      <c r="D2860" s="29"/>
    </row>
    <row r="2861" spans="3:4">
      <c r="C2861" s="29"/>
      <c r="D2861" s="29"/>
    </row>
    <row r="2862" spans="3:4">
      <c r="C2862" s="29"/>
      <c r="D2862" s="29"/>
    </row>
    <row r="2863" spans="3:4">
      <c r="C2863" s="29"/>
      <c r="D2863" s="29"/>
    </row>
    <row r="2864" spans="3:4">
      <c r="C2864" s="29"/>
      <c r="D2864" s="29"/>
    </row>
    <row r="2865" spans="3:4">
      <c r="C2865" s="29"/>
      <c r="D2865" s="29"/>
    </row>
    <row r="2866" spans="3:4">
      <c r="C2866" s="29"/>
      <c r="D2866" s="29"/>
    </row>
    <row r="2867" spans="3:4">
      <c r="C2867" s="29"/>
      <c r="D2867" s="29"/>
    </row>
    <row r="2868" spans="3:4">
      <c r="C2868" s="29"/>
      <c r="D2868" s="29"/>
    </row>
    <row r="2869" spans="3:4">
      <c r="C2869" s="29"/>
      <c r="D2869" s="29"/>
    </row>
    <row r="2870" spans="3:4">
      <c r="C2870" s="29"/>
      <c r="D2870" s="29"/>
    </row>
    <row r="2871" spans="3:4">
      <c r="C2871" s="29"/>
      <c r="D2871" s="29"/>
    </row>
    <row r="2872" spans="3:4">
      <c r="C2872" s="29"/>
      <c r="D2872" s="29"/>
    </row>
    <row r="2873" spans="3:4">
      <c r="C2873" s="29"/>
      <c r="D2873" s="29"/>
    </row>
    <row r="2874" spans="3:4">
      <c r="C2874" s="29"/>
      <c r="D2874" s="29"/>
    </row>
    <row r="2875" spans="3:4">
      <c r="C2875" s="29"/>
      <c r="D2875" s="29"/>
    </row>
    <row r="2876" spans="3:4">
      <c r="C2876" s="29"/>
      <c r="D2876" s="29"/>
    </row>
    <row r="2877" spans="3:4">
      <c r="C2877" s="29"/>
      <c r="D2877" s="29"/>
    </row>
    <row r="2878" spans="3:4">
      <c r="C2878" s="29"/>
      <c r="D2878" s="29"/>
    </row>
    <row r="2879" spans="3:4">
      <c r="C2879" s="29"/>
      <c r="D2879" s="29"/>
    </row>
    <row r="2880" spans="3:4">
      <c r="C2880" s="29"/>
      <c r="D2880" s="29"/>
    </row>
    <row r="2881" spans="3:4">
      <c r="C2881" s="29"/>
      <c r="D2881" s="29"/>
    </row>
    <row r="2882" spans="3:4">
      <c r="C2882" s="29"/>
      <c r="D2882" s="29"/>
    </row>
    <row r="2883" spans="3:4">
      <c r="C2883" s="29"/>
      <c r="D2883" s="29"/>
    </row>
    <row r="2884" spans="3:4">
      <c r="C2884" s="29"/>
      <c r="D2884" s="29"/>
    </row>
    <row r="2885" spans="3:4">
      <c r="C2885" s="29"/>
      <c r="D2885" s="29"/>
    </row>
    <row r="2886" spans="3:4">
      <c r="C2886" s="29"/>
      <c r="D2886" s="29"/>
    </row>
    <row r="2887" spans="3:4">
      <c r="C2887" s="29"/>
      <c r="D2887" s="29"/>
    </row>
    <row r="2888" spans="3:4">
      <c r="C2888" s="29"/>
      <c r="D2888" s="29"/>
    </row>
    <row r="2889" spans="3:4">
      <c r="C2889" s="29"/>
      <c r="D2889" s="29"/>
    </row>
    <row r="2890" spans="3:4">
      <c r="C2890" s="29"/>
      <c r="D2890" s="29"/>
    </row>
    <row r="2891" spans="3:4">
      <c r="C2891" s="29"/>
      <c r="D2891" s="29"/>
    </row>
    <row r="2892" spans="3:4">
      <c r="C2892" s="29"/>
      <c r="D2892" s="29"/>
    </row>
    <row r="2893" spans="3:4">
      <c r="C2893" s="29"/>
      <c r="D2893" s="29"/>
    </row>
    <row r="2894" spans="3:4">
      <c r="C2894" s="29"/>
      <c r="D2894" s="29"/>
    </row>
    <row r="2895" spans="3:4">
      <c r="C2895" s="29"/>
      <c r="D2895" s="29"/>
    </row>
    <row r="2896" spans="3:4">
      <c r="C2896" s="29"/>
      <c r="D2896" s="29"/>
    </row>
    <row r="2897" spans="3:4">
      <c r="C2897" s="29"/>
      <c r="D2897" s="29"/>
    </row>
    <row r="2898" spans="3:4">
      <c r="C2898" s="29"/>
      <c r="D2898" s="29"/>
    </row>
    <row r="2899" spans="3:4">
      <c r="C2899" s="29"/>
      <c r="D2899" s="29"/>
    </row>
    <row r="2900" spans="3:4">
      <c r="C2900" s="29"/>
      <c r="D2900" s="29"/>
    </row>
    <row r="2901" spans="3:4">
      <c r="C2901" s="29"/>
      <c r="D2901" s="29"/>
    </row>
    <row r="2902" spans="3:4">
      <c r="C2902" s="29"/>
      <c r="D2902" s="29"/>
    </row>
    <row r="2903" spans="3:4">
      <c r="C2903" s="29"/>
      <c r="D2903" s="29"/>
    </row>
    <row r="2904" spans="3:4">
      <c r="C2904" s="29"/>
      <c r="D2904" s="29"/>
    </row>
    <row r="2905" spans="3:4">
      <c r="C2905" s="29"/>
      <c r="D2905" s="29"/>
    </row>
    <row r="2906" spans="3:4">
      <c r="C2906" s="29"/>
      <c r="D2906" s="29"/>
    </row>
    <row r="2907" spans="3:4">
      <c r="C2907" s="29"/>
      <c r="D2907" s="29"/>
    </row>
    <row r="2908" spans="3:4">
      <c r="C2908" s="29"/>
      <c r="D2908" s="29"/>
    </row>
    <row r="2909" spans="3:4">
      <c r="C2909" s="29"/>
      <c r="D2909" s="29"/>
    </row>
    <row r="2910" spans="3:4">
      <c r="C2910" s="29"/>
      <c r="D2910" s="29"/>
    </row>
    <row r="2911" spans="3:4">
      <c r="C2911" s="29"/>
      <c r="D2911" s="29"/>
    </row>
    <row r="2912" spans="3:4">
      <c r="C2912" s="29"/>
      <c r="D2912" s="29"/>
    </row>
    <row r="2913" spans="3:4">
      <c r="C2913" s="29"/>
      <c r="D2913" s="29"/>
    </row>
    <row r="2914" spans="3:4">
      <c r="C2914" s="29"/>
      <c r="D2914" s="29"/>
    </row>
    <row r="2915" spans="3:4">
      <c r="C2915" s="29"/>
      <c r="D2915" s="29"/>
    </row>
    <row r="2916" spans="3:4">
      <c r="C2916" s="29"/>
      <c r="D2916" s="29"/>
    </row>
    <row r="2917" spans="3:4">
      <c r="C2917" s="29"/>
      <c r="D2917" s="29"/>
    </row>
    <row r="2918" spans="3:4">
      <c r="C2918" s="29"/>
      <c r="D2918" s="29"/>
    </row>
    <row r="2919" spans="3:4">
      <c r="C2919" s="29"/>
      <c r="D2919" s="29"/>
    </row>
    <row r="2920" spans="3:4">
      <c r="C2920" s="29"/>
      <c r="D2920" s="29"/>
    </row>
    <row r="2921" spans="3:4">
      <c r="C2921" s="29"/>
      <c r="D2921" s="29"/>
    </row>
    <row r="2922" spans="3:4">
      <c r="C2922" s="29"/>
      <c r="D2922" s="29"/>
    </row>
    <row r="2923" spans="3:4">
      <c r="C2923" s="29"/>
      <c r="D2923" s="29"/>
    </row>
    <row r="2924" spans="3:4">
      <c r="C2924" s="29"/>
      <c r="D2924" s="29"/>
    </row>
    <row r="2925" spans="3:4">
      <c r="C2925" s="29"/>
      <c r="D2925" s="29"/>
    </row>
    <row r="2926" spans="3:4">
      <c r="C2926" s="29"/>
      <c r="D2926" s="29"/>
    </row>
    <row r="2927" spans="3:4">
      <c r="C2927" s="29"/>
      <c r="D2927" s="29"/>
    </row>
    <row r="2928" spans="3:4">
      <c r="C2928" s="29"/>
      <c r="D2928" s="29"/>
    </row>
    <row r="2929" spans="3:4">
      <c r="C2929" s="29"/>
      <c r="D2929" s="29"/>
    </row>
    <row r="2930" spans="3:4">
      <c r="C2930" s="29"/>
      <c r="D2930" s="29"/>
    </row>
    <row r="2931" spans="3:4">
      <c r="C2931" s="29"/>
      <c r="D2931" s="29"/>
    </row>
    <row r="2932" spans="3:4">
      <c r="C2932" s="29"/>
      <c r="D2932" s="29"/>
    </row>
    <row r="2933" spans="3:4">
      <c r="C2933" s="29"/>
      <c r="D2933" s="29"/>
    </row>
    <row r="2934" spans="3:4">
      <c r="C2934" s="29"/>
      <c r="D2934" s="29"/>
    </row>
    <row r="2935" spans="3:4">
      <c r="C2935" s="29"/>
      <c r="D2935" s="29"/>
    </row>
    <row r="2936" spans="3:4">
      <c r="C2936" s="29"/>
      <c r="D2936" s="29"/>
    </row>
    <row r="2937" spans="3:4">
      <c r="C2937" s="29"/>
      <c r="D2937" s="29"/>
    </row>
    <row r="2938" spans="3:4">
      <c r="C2938" s="29"/>
      <c r="D2938" s="29"/>
    </row>
    <row r="2939" spans="3:4">
      <c r="C2939" s="29"/>
      <c r="D2939" s="29"/>
    </row>
    <row r="2940" spans="3:4">
      <c r="C2940" s="29"/>
      <c r="D2940" s="29"/>
    </row>
    <row r="2941" spans="3:4">
      <c r="C2941" s="29"/>
      <c r="D2941" s="29"/>
    </row>
    <row r="2942" spans="3:4">
      <c r="C2942" s="29"/>
      <c r="D2942" s="29"/>
    </row>
    <row r="2943" spans="3:4">
      <c r="C2943" s="29"/>
      <c r="D2943" s="29"/>
    </row>
    <row r="2944" spans="3:4">
      <c r="C2944" s="29"/>
      <c r="D2944" s="29"/>
    </row>
    <row r="2945" spans="3:4">
      <c r="C2945" s="29"/>
      <c r="D2945" s="29"/>
    </row>
    <row r="2946" spans="3:4">
      <c r="C2946" s="29"/>
      <c r="D2946" s="29"/>
    </row>
    <row r="2947" spans="3:4">
      <c r="C2947" s="29"/>
      <c r="D2947" s="29"/>
    </row>
    <row r="2948" spans="3:4">
      <c r="C2948" s="29"/>
      <c r="D2948" s="29"/>
    </row>
    <row r="2949" spans="3:4">
      <c r="C2949" s="29"/>
      <c r="D2949" s="29"/>
    </row>
    <row r="2950" spans="3:4">
      <c r="C2950" s="29"/>
      <c r="D2950" s="29"/>
    </row>
    <row r="2951" spans="3:4">
      <c r="C2951" s="29"/>
      <c r="D2951" s="29"/>
    </row>
    <row r="2952" spans="3:4">
      <c r="C2952" s="29"/>
      <c r="D2952" s="29"/>
    </row>
    <row r="2953" spans="3:4">
      <c r="C2953" s="29"/>
      <c r="D2953" s="29"/>
    </row>
    <row r="2954" spans="3:4">
      <c r="C2954" s="29"/>
      <c r="D2954" s="29"/>
    </row>
    <row r="2955" spans="3:4">
      <c r="C2955" s="29"/>
      <c r="D2955" s="29"/>
    </row>
    <row r="2956" spans="3:4">
      <c r="C2956" s="29"/>
      <c r="D2956" s="29"/>
    </row>
    <row r="2957" spans="3:4">
      <c r="C2957" s="29"/>
      <c r="D2957" s="29"/>
    </row>
    <row r="2958" spans="3:4">
      <c r="C2958" s="29"/>
      <c r="D2958" s="29"/>
    </row>
    <row r="2959" spans="3:4">
      <c r="C2959" s="29"/>
      <c r="D2959" s="29"/>
    </row>
    <row r="2960" spans="3:4">
      <c r="C2960" s="29"/>
      <c r="D2960" s="29"/>
    </row>
    <row r="2961" spans="3:4">
      <c r="C2961" s="29"/>
      <c r="D2961" s="29"/>
    </row>
    <row r="2962" spans="3:4">
      <c r="C2962" s="29"/>
      <c r="D2962" s="29"/>
    </row>
    <row r="2963" spans="3:4">
      <c r="C2963" s="29"/>
      <c r="D2963" s="29"/>
    </row>
    <row r="2964" spans="3:4">
      <c r="C2964" s="29"/>
      <c r="D2964" s="29"/>
    </row>
    <row r="2965" spans="3:4">
      <c r="C2965" s="29"/>
      <c r="D2965" s="29"/>
    </row>
    <row r="2966" spans="3:4">
      <c r="C2966" s="29"/>
      <c r="D2966" s="29"/>
    </row>
    <row r="2967" spans="3:4">
      <c r="C2967" s="29"/>
      <c r="D2967" s="29"/>
    </row>
    <row r="2968" spans="3:4">
      <c r="C2968" s="29"/>
      <c r="D2968" s="29"/>
    </row>
    <row r="2969" spans="3:4">
      <c r="C2969" s="29"/>
      <c r="D2969" s="29"/>
    </row>
    <row r="2970" spans="3:4">
      <c r="C2970" s="29"/>
      <c r="D2970" s="29"/>
    </row>
    <row r="2971" spans="3:4">
      <c r="C2971" s="29"/>
      <c r="D2971" s="29"/>
    </row>
    <row r="2972" spans="3:4">
      <c r="C2972" s="29"/>
      <c r="D2972" s="29"/>
    </row>
    <row r="2973" spans="3:4">
      <c r="C2973" s="29"/>
      <c r="D2973" s="29"/>
    </row>
    <row r="2974" spans="3:4">
      <c r="C2974" s="29"/>
      <c r="D2974" s="29"/>
    </row>
    <row r="2975" spans="3:4">
      <c r="C2975" s="29"/>
      <c r="D2975" s="29"/>
    </row>
    <row r="2976" spans="3:4">
      <c r="C2976" s="29"/>
      <c r="D2976" s="29"/>
    </row>
    <row r="2977" spans="3:4">
      <c r="C2977" s="29"/>
      <c r="D2977" s="29"/>
    </row>
    <row r="2978" spans="3:4">
      <c r="C2978" s="29"/>
      <c r="D2978" s="29"/>
    </row>
    <row r="2979" spans="3:4">
      <c r="C2979" s="29"/>
      <c r="D2979" s="29"/>
    </row>
    <row r="2980" spans="3:4">
      <c r="C2980" s="29"/>
      <c r="D2980" s="29"/>
    </row>
    <row r="2981" spans="3:4">
      <c r="C2981" s="29"/>
      <c r="D2981" s="29"/>
    </row>
    <row r="2982" spans="3:4">
      <c r="C2982" s="29"/>
      <c r="D2982" s="29"/>
    </row>
    <row r="2983" spans="3:4">
      <c r="C2983" s="29"/>
      <c r="D2983" s="29"/>
    </row>
    <row r="2984" spans="3:4">
      <c r="C2984" s="29"/>
      <c r="D2984" s="29"/>
    </row>
    <row r="2985" spans="3:4">
      <c r="C2985" s="29"/>
      <c r="D2985" s="29"/>
    </row>
    <row r="2986" spans="3:4">
      <c r="C2986" s="29"/>
      <c r="D2986" s="29"/>
    </row>
    <row r="2987" spans="3:4">
      <c r="C2987" s="29"/>
      <c r="D2987" s="29"/>
    </row>
    <row r="2988" spans="3:4">
      <c r="C2988" s="29"/>
      <c r="D2988" s="29"/>
    </row>
    <row r="2989" spans="3:4">
      <c r="C2989" s="29"/>
      <c r="D2989" s="29"/>
    </row>
    <row r="2990" spans="3:4">
      <c r="C2990" s="29"/>
      <c r="D2990" s="29"/>
    </row>
    <row r="2991" spans="3:4">
      <c r="C2991" s="29"/>
      <c r="D2991" s="29"/>
    </row>
    <row r="2992" spans="3:4">
      <c r="C2992" s="29"/>
      <c r="D2992" s="29"/>
    </row>
    <row r="2993" spans="3:4">
      <c r="C2993" s="29"/>
      <c r="D2993" s="29"/>
    </row>
    <row r="2994" spans="3:4">
      <c r="C2994" s="29"/>
      <c r="D2994" s="29"/>
    </row>
    <row r="2995" spans="3:4">
      <c r="C2995" s="29"/>
      <c r="D2995" s="29"/>
    </row>
    <row r="2996" spans="3:4">
      <c r="C2996" s="29"/>
      <c r="D2996" s="29"/>
    </row>
    <row r="2997" spans="3:4">
      <c r="C2997" s="29"/>
      <c r="D2997" s="29"/>
    </row>
    <row r="2998" spans="3:4">
      <c r="C2998" s="29"/>
      <c r="D2998" s="29"/>
    </row>
    <row r="2999" spans="3:4">
      <c r="C2999" s="29"/>
      <c r="D2999" s="29"/>
    </row>
    <row r="3000" spans="3:4">
      <c r="C3000" s="29"/>
      <c r="D3000" s="29"/>
    </row>
    <row r="3001" spans="3:4">
      <c r="C3001" s="29"/>
      <c r="D3001" s="29"/>
    </row>
    <row r="3002" spans="3:4">
      <c r="C3002" s="29"/>
      <c r="D3002" s="29"/>
    </row>
    <row r="3003" spans="3:4">
      <c r="C3003" s="29"/>
      <c r="D3003" s="29"/>
    </row>
    <row r="3004" spans="3:4">
      <c r="C3004" s="29"/>
      <c r="D3004" s="29"/>
    </row>
    <row r="3005" spans="3:4">
      <c r="C3005" s="29"/>
      <c r="D3005" s="29"/>
    </row>
    <row r="3006" spans="3:4">
      <c r="C3006" s="29"/>
      <c r="D3006" s="29"/>
    </row>
    <row r="3007" spans="3:4">
      <c r="C3007" s="29"/>
      <c r="D3007" s="29"/>
    </row>
    <row r="3008" spans="3:4">
      <c r="C3008" s="29"/>
      <c r="D3008" s="29"/>
    </row>
    <row r="3009" spans="3:4">
      <c r="C3009" s="29"/>
      <c r="D3009" s="29"/>
    </row>
    <row r="3010" spans="3:4">
      <c r="C3010" s="29"/>
      <c r="D3010" s="29"/>
    </row>
    <row r="3011" spans="3:4">
      <c r="C3011" s="29"/>
      <c r="D3011" s="29"/>
    </row>
    <row r="3012" spans="3:4">
      <c r="C3012" s="29"/>
      <c r="D3012" s="29"/>
    </row>
    <row r="3013" spans="3:4">
      <c r="C3013" s="29"/>
      <c r="D3013" s="29"/>
    </row>
    <row r="3014" spans="3:4">
      <c r="C3014" s="29"/>
      <c r="D3014" s="29"/>
    </row>
    <row r="3015" spans="3:4">
      <c r="C3015" s="29"/>
      <c r="D3015" s="29"/>
    </row>
    <row r="3016" spans="3:4">
      <c r="C3016" s="29"/>
      <c r="D3016" s="29"/>
    </row>
    <row r="3017" spans="3:4">
      <c r="C3017" s="29"/>
      <c r="D3017" s="29"/>
    </row>
    <row r="3018" spans="3:4">
      <c r="C3018" s="29"/>
      <c r="D3018" s="29"/>
    </row>
    <row r="3019" spans="3:4">
      <c r="C3019" s="29"/>
      <c r="D3019" s="29"/>
    </row>
    <row r="3020" spans="3:4">
      <c r="C3020" s="29"/>
      <c r="D3020" s="29"/>
    </row>
    <row r="3021" spans="3:4">
      <c r="C3021" s="29"/>
      <c r="D3021" s="29"/>
    </row>
    <row r="3022" spans="3:4">
      <c r="C3022" s="29"/>
      <c r="D3022" s="29"/>
    </row>
    <row r="3023" spans="3:4">
      <c r="C3023" s="29"/>
      <c r="D3023" s="29"/>
    </row>
    <row r="3024" spans="3:4">
      <c r="C3024" s="29"/>
      <c r="D3024" s="29"/>
    </row>
    <row r="3025" spans="3:4">
      <c r="C3025" s="29"/>
      <c r="D3025" s="29"/>
    </row>
    <row r="3026" spans="3:4">
      <c r="C3026" s="29"/>
      <c r="D3026" s="29"/>
    </row>
    <row r="3027" spans="3:4">
      <c r="C3027" s="29"/>
      <c r="D3027" s="29"/>
    </row>
    <row r="3028" spans="3:4">
      <c r="C3028" s="29"/>
      <c r="D3028" s="29"/>
    </row>
    <row r="3029" spans="3:4">
      <c r="C3029" s="29"/>
      <c r="D3029" s="29"/>
    </row>
    <row r="3030" spans="3:4">
      <c r="C3030" s="29"/>
      <c r="D3030" s="29"/>
    </row>
    <row r="3031" spans="3:4">
      <c r="C3031" s="29"/>
      <c r="D3031" s="29"/>
    </row>
    <row r="3032" spans="3:4">
      <c r="C3032" s="29"/>
      <c r="D3032" s="29"/>
    </row>
    <row r="3033" spans="3:4">
      <c r="C3033" s="29"/>
      <c r="D3033" s="29"/>
    </row>
    <row r="3034" spans="3:4">
      <c r="C3034" s="29"/>
      <c r="D3034" s="29"/>
    </row>
    <row r="3035" spans="3:4">
      <c r="C3035" s="29"/>
      <c r="D3035" s="29"/>
    </row>
    <row r="3036" spans="3:4">
      <c r="C3036" s="29"/>
      <c r="D3036" s="29"/>
    </row>
    <row r="3037" spans="3:4">
      <c r="C3037" s="29"/>
      <c r="D3037" s="29"/>
    </row>
    <row r="3038" spans="3:4">
      <c r="C3038" s="29"/>
      <c r="D3038" s="29"/>
    </row>
    <row r="3039" spans="3:4">
      <c r="C3039" s="29"/>
      <c r="D3039" s="29"/>
    </row>
    <row r="3040" spans="3:4">
      <c r="C3040" s="29"/>
      <c r="D3040" s="29"/>
    </row>
    <row r="3041" spans="3:4">
      <c r="C3041" s="29"/>
      <c r="D3041" s="29"/>
    </row>
    <row r="3042" spans="3:4">
      <c r="C3042" s="29"/>
      <c r="D3042" s="29"/>
    </row>
    <row r="3043" spans="3:4">
      <c r="C3043" s="29"/>
      <c r="D3043" s="29"/>
    </row>
    <row r="3044" spans="3:4">
      <c r="C3044" s="29"/>
      <c r="D3044" s="29"/>
    </row>
    <row r="3045" spans="3:4">
      <c r="C3045" s="29"/>
      <c r="D3045" s="29"/>
    </row>
    <row r="3046" spans="3:4">
      <c r="C3046" s="29"/>
      <c r="D3046" s="29"/>
    </row>
    <row r="3047" spans="3:4">
      <c r="C3047" s="29"/>
      <c r="D3047" s="29"/>
    </row>
    <row r="3048" spans="3:4">
      <c r="C3048" s="29"/>
      <c r="D3048" s="29"/>
    </row>
    <row r="3049" spans="3:4">
      <c r="C3049" s="29"/>
      <c r="D3049" s="29"/>
    </row>
    <row r="3050" spans="3:4">
      <c r="C3050" s="29"/>
      <c r="D3050" s="29"/>
    </row>
    <row r="3051" spans="3:4">
      <c r="C3051" s="29"/>
      <c r="D3051" s="29"/>
    </row>
    <row r="3052" spans="3:4">
      <c r="C3052" s="29"/>
      <c r="D3052" s="29"/>
    </row>
    <row r="3053" spans="3:4">
      <c r="C3053" s="29"/>
      <c r="D3053" s="29"/>
    </row>
    <row r="3054" spans="3:4">
      <c r="C3054" s="29"/>
      <c r="D3054" s="29"/>
    </row>
    <row r="3055" spans="3:4">
      <c r="C3055" s="29"/>
      <c r="D3055" s="29"/>
    </row>
    <row r="3056" spans="3:4">
      <c r="C3056" s="29"/>
      <c r="D3056" s="29"/>
    </row>
    <row r="3057" spans="3:4">
      <c r="C3057" s="29"/>
      <c r="D3057" s="29"/>
    </row>
    <row r="3058" spans="3:4">
      <c r="C3058" s="29"/>
      <c r="D3058" s="29"/>
    </row>
    <row r="3059" spans="3:4">
      <c r="C3059" s="29"/>
      <c r="D3059" s="29"/>
    </row>
    <row r="3060" spans="3:4">
      <c r="C3060" s="29"/>
      <c r="D3060" s="29"/>
    </row>
    <row r="3061" spans="3:4">
      <c r="C3061" s="29"/>
      <c r="D3061" s="29"/>
    </row>
    <row r="3062" spans="3:4">
      <c r="C3062" s="29"/>
      <c r="D3062" s="29"/>
    </row>
    <row r="3063" spans="3:4">
      <c r="C3063" s="29"/>
      <c r="D3063" s="29"/>
    </row>
    <row r="3064" spans="3:4">
      <c r="C3064" s="29"/>
      <c r="D3064" s="29"/>
    </row>
    <row r="3065" spans="3:4">
      <c r="C3065" s="29"/>
      <c r="D3065" s="29"/>
    </row>
    <row r="3066" spans="3:4">
      <c r="C3066" s="29"/>
      <c r="D3066" s="29"/>
    </row>
    <row r="3067" spans="3:4">
      <c r="C3067" s="29"/>
      <c r="D3067" s="29"/>
    </row>
    <row r="3068" spans="3:4">
      <c r="C3068" s="29"/>
      <c r="D3068" s="29"/>
    </row>
    <row r="3069" spans="3:4">
      <c r="C3069" s="29"/>
      <c r="D3069" s="29"/>
    </row>
    <row r="3070" spans="3:4">
      <c r="C3070" s="29"/>
      <c r="D3070" s="29"/>
    </row>
    <row r="3071" spans="3:4">
      <c r="C3071" s="29"/>
      <c r="D3071" s="29"/>
    </row>
    <row r="3072" spans="3:4">
      <c r="C3072" s="29"/>
      <c r="D3072" s="29"/>
    </row>
    <row r="3073" spans="3:4">
      <c r="C3073" s="29"/>
      <c r="D3073" s="29"/>
    </row>
    <row r="3074" spans="3:4">
      <c r="C3074" s="29"/>
      <c r="D3074" s="29"/>
    </row>
    <row r="3075" spans="3:4">
      <c r="C3075" s="29"/>
      <c r="D3075" s="29"/>
    </row>
    <row r="3076" spans="3:4">
      <c r="C3076" s="29"/>
      <c r="D3076" s="29"/>
    </row>
    <row r="3077" spans="3:4">
      <c r="C3077" s="29"/>
      <c r="D3077" s="29"/>
    </row>
    <row r="3078" spans="3:4">
      <c r="C3078" s="29"/>
      <c r="D3078" s="29"/>
    </row>
    <row r="3079" spans="3:4">
      <c r="C3079" s="29"/>
      <c r="D3079" s="29"/>
    </row>
    <row r="3080" spans="3:4">
      <c r="C3080" s="29"/>
      <c r="D3080" s="29"/>
    </row>
    <row r="3081" spans="3:4">
      <c r="C3081" s="29"/>
      <c r="D3081" s="29"/>
    </row>
    <row r="3082" spans="3:4">
      <c r="C3082" s="29"/>
      <c r="D3082" s="29"/>
    </row>
    <row r="3083" spans="3:4">
      <c r="C3083" s="29"/>
      <c r="D3083" s="29"/>
    </row>
    <row r="3084" spans="3:4">
      <c r="C3084" s="29"/>
      <c r="D3084" s="29"/>
    </row>
    <row r="3085" spans="3:4">
      <c r="C3085" s="29"/>
      <c r="D3085" s="29"/>
    </row>
    <row r="3086" spans="3:4">
      <c r="C3086" s="29"/>
      <c r="D3086" s="29"/>
    </row>
    <row r="3087" spans="3:4">
      <c r="C3087" s="29"/>
      <c r="D3087" s="29"/>
    </row>
    <row r="3088" spans="3:4">
      <c r="C3088" s="29"/>
      <c r="D3088" s="29"/>
    </row>
    <row r="3089" spans="3:4">
      <c r="C3089" s="29"/>
      <c r="D3089" s="29"/>
    </row>
    <row r="3090" spans="3:4">
      <c r="C3090" s="29"/>
      <c r="D3090" s="29"/>
    </row>
    <row r="3091" spans="3:4">
      <c r="C3091" s="29"/>
      <c r="D3091" s="29"/>
    </row>
    <row r="3092" spans="3:4">
      <c r="C3092" s="29"/>
      <c r="D3092" s="29"/>
    </row>
    <row r="3093" spans="3:4">
      <c r="C3093" s="29"/>
      <c r="D3093" s="29"/>
    </row>
    <row r="3094" spans="3:4">
      <c r="C3094" s="29"/>
      <c r="D3094" s="29"/>
    </row>
    <row r="3095" spans="3:4">
      <c r="C3095" s="29"/>
      <c r="D3095" s="29"/>
    </row>
    <row r="3096" spans="3:4">
      <c r="C3096" s="29"/>
      <c r="D3096" s="29"/>
    </row>
    <row r="3097" spans="3:4">
      <c r="C3097" s="29"/>
      <c r="D3097" s="29"/>
    </row>
    <row r="3098" spans="3:4">
      <c r="C3098" s="29"/>
      <c r="D3098" s="29"/>
    </row>
    <row r="3099" spans="3:4">
      <c r="C3099" s="29"/>
      <c r="D3099" s="29"/>
    </row>
    <row r="3100" spans="3:4">
      <c r="C3100" s="29"/>
      <c r="D3100" s="29"/>
    </row>
    <row r="3101" spans="3:4">
      <c r="C3101" s="29"/>
      <c r="D3101" s="29"/>
    </row>
    <row r="3102" spans="3:4">
      <c r="C3102" s="29"/>
      <c r="D3102" s="29"/>
    </row>
    <row r="3103" spans="3:4">
      <c r="C3103" s="29"/>
      <c r="D3103" s="29"/>
    </row>
    <row r="3104" spans="3:4">
      <c r="C3104" s="29"/>
      <c r="D3104" s="29"/>
    </row>
    <row r="3105" spans="3:4">
      <c r="C3105" s="29"/>
      <c r="D3105" s="29"/>
    </row>
    <row r="3106" spans="3:4">
      <c r="C3106" s="29"/>
      <c r="D3106" s="29"/>
    </row>
    <row r="3107" spans="3:4">
      <c r="C3107" s="29"/>
      <c r="D3107" s="29"/>
    </row>
    <row r="3108" spans="3:4">
      <c r="C3108" s="29"/>
      <c r="D3108" s="29"/>
    </row>
    <row r="3109" spans="3:4">
      <c r="C3109" s="29"/>
      <c r="D3109" s="29"/>
    </row>
    <row r="3110" spans="3:4">
      <c r="C3110" s="29"/>
      <c r="D3110" s="29"/>
    </row>
    <row r="3111" spans="3:4">
      <c r="C3111" s="29"/>
      <c r="D3111" s="29"/>
    </row>
    <row r="3112" spans="3:4">
      <c r="C3112" s="29"/>
      <c r="D3112" s="29"/>
    </row>
    <row r="3113" spans="3:4">
      <c r="C3113" s="29"/>
      <c r="D3113" s="29"/>
    </row>
    <row r="3114" spans="3:4">
      <c r="C3114" s="29"/>
      <c r="D3114" s="29"/>
    </row>
    <row r="3115" spans="3:4">
      <c r="C3115" s="29"/>
      <c r="D3115" s="29"/>
    </row>
    <row r="3116" spans="3:4">
      <c r="C3116" s="29"/>
      <c r="D3116" s="29"/>
    </row>
    <row r="3117" spans="3:4">
      <c r="C3117" s="29"/>
      <c r="D3117" s="29"/>
    </row>
    <row r="3118" spans="3:4">
      <c r="C3118" s="29"/>
      <c r="D3118" s="29"/>
    </row>
    <row r="3119" spans="3:4">
      <c r="C3119" s="29"/>
      <c r="D3119" s="29"/>
    </row>
    <row r="3120" spans="3:4">
      <c r="C3120" s="29"/>
      <c r="D3120" s="29"/>
    </row>
    <row r="3121" spans="3:4">
      <c r="C3121" s="29"/>
      <c r="D3121" s="29"/>
    </row>
    <row r="3122" spans="3:4">
      <c r="C3122" s="29"/>
      <c r="D3122" s="29"/>
    </row>
    <row r="3123" spans="3:4">
      <c r="C3123" s="29"/>
      <c r="D3123" s="29"/>
    </row>
    <row r="3124" spans="3:4">
      <c r="C3124" s="29"/>
      <c r="D3124" s="29"/>
    </row>
    <row r="3125" spans="3:4">
      <c r="C3125" s="29"/>
      <c r="D3125" s="29"/>
    </row>
    <row r="3126" spans="3:4">
      <c r="C3126" s="29"/>
      <c r="D3126" s="29"/>
    </row>
    <row r="3127" spans="3:4">
      <c r="C3127" s="29"/>
      <c r="D3127" s="29"/>
    </row>
    <row r="3128" spans="3:4">
      <c r="C3128" s="29"/>
      <c r="D3128" s="29"/>
    </row>
    <row r="3129" spans="3:4">
      <c r="C3129" s="29"/>
      <c r="D3129" s="29"/>
    </row>
    <row r="3130" spans="3:4">
      <c r="C3130" s="29"/>
      <c r="D3130" s="29"/>
    </row>
    <row r="3131" spans="3:4">
      <c r="C3131" s="29"/>
      <c r="D3131" s="29"/>
    </row>
    <row r="3132" spans="3:4">
      <c r="C3132" s="29"/>
      <c r="D3132" s="29"/>
    </row>
    <row r="3133" spans="3:4">
      <c r="C3133" s="29"/>
      <c r="D3133" s="29"/>
    </row>
    <row r="3134" spans="3:4">
      <c r="C3134" s="29"/>
      <c r="D3134" s="29"/>
    </row>
    <row r="3135" spans="3:4">
      <c r="C3135" s="29"/>
      <c r="D3135" s="29"/>
    </row>
    <row r="3136" spans="3:4">
      <c r="C3136" s="29"/>
      <c r="D3136" s="29"/>
    </row>
    <row r="3137" spans="3:4">
      <c r="C3137" s="29"/>
      <c r="D3137" s="29"/>
    </row>
    <row r="3138" spans="3:4">
      <c r="C3138" s="29"/>
      <c r="D3138" s="29"/>
    </row>
    <row r="3139" spans="3:4">
      <c r="C3139" s="29"/>
      <c r="D3139" s="29"/>
    </row>
    <row r="3140" spans="3:4">
      <c r="C3140" s="29"/>
      <c r="D3140" s="29"/>
    </row>
    <row r="3141" spans="3:4">
      <c r="C3141" s="29"/>
      <c r="D3141" s="29"/>
    </row>
    <row r="3142" spans="3:4">
      <c r="C3142" s="29"/>
      <c r="D3142" s="29"/>
    </row>
    <row r="3143" spans="3:4">
      <c r="C3143" s="29"/>
      <c r="D3143" s="29"/>
    </row>
    <row r="3144" spans="3:4">
      <c r="C3144" s="29"/>
      <c r="D3144" s="29"/>
    </row>
    <row r="3145" spans="3:4">
      <c r="C3145" s="29"/>
      <c r="D3145" s="29"/>
    </row>
    <row r="3146" spans="3:4">
      <c r="C3146" s="29"/>
      <c r="D3146" s="29"/>
    </row>
    <row r="3147" spans="3:4">
      <c r="C3147" s="29"/>
      <c r="D3147" s="29"/>
    </row>
    <row r="3148" spans="3:4">
      <c r="C3148" s="29"/>
      <c r="D3148" s="29"/>
    </row>
    <row r="3149" spans="3:4">
      <c r="C3149" s="29"/>
      <c r="D3149" s="29"/>
    </row>
    <row r="3150" spans="3:4">
      <c r="C3150" s="29"/>
      <c r="D3150" s="29"/>
    </row>
    <row r="3151" spans="3:4">
      <c r="C3151" s="29"/>
      <c r="D3151" s="29"/>
    </row>
    <row r="3152" spans="3:4">
      <c r="C3152" s="29"/>
      <c r="D3152" s="29"/>
    </row>
    <row r="3153" spans="3:4">
      <c r="C3153" s="29"/>
      <c r="D3153" s="29"/>
    </row>
    <row r="3154" spans="3:4">
      <c r="C3154" s="29"/>
      <c r="D3154" s="29"/>
    </row>
    <row r="3155" spans="3:4">
      <c r="C3155" s="29"/>
      <c r="D3155" s="29"/>
    </row>
    <row r="3156" spans="3:4">
      <c r="C3156" s="29"/>
      <c r="D3156" s="29"/>
    </row>
    <row r="3157" spans="3:4">
      <c r="C3157" s="29"/>
      <c r="D3157" s="29"/>
    </row>
    <row r="3158" spans="3:4">
      <c r="C3158" s="29"/>
      <c r="D3158" s="29"/>
    </row>
    <row r="3159" spans="3:4">
      <c r="C3159" s="29"/>
      <c r="D3159" s="29"/>
    </row>
    <row r="3160" spans="3:4">
      <c r="C3160" s="29"/>
      <c r="D3160" s="29"/>
    </row>
    <row r="3161" spans="3:4">
      <c r="C3161" s="29"/>
      <c r="D3161" s="29"/>
    </row>
    <row r="3162" spans="3:4">
      <c r="C3162" s="29"/>
      <c r="D3162" s="29"/>
    </row>
    <row r="3163" spans="3:4">
      <c r="C3163" s="29"/>
      <c r="D3163" s="29"/>
    </row>
    <row r="3164" spans="3:4">
      <c r="C3164" s="29"/>
      <c r="D3164" s="29"/>
    </row>
    <row r="3165" spans="3:4">
      <c r="C3165" s="29"/>
      <c r="D3165" s="29"/>
    </row>
    <row r="3166" spans="3:4">
      <c r="C3166" s="29"/>
      <c r="D3166" s="29"/>
    </row>
    <row r="3167" spans="3:4">
      <c r="C3167" s="29"/>
      <c r="D3167" s="29"/>
    </row>
    <row r="3168" spans="3:4">
      <c r="C3168" s="29"/>
      <c r="D3168" s="29"/>
    </row>
    <row r="3169" spans="3:4">
      <c r="C3169" s="29"/>
      <c r="D3169" s="29"/>
    </row>
    <row r="3170" spans="3:4">
      <c r="C3170" s="29"/>
      <c r="D3170" s="29"/>
    </row>
    <row r="3171" spans="3:4">
      <c r="C3171" s="29"/>
      <c r="D3171" s="29"/>
    </row>
    <row r="3172" spans="3:4">
      <c r="C3172" s="29"/>
      <c r="D3172" s="29"/>
    </row>
    <row r="3173" spans="3:4">
      <c r="C3173" s="29"/>
      <c r="D3173" s="29"/>
    </row>
    <row r="3174" spans="3:4">
      <c r="C3174" s="29"/>
      <c r="D3174" s="29"/>
    </row>
    <row r="3175" spans="3:4">
      <c r="C3175" s="29"/>
      <c r="D3175" s="29"/>
    </row>
    <row r="3176" spans="3:4">
      <c r="C3176" s="29"/>
      <c r="D3176" s="29"/>
    </row>
    <row r="3177" spans="3:4">
      <c r="C3177" s="29"/>
      <c r="D3177" s="29"/>
    </row>
    <row r="3178" spans="3:4">
      <c r="C3178" s="29"/>
      <c r="D3178" s="29"/>
    </row>
    <row r="3179" spans="3:4">
      <c r="C3179" s="29"/>
      <c r="D3179" s="29"/>
    </row>
    <row r="3180" spans="3:4">
      <c r="C3180" s="29"/>
      <c r="D3180" s="29"/>
    </row>
    <row r="3181" spans="3:4">
      <c r="C3181" s="29"/>
      <c r="D3181" s="29"/>
    </row>
    <row r="3182" spans="3:4">
      <c r="C3182" s="29"/>
      <c r="D3182" s="29"/>
    </row>
    <row r="3183" spans="3:4">
      <c r="C3183" s="29"/>
      <c r="D3183" s="29"/>
    </row>
    <row r="3184" spans="3:4">
      <c r="C3184" s="29"/>
      <c r="D3184" s="29"/>
    </row>
    <row r="3185" spans="3:4">
      <c r="C3185" s="29"/>
      <c r="D3185" s="29"/>
    </row>
    <row r="3186" spans="3:4">
      <c r="C3186" s="29"/>
      <c r="D3186" s="29"/>
    </row>
    <row r="3187" spans="3:4">
      <c r="C3187" s="29"/>
      <c r="D3187" s="29"/>
    </row>
    <row r="3188" spans="3:4">
      <c r="C3188" s="29"/>
      <c r="D3188" s="29"/>
    </row>
    <row r="3189" spans="3:4">
      <c r="C3189" s="29"/>
      <c r="D3189" s="29"/>
    </row>
    <row r="3190" spans="3:4">
      <c r="C3190" s="29"/>
      <c r="D3190" s="29"/>
    </row>
    <row r="3191" spans="3:4">
      <c r="C3191" s="29"/>
      <c r="D3191" s="29"/>
    </row>
    <row r="3192" spans="3:4">
      <c r="C3192" s="29"/>
      <c r="D3192" s="29"/>
    </row>
    <row r="3193" spans="3:4">
      <c r="C3193" s="29"/>
      <c r="D3193" s="29"/>
    </row>
    <row r="3194" spans="3:4">
      <c r="C3194" s="29"/>
      <c r="D3194" s="29"/>
    </row>
    <row r="3195" spans="3:4">
      <c r="C3195" s="29"/>
      <c r="D3195" s="29"/>
    </row>
    <row r="3196" spans="3:4">
      <c r="C3196" s="29"/>
      <c r="D3196" s="29"/>
    </row>
    <row r="3197" spans="3:4">
      <c r="C3197" s="29"/>
      <c r="D3197" s="29"/>
    </row>
    <row r="3198" spans="3:4">
      <c r="C3198" s="29"/>
      <c r="D3198" s="29"/>
    </row>
    <row r="3199" spans="3:4">
      <c r="C3199" s="29"/>
      <c r="D3199" s="29"/>
    </row>
    <row r="3200" spans="3:4">
      <c r="C3200" s="29"/>
      <c r="D3200" s="29"/>
    </row>
    <row r="3201" spans="3:4">
      <c r="C3201" s="29"/>
      <c r="D3201" s="29"/>
    </row>
    <row r="3202" spans="3:4">
      <c r="C3202" s="29"/>
      <c r="D3202" s="29"/>
    </row>
    <row r="3203" spans="3:4">
      <c r="C3203" s="29"/>
      <c r="D3203" s="29"/>
    </row>
    <row r="3204" spans="3:4">
      <c r="C3204" s="29"/>
      <c r="D3204" s="29"/>
    </row>
    <row r="3205" spans="3:4">
      <c r="C3205" s="29"/>
      <c r="D3205" s="29"/>
    </row>
    <row r="3206" spans="3:4">
      <c r="C3206" s="29"/>
      <c r="D3206" s="29"/>
    </row>
    <row r="3207" spans="3:4">
      <c r="C3207" s="29"/>
      <c r="D3207" s="29"/>
    </row>
    <row r="3208" spans="3:4">
      <c r="C3208" s="29"/>
      <c r="D3208" s="29"/>
    </row>
    <row r="3209" spans="3:4">
      <c r="C3209" s="29"/>
      <c r="D3209" s="29"/>
    </row>
    <row r="3210" spans="3:4">
      <c r="C3210" s="29"/>
      <c r="D3210" s="29"/>
    </row>
    <row r="3211" spans="3:4">
      <c r="C3211" s="29"/>
      <c r="D3211" s="29"/>
    </row>
    <row r="3212" spans="3:4">
      <c r="C3212" s="29"/>
      <c r="D3212" s="29"/>
    </row>
    <row r="3213" spans="3:4">
      <c r="C3213" s="29"/>
      <c r="D3213" s="29"/>
    </row>
    <row r="3214" spans="3:4">
      <c r="C3214" s="29"/>
      <c r="D3214" s="29"/>
    </row>
    <row r="3215" spans="3:4">
      <c r="C3215" s="29"/>
      <c r="D3215" s="29"/>
    </row>
    <row r="3216" spans="3:4">
      <c r="C3216" s="29"/>
      <c r="D3216" s="29"/>
    </row>
    <row r="3217" spans="3:4">
      <c r="C3217" s="29"/>
      <c r="D3217" s="29"/>
    </row>
    <row r="3218" spans="3:4">
      <c r="C3218" s="29"/>
      <c r="D3218" s="29"/>
    </row>
    <row r="3219" spans="3:4">
      <c r="C3219" s="29"/>
      <c r="D3219" s="29"/>
    </row>
    <row r="3220" spans="3:4">
      <c r="C3220" s="29"/>
      <c r="D3220" s="29"/>
    </row>
    <row r="3221" spans="3:4">
      <c r="C3221" s="29"/>
      <c r="D3221" s="29"/>
    </row>
    <row r="3222" spans="3:4">
      <c r="C3222" s="29"/>
      <c r="D3222" s="29"/>
    </row>
    <row r="3223" spans="3:4">
      <c r="C3223" s="29"/>
      <c r="D3223" s="29"/>
    </row>
    <row r="3224" spans="3:4">
      <c r="C3224" s="29"/>
      <c r="D3224" s="29"/>
    </row>
    <row r="3225" spans="3:4">
      <c r="C3225" s="29"/>
      <c r="D3225" s="29"/>
    </row>
    <row r="3226" spans="3:4">
      <c r="C3226" s="29"/>
      <c r="D3226" s="29"/>
    </row>
    <row r="3227" spans="3:4">
      <c r="C3227" s="29"/>
      <c r="D3227" s="29"/>
    </row>
    <row r="3228" spans="3:4">
      <c r="C3228" s="29"/>
      <c r="D3228" s="29"/>
    </row>
    <row r="3229" spans="3:4">
      <c r="C3229" s="29"/>
      <c r="D3229" s="29"/>
    </row>
    <row r="3230" spans="3:4">
      <c r="C3230" s="29"/>
      <c r="D3230" s="29"/>
    </row>
    <row r="3231" spans="3:4">
      <c r="C3231" s="29"/>
      <c r="D3231" s="29"/>
    </row>
    <row r="3232" spans="3:4">
      <c r="C3232" s="29"/>
      <c r="D3232" s="29"/>
    </row>
    <row r="3233" spans="3:4">
      <c r="C3233" s="29"/>
      <c r="D3233" s="29"/>
    </row>
    <row r="3234" spans="3:4">
      <c r="C3234" s="29"/>
      <c r="D3234" s="29"/>
    </row>
    <row r="3235" spans="3:4">
      <c r="C3235" s="29"/>
      <c r="D3235" s="29"/>
    </row>
    <row r="3236" spans="3:4">
      <c r="C3236" s="29"/>
      <c r="D3236" s="29"/>
    </row>
    <row r="3237" spans="3:4">
      <c r="C3237" s="29"/>
      <c r="D3237" s="29"/>
    </row>
    <row r="3238" spans="3:4">
      <c r="C3238" s="29"/>
      <c r="D3238" s="29"/>
    </row>
    <row r="3239" spans="3:4">
      <c r="C3239" s="29"/>
      <c r="D3239" s="29"/>
    </row>
    <row r="3240" spans="3:4">
      <c r="C3240" s="29"/>
      <c r="D3240" s="29"/>
    </row>
    <row r="3241" spans="3:4">
      <c r="C3241" s="29"/>
      <c r="D3241" s="29"/>
    </row>
    <row r="3242" spans="3:4">
      <c r="C3242" s="29"/>
      <c r="D3242" s="29"/>
    </row>
    <row r="3243" spans="3:4">
      <c r="C3243" s="29"/>
      <c r="D3243" s="29"/>
    </row>
    <row r="3244" spans="3:4">
      <c r="C3244" s="29"/>
      <c r="D3244" s="29"/>
    </row>
    <row r="3245" spans="3:4">
      <c r="C3245" s="29"/>
      <c r="D3245" s="29"/>
    </row>
    <row r="3246" spans="3:4">
      <c r="C3246" s="29"/>
      <c r="D3246" s="29"/>
    </row>
    <row r="3247" spans="3:4">
      <c r="C3247" s="29"/>
      <c r="D3247" s="29"/>
    </row>
    <row r="3248" spans="3:4">
      <c r="C3248" s="29"/>
      <c r="D3248" s="29"/>
    </row>
    <row r="3249" spans="3:4">
      <c r="C3249" s="29"/>
      <c r="D3249" s="29"/>
    </row>
    <row r="3250" spans="3:4">
      <c r="C3250" s="29"/>
      <c r="D3250" s="29"/>
    </row>
    <row r="3251" spans="3:4">
      <c r="C3251" s="29"/>
      <c r="D3251" s="29"/>
    </row>
    <row r="3252" spans="3:4">
      <c r="C3252" s="29"/>
      <c r="D3252" s="29"/>
    </row>
    <row r="3253" spans="3:4">
      <c r="C3253" s="29"/>
      <c r="D3253" s="29"/>
    </row>
    <row r="3254" spans="3:4">
      <c r="C3254" s="29"/>
      <c r="D3254" s="29"/>
    </row>
    <row r="3255" spans="3:4">
      <c r="C3255" s="29"/>
      <c r="D3255" s="29"/>
    </row>
    <row r="3256" spans="3:4">
      <c r="C3256" s="29"/>
      <c r="D3256" s="29"/>
    </row>
    <row r="3257" spans="3:4">
      <c r="C3257" s="29"/>
      <c r="D3257" s="29"/>
    </row>
    <row r="3258" spans="3:4">
      <c r="C3258" s="29"/>
      <c r="D3258" s="29"/>
    </row>
    <row r="3259" spans="3:4">
      <c r="C3259" s="29"/>
      <c r="D3259" s="29"/>
    </row>
    <row r="3260" spans="3:4">
      <c r="C3260" s="29"/>
      <c r="D3260" s="29"/>
    </row>
    <row r="3261" spans="3:4">
      <c r="C3261" s="29"/>
      <c r="D3261" s="29"/>
    </row>
    <row r="3262" spans="3:4">
      <c r="C3262" s="29"/>
      <c r="D3262" s="29"/>
    </row>
    <row r="3263" spans="3:4">
      <c r="C3263" s="29"/>
      <c r="D3263" s="29"/>
    </row>
    <row r="3264" spans="3:4">
      <c r="C3264" s="29"/>
      <c r="D3264" s="29"/>
    </row>
    <row r="3265" spans="3:4">
      <c r="C3265" s="29"/>
      <c r="D3265" s="29"/>
    </row>
    <row r="3266" spans="3:4">
      <c r="C3266" s="29"/>
      <c r="D3266" s="29"/>
    </row>
    <row r="3267" spans="3:4">
      <c r="C3267" s="29"/>
      <c r="D3267" s="29"/>
    </row>
    <row r="3268" spans="3:4">
      <c r="C3268" s="29"/>
      <c r="D3268" s="29"/>
    </row>
    <row r="3269" spans="3:4">
      <c r="C3269" s="29"/>
      <c r="D3269" s="29"/>
    </row>
    <row r="3270" spans="3:4">
      <c r="C3270" s="29"/>
      <c r="D3270" s="29"/>
    </row>
    <row r="3271" spans="3:4">
      <c r="C3271" s="29"/>
      <c r="D3271" s="29"/>
    </row>
    <row r="3272" spans="3:4">
      <c r="C3272" s="29"/>
      <c r="D3272" s="29"/>
    </row>
    <row r="3273" spans="3:4">
      <c r="C3273" s="29"/>
      <c r="D3273" s="29"/>
    </row>
    <row r="3274" spans="3:4">
      <c r="C3274" s="29"/>
      <c r="D3274" s="29"/>
    </row>
    <row r="3275" spans="3:4">
      <c r="C3275" s="29"/>
      <c r="D3275" s="29"/>
    </row>
    <row r="3276" spans="3:4">
      <c r="C3276" s="29"/>
      <c r="D3276" s="29"/>
    </row>
    <row r="3277" spans="3:4">
      <c r="C3277" s="29"/>
      <c r="D3277" s="29"/>
    </row>
    <row r="3278" spans="3:4">
      <c r="C3278" s="29"/>
      <c r="D3278" s="29"/>
    </row>
    <row r="3279" spans="3:4">
      <c r="C3279" s="29"/>
      <c r="D3279" s="29"/>
    </row>
    <row r="3280" spans="3:4">
      <c r="C3280" s="29"/>
      <c r="D3280" s="29"/>
    </row>
    <row r="3281" spans="3:4">
      <c r="C3281" s="29"/>
      <c r="D3281" s="29"/>
    </row>
    <row r="3282" spans="3:4">
      <c r="C3282" s="29"/>
      <c r="D3282" s="29"/>
    </row>
    <row r="3283" spans="3:4">
      <c r="C3283" s="29"/>
      <c r="D3283" s="29"/>
    </row>
    <row r="3284" spans="3:4">
      <c r="C3284" s="29"/>
      <c r="D3284" s="29"/>
    </row>
    <row r="3285" spans="3:4">
      <c r="C3285" s="29"/>
      <c r="D3285" s="29"/>
    </row>
    <row r="3286" spans="3:4">
      <c r="C3286" s="29"/>
      <c r="D3286" s="29"/>
    </row>
    <row r="3287" spans="3:4">
      <c r="C3287" s="29"/>
      <c r="D3287" s="29"/>
    </row>
    <row r="3288" spans="3:4">
      <c r="C3288" s="29"/>
      <c r="D3288" s="29"/>
    </row>
    <row r="3289" spans="3:4">
      <c r="C3289" s="29"/>
      <c r="D3289" s="29"/>
    </row>
    <row r="3290" spans="3:4">
      <c r="C3290" s="29"/>
      <c r="D3290" s="29"/>
    </row>
    <row r="3291" spans="3:4">
      <c r="C3291" s="29"/>
      <c r="D3291" s="29"/>
    </row>
    <row r="3292" spans="3:4">
      <c r="C3292" s="29"/>
      <c r="D3292" s="29"/>
    </row>
    <row r="3293" spans="3:4">
      <c r="C3293" s="29"/>
      <c r="D3293" s="29"/>
    </row>
    <row r="3294" spans="3:4">
      <c r="C3294" s="29"/>
      <c r="D3294" s="29"/>
    </row>
    <row r="3295" spans="3:4">
      <c r="C3295" s="29"/>
      <c r="D3295" s="29"/>
    </row>
    <row r="3296" spans="3:4">
      <c r="C3296" s="29"/>
      <c r="D3296" s="29"/>
    </row>
    <row r="3297" spans="3:4">
      <c r="C3297" s="29"/>
      <c r="D3297" s="29"/>
    </row>
    <row r="3298" spans="3:4">
      <c r="C3298" s="29"/>
      <c r="D3298" s="29"/>
    </row>
    <row r="3299" spans="3:4">
      <c r="C3299" s="29"/>
      <c r="D3299" s="29"/>
    </row>
    <row r="3300" spans="3:4">
      <c r="C3300" s="29"/>
      <c r="D3300" s="29"/>
    </row>
    <row r="3301" spans="3:4">
      <c r="C3301" s="29"/>
      <c r="D3301" s="29"/>
    </row>
    <row r="3302" spans="3:4">
      <c r="C3302" s="29"/>
      <c r="D3302" s="29"/>
    </row>
    <row r="3303" spans="3:4">
      <c r="C3303" s="29"/>
      <c r="D3303" s="29"/>
    </row>
    <row r="3304" spans="3:4">
      <c r="C3304" s="29"/>
      <c r="D3304" s="29"/>
    </row>
    <row r="3305" spans="3:4">
      <c r="C3305" s="29"/>
      <c r="D3305" s="29"/>
    </row>
    <row r="3306" spans="3:4">
      <c r="C3306" s="29"/>
      <c r="D3306" s="29"/>
    </row>
    <row r="3307" spans="3:4">
      <c r="C3307" s="29"/>
      <c r="D3307" s="29"/>
    </row>
    <row r="3308" spans="3:4">
      <c r="C3308" s="29"/>
      <c r="D3308" s="29"/>
    </row>
    <row r="3309" spans="3:4">
      <c r="C3309" s="29"/>
      <c r="D3309" s="29"/>
    </row>
    <row r="3310" spans="3:4">
      <c r="C3310" s="29"/>
      <c r="D3310" s="29"/>
    </row>
    <row r="3311" spans="3:4">
      <c r="C3311" s="29"/>
      <c r="D3311" s="29"/>
    </row>
    <row r="3312" spans="3:4">
      <c r="C3312" s="29"/>
      <c r="D3312" s="29"/>
    </row>
    <row r="3313" spans="3:4">
      <c r="C3313" s="29"/>
      <c r="D3313" s="29"/>
    </row>
    <row r="3314" spans="3:4">
      <c r="C3314" s="29"/>
      <c r="D3314" s="29"/>
    </row>
    <row r="3315" spans="3:4">
      <c r="C3315" s="29"/>
      <c r="D3315" s="29"/>
    </row>
    <row r="3316" spans="3:4">
      <c r="C3316" s="29"/>
      <c r="D3316" s="29"/>
    </row>
    <row r="3317" spans="3:4">
      <c r="C3317" s="29"/>
      <c r="D3317" s="29"/>
    </row>
    <row r="3318" spans="3:4">
      <c r="C3318" s="29"/>
      <c r="D3318" s="29"/>
    </row>
    <row r="3319" spans="3:4">
      <c r="C3319" s="29"/>
      <c r="D3319" s="29"/>
    </row>
    <row r="3320" spans="3:4">
      <c r="C3320" s="29"/>
      <c r="D3320" s="29"/>
    </row>
    <row r="3321" spans="3:4">
      <c r="C3321" s="29"/>
      <c r="D3321" s="29"/>
    </row>
    <row r="3322" spans="3:4">
      <c r="C3322" s="29"/>
      <c r="D3322" s="29"/>
    </row>
    <row r="3323" spans="3:4">
      <c r="C3323" s="29"/>
      <c r="D3323" s="29"/>
    </row>
    <row r="3324" spans="3:4">
      <c r="C3324" s="29"/>
      <c r="D3324" s="29"/>
    </row>
    <row r="3325" spans="3:4">
      <c r="C3325" s="29"/>
      <c r="D3325" s="29"/>
    </row>
    <row r="3326" spans="3:4">
      <c r="C3326" s="29"/>
      <c r="D3326" s="29"/>
    </row>
    <row r="3327" spans="3:4">
      <c r="C3327" s="29"/>
      <c r="D3327" s="29"/>
    </row>
    <row r="3328" spans="3:4">
      <c r="C3328" s="29"/>
      <c r="D3328" s="29"/>
    </row>
    <row r="3329" spans="3:4">
      <c r="C3329" s="29"/>
      <c r="D3329" s="29"/>
    </row>
    <row r="3330" spans="3:4">
      <c r="C3330" s="29"/>
      <c r="D3330" s="29"/>
    </row>
    <row r="3331" spans="3:4">
      <c r="C3331" s="29"/>
      <c r="D3331" s="29"/>
    </row>
    <row r="3332" spans="3:4">
      <c r="C3332" s="29"/>
      <c r="D3332" s="29"/>
    </row>
    <row r="3333" spans="3:4">
      <c r="C3333" s="29"/>
      <c r="D3333" s="29"/>
    </row>
    <row r="3334" spans="3:4">
      <c r="C3334" s="29"/>
      <c r="D3334" s="29"/>
    </row>
    <row r="3335" spans="3:4">
      <c r="C3335" s="29"/>
      <c r="D3335" s="29"/>
    </row>
    <row r="3336" spans="3:4">
      <c r="C3336" s="29"/>
      <c r="D3336" s="29"/>
    </row>
    <row r="3337" spans="3:4">
      <c r="C3337" s="29"/>
      <c r="D3337" s="29"/>
    </row>
    <row r="3338" spans="3:4">
      <c r="C3338" s="29"/>
      <c r="D3338" s="29"/>
    </row>
    <row r="3339" spans="3:4">
      <c r="C3339" s="29"/>
      <c r="D3339" s="29"/>
    </row>
    <row r="3340" spans="3:4">
      <c r="C3340" s="29"/>
      <c r="D3340" s="29"/>
    </row>
    <row r="3341" spans="3:4">
      <c r="C3341" s="29"/>
      <c r="D3341" s="29"/>
    </row>
    <row r="3342" spans="3:4">
      <c r="C3342" s="29"/>
      <c r="D3342" s="29"/>
    </row>
    <row r="3343" spans="3:4">
      <c r="C3343" s="29"/>
      <c r="D3343" s="29"/>
    </row>
    <row r="3344" spans="3:4">
      <c r="C3344" s="29"/>
      <c r="D3344" s="29"/>
    </row>
    <row r="3345" spans="3:4">
      <c r="C3345" s="29"/>
      <c r="D3345" s="29"/>
    </row>
    <row r="3346" spans="3:4">
      <c r="C3346" s="29"/>
      <c r="D3346" s="29"/>
    </row>
    <row r="3347" spans="3:4">
      <c r="C3347" s="29"/>
      <c r="D3347" s="29"/>
    </row>
    <row r="3348" spans="3:4">
      <c r="C3348" s="29"/>
      <c r="D3348" s="29"/>
    </row>
    <row r="3349" spans="3:4">
      <c r="C3349" s="29"/>
      <c r="D3349" s="29"/>
    </row>
    <row r="3350" spans="3:4">
      <c r="C3350" s="29"/>
      <c r="D3350" s="29"/>
    </row>
    <row r="3351" spans="3:4">
      <c r="C3351" s="29"/>
      <c r="D3351" s="29"/>
    </row>
    <row r="3352" spans="3:4">
      <c r="C3352" s="29"/>
      <c r="D3352" s="29"/>
    </row>
    <row r="3353" spans="3:4">
      <c r="C3353" s="29"/>
      <c r="D3353" s="29"/>
    </row>
    <row r="3354" spans="3:4">
      <c r="C3354" s="29"/>
      <c r="D3354" s="29"/>
    </row>
    <row r="3355" spans="3:4">
      <c r="C3355" s="29"/>
      <c r="D3355" s="29"/>
    </row>
    <row r="3356" spans="3:4">
      <c r="C3356" s="29"/>
      <c r="D3356" s="29"/>
    </row>
    <row r="3357" spans="3:4">
      <c r="C3357" s="29"/>
      <c r="D3357" s="29"/>
    </row>
    <row r="3358" spans="3:4">
      <c r="C3358" s="29"/>
      <c r="D3358" s="29"/>
    </row>
    <row r="3359" spans="3:4">
      <c r="C3359" s="29"/>
      <c r="D3359" s="29"/>
    </row>
    <row r="3360" spans="3:4">
      <c r="C3360" s="29"/>
      <c r="D3360" s="29"/>
    </row>
    <row r="3361" spans="3:4">
      <c r="C3361" s="29"/>
      <c r="D3361" s="29"/>
    </row>
    <row r="3362" spans="3:4">
      <c r="C3362" s="29"/>
      <c r="D3362" s="29"/>
    </row>
    <row r="3363" spans="3:4">
      <c r="C3363" s="29"/>
      <c r="D3363" s="29"/>
    </row>
    <row r="3364" spans="3:4">
      <c r="C3364" s="29"/>
      <c r="D3364" s="29"/>
    </row>
    <row r="3365" spans="3:4">
      <c r="C3365" s="29"/>
      <c r="D3365" s="29"/>
    </row>
    <row r="3366" spans="3:4">
      <c r="C3366" s="29"/>
      <c r="D3366" s="29"/>
    </row>
    <row r="3367" spans="3:4">
      <c r="C3367" s="29"/>
      <c r="D3367" s="29"/>
    </row>
    <row r="3368" spans="3:4">
      <c r="C3368" s="29"/>
      <c r="D3368" s="29"/>
    </row>
    <row r="3369" spans="3:4">
      <c r="C3369" s="29"/>
      <c r="D3369" s="29"/>
    </row>
    <row r="3370" spans="3:4">
      <c r="C3370" s="29"/>
      <c r="D3370" s="29"/>
    </row>
    <row r="3371" spans="3:4">
      <c r="C3371" s="29"/>
      <c r="D3371" s="29"/>
    </row>
    <row r="3372" spans="3:4">
      <c r="C3372" s="29"/>
      <c r="D3372" s="29"/>
    </row>
    <row r="3373" spans="3:4">
      <c r="C3373" s="29"/>
      <c r="D3373" s="29"/>
    </row>
    <row r="3374" spans="3:4">
      <c r="C3374" s="29"/>
      <c r="D3374" s="29"/>
    </row>
    <row r="3375" spans="3:4">
      <c r="C3375" s="29"/>
      <c r="D3375" s="29"/>
    </row>
    <row r="3376" spans="3:4">
      <c r="C3376" s="29"/>
      <c r="D3376" s="29"/>
    </row>
    <row r="3377" spans="3:4">
      <c r="C3377" s="29"/>
      <c r="D3377" s="29"/>
    </row>
    <row r="3378" spans="3:4">
      <c r="C3378" s="29"/>
      <c r="D3378" s="29"/>
    </row>
    <row r="3379" spans="3:4">
      <c r="C3379" s="29"/>
      <c r="D3379" s="29"/>
    </row>
    <row r="3380" spans="3:4">
      <c r="C3380" s="29"/>
      <c r="D3380" s="29"/>
    </row>
    <row r="3381" spans="3:4">
      <c r="C3381" s="29"/>
      <c r="D3381" s="29"/>
    </row>
    <row r="3382" spans="3:4">
      <c r="C3382" s="29"/>
      <c r="D3382" s="29"/>
    </row>
    <row r="3383" spans="3:4">
      <c r="C3383" s="29"/>
      <c r="D3383" s="29"/>
    </row>
    <row r="3384" spans="3:4">
      <c r="C3384" s="29"/>
      <c r="D3384" s="29"/>
    </row>
    <row r="3385" spans="3:4">
      <c r="C3385" s="29"/>
      <c r="D3385" s="29"/>
    </row>
    <row r="3386" spans="3:4">
      <c r="C3386" s="29"/>
      <c r="D3386" s="29"/>
    </row>
    <row r="3387" spans="3:4">
      <c r="C3387" s="29"/>
      <c r="D3387" s="29"/>
    </row>
    <row r="3388" spans="3:4">
      <c r="C3388" s="29"/>
      <c r="D3388" s="29"/>
    </row>
    <row r="3389" spans="3:4">
      <c r="C3389" s="29"/>
      <c r="D3389" s="29"/>
    </row>
    <row r="3390" spans="3:4">
      <c r="C3390" s="29"/>
      <c r="D3390" s="29"/>
    </row>
    <row r="3391" spans="3:4">
      <c r="C3391" s="29"/>
      <c r="D3391" s="29"/>
    </row>
    <row r="3392" spans="3:4">
      <c r="C3392" s="29"/>
      <c r="D3392" s="29"/>
    </row>
    <row r="3393" spans="3:4">
      <c r="C3393" s="29"/>
      <c r="D3393" s="29"/>
    </row>
    <row r="3394" spans="3:4">
      <c r="C3394" s="29"/>
      <c r="D3394" s="29"/>
    </row>
    <row r="3395" spans="3:4">
      <c r="C3395" s="29"/>
      <c r="D3395" s="29"/>
    </row>
    <row r="3396" spans="3:4">
      <c r="C3396" s="29"/>
      <c r="D3396" s="29"/>
    </row>
    <row r="3397" spans="3:4">
      <c r="C3397" s="29"/>
      <c r="D3397" s="29"/>
    </row>
    <row r="3398" spans="3:4">
      <c r="C3398" s="29"/>
      <c r="D3398" s="29"/>
    </row>
    <row r="3399" spans="3:4">
      <c r="C3399" s="29"/>
      <c r="D3399" s="29"/>
    </row>
    <row r="3400" spans="3:4">
      <c r="C3400" s="29"/>
      <c r="D3400" s="29"/>
    </row>
    <row r="3401" spans="3:4">
      <c r="C3401" s="29"/>
      <c r="D3401" s="29"/>
    </row>
    <row r="3402" spans="3:4">
      <c r="C3402" s="29"/>
      <c r="D3402" s="29"/>
    </row>
    <row r="3403" spans="3:4">
      <c r="C3403" s="29"/>
      <c r="D3403" s="29"/>
    </row>
    <row r="3404" spans="3:4">
      <c r="C3404" s="29"/>
      <c r="D3404" s="29"/>
    </row>
    <row r="3405" spans="3:4">
      <c r="C3405" s="29"/>
      <c r="D3405" s="29"/>
    </row>
    <row r="3406" spans="3:4">
      <c r="C3406" s="29"/>
      <c r="D3406" s="29"/>
    </row>
    <row r="3407" spans="3:4">
      <c r="C3407" s="29"/>
      <c r="D3407" s="29"/>
    </row>
    <row r="3408" spans="3:4">
      <c r="C3408" s="29"/>
      <c r="D3408" s="29"/>
    </row>
    <row r="3409" spans="3:4">
      <c r="C3409" s="29"/>
      <c r="D3409" s="29"/>
    </row>
    <row r="3410" spans="3:4">
      <c r="C3410" s="29"/>
      <c r="D3410" s="29"/>
    </row>
    <row r="3411" spans="3:4">
      <c r="C3411" s="29"/>
      <c r="D3411" s="29"/>
    </row>
    <row r="3412" spans="3:4">
      <c r="C3412" s="29"/>
      <c r="D3412" s="29"/>
    </row>
    <row r="3413" spans="3:4">
      <c r="C3413" s="29"/>
      <c r="D3413" s="29"/>
    </row>
    <row r="3414" spans="3:4">
      <c r="C3414" s="29"/>
      <c r="D3414" s="29"/>
    </row>
    <row r="3415" spans="3:4">
      <c r="C3415" s="29"/>
      <c r="D3415" s="29"/>
    </row>
    <row r="3416" spans="3:4">
      <c r="C3416" s="29"/>
      <c r="D3416" s="29"/>
    </row>
    <row r="3417" spans="3:4">
      <c r="C3417" s="29"/>
      <c r="D3417" s="29"/>
    </row>
    <row r="3418" spans="3:4">
      <c r="C3418" s="29"/>
      <c r="D3418" s="29"/>
    </row>
    <row r="3419" spans="3:4">
      <c r="C3419" s="29"/>
      <c r="D3419" s="29"/>
    </row>
    <row r="3420" spans="3:4">
      <c r="C3420" s="29"/>
      <c r="D3420" s="29"/>
    </row>
    <row r="3421" spans="3:4">
      <c r="C3421" s="29"/>
      <c r="D3421" s="29"/>
    </row>
    <row r="3422" spans="3:4">
      <c r="C3422" s="29"/>
      <c r="D3422" s="29"/>
    </row>
    <row r="3423" spans="3:4">
      <c r="C3423" s="29"/>
      <c r="D3423" s="29"/>
    </row>
    <row r="3424" spans="3:4">
      <c r="C3424" s="29"/>
      <c r="D3424" s="29"/>
    </row>
    <row r="3425" spans="3:4">
      <c r="C3425" s="29"/>
      <c r="D3425" s="29"/>
    </row>
    <row r="3426" spans="3:4">
      <c r="C3426" s="29"/>
      <c r="D3426" s="29"/>
    </row>
    <row r="3427" spans="3:4">
      <c r="C3427" s="29"/>
      <c r="D3427" s="29"/>
    </row>
    <row r="3428" spans="3:4">
      <c r="C3428" s="29"/>
      <c r="D3428" s="29"/>
    </row>
    <row r="3429" spans="3:4">
      <c r="C3429" s="29"/>
      <c r="D3429" s="29"/>
    </row>
    <row r="3430" spans="3:4">
      <c r="C3430" s="29"/>
      <c r="D3430" s="29"/>
    </row>
    <row r="3431" spans="3:4">
      <c r="C3431" s="29"/>
      <c r="D3431" s="29"/>
    </row>
    <row r="3432" spans="3:4">
      <c r="C3432" s="29"/>
      <c r="D3432" s="29"/>
    </row>
    <row r="3433" spans="3:4">
      <c r="C3433" s="29"/>
      <c r="D3433" s="29"/>
    </row>
    <row r="3434" spans="3:4">
      <c r="C3434" s="29"/>
      <c r="D3434" s="29"/>
    </row>
    <row r="3435" spans="3:4">
      <c r="C3435" s="29"/>
      <c r="D3435" s="29"/>
    </row>
    <row r="3436" spans="3:4">
      <c r="C3436" s="29"/>
      <c r="D3436" s="29"/>
    </row>
    <row r="3437" spans="3:4">
      <c r="C3437" s="29"/>
      <c r="D3437" s="29"/>
    </row>
    <row r="3438" spans="3:4">
      <c r="C3438" s="29"/>
      <c r="D3438" s="29"/>
    </row>
    <row r="3439" spans="3:4">
      <c r="C3439" s="29"/>
      <c r="D3439" s="29"/>
    </row>
    <row r="3440" spans="3:4">
      <c r="C3440" s="29"/>
      <c r="D3440" s="29"/>
    </row>
    <row r="3441" spans="3:4">
      <c r="C3441" s="29"/>
      <c r="D3441" s="29"/>
    </row>
    <row r="3442" spans="3:4">
      <c r="C3442" s="29"/>
      <c r="D3442" s="29"/>
    </row>
    <row r="3443" spans="3:4">
      <c r="C3443" s="29"/>
      <c r="D3443" s="29"/>
    </row>
    <row r="3444" spans="3:4">
      <c r="C3444" s="29"/>
      <c r="D3444" s="29"/>
    </row>
    <row r="3445" spans="3:4">
      <c r="C3445" s="29"/>
      <c r="D3445" s="29"/>
    </row>
    <row r="3446" spans="3:4">
      <c r="C3446" s="29"/>
      <c r="D3446" s="29"/>
    </row>
    <row r="3447" spans="3:4">
      <c r="C3447" s="29"/>
      <c r="D3447" s="29"/>
    </row>
    <row r="3448" spans="3:4">
      <c r="C3448" s="29"/>
      <c r="D3448" s="29"/>
    </row>
    <row r="3449" spans="3:4">
      <c r="C3449" s="29"/>
      <c r="D3449" s="29"/>
    </row>
    <row r="3450" spans="3:4">
      <c r="C3450" s="29"/>
      <c r="D3450" s="29"/>
    </row>
    <row r="3451" spans="3:4">
      <c r="C3451" s="29"/>
      <c r="D3451" s="29"/>
    </row>
    <row r="3452" spans="3:4">
      <c r="C3452" s="29"/>
      <c r="D3452" s="29"/>
    </row>
    <row r="3453" spans="3:4">
      <c r="C3453" s="29"/>
      <c r="D3453" s="29"/>
    </row>
    <row r="3454" spans="3:4">
      <c r="C3454" s="29"/>
      <c r="D3454" s="29"/>
    </row>
    <row r="3455" spans="3:4">
      <c r="C3455" s="29"/>
      <c r="D3455" s="29"/>
    </row>
    <row r="3456" spans="3:4">
      <c r="C3456" s="29"/>
      <c r="D3456" s="29"/>
    </row>
    <row r="3457" spans="3:4">
      <c r="C3457" s="29"/>
      <c r="D3457" s="29"/>
    </row>
    <row r="3458" spans="3:4">
      <c r="C3458" s="29"/>
      <c r="D3458" s="29"/>
    </row>
    <row r="3459" spans="3:4">
      <c r="C3459" s="29"/>
      <c r="D3459" s="29"/>
    </row>
    <row r="3460" spans="3:4">
      <c r="C3460" s="29"/>
      <c r="D3460" s="29"/>
    </row>
    <row r="3461" spans="3:4">
      <c r="C3461" s="29"/>
      <c r="D3461" s="29"/>
    </row>
    <row r="3462" spans="3:4">
      <c r="C3462" s="29"/>
      <c r="D3462" s="29"/>
    </row>
    <row r="3463" spans="3:4">
      <c r="C3463" s="29"/>
      <c r="D3463" s="29"/>
    </row>
    <row r="3464" spans="3:4">
      <c r="C3464" s="29"/>
      <c r="D3464" s="29"/>
    </row>
    <row r="3465" spans="3:4">
      <c r="C3465" s="29"/>
      <c r="D3465" s="29"/>
    </row>
    <row r="3466" spans="3:4">
      <c r="C3466" s="29"/>
      <c r="D3466" s="29"/>
    </row>
    <row r="3467" spans="3:4">
      <c r="C3467" s="29"/>
      <c r="D3467" s="29"/>
    </row>
    <row r="3468" spans="3:4">
      <c r="C3468" s="29"/>
      <c r="D3468" s="29"/>
    </row>
    <row r="3469" spans="3:4">
      <c r="C3469" s="29"/>
      <c r="D3469" s="29"/>
    </row>
    <row r="3470" spans="3:4">
      <c r="C3470" s="29"/>
      <c r="D3470" s="29"/>
    </row>
    <row r="3471" spans="3:4">
      <c r="C3471" s="29"/>
      <c r="D3471" s="29"/>
    </row>
    <row r="3472" spans="3:4">
      <c r="C3472" s="29"/>
      <c r="D3472" s="29"/>
    </row>
    <row r="3473" spans="3:4">
      <c r="C3473" s="29"/>
      <c r="D3473" s="29"/>
    </row>
    <row r="3474" spans="3:4">
      <c r="C3474" s="29"/>
      <c r="D3474" s="29"/>
    </row>
    <row r="3475" spans="3:4">
      <c r="C3475" s="29"/>
      <c r="D3475" s="29"/>
    </row>
    <row r="3476" spans="3:4">
      <c r="C3476" s="29"/>
      <c r="D3476" s="29"/>
    </row>
    <row r="3477" spans="3:4">
      <c r="C3477" s="29"/>
      <c r="D3477" s="29"/>
    </row>
    <row r="3478" spans="3:4">
      <c r="C3478" s="29"/>
      <c r="D3478" s="29"/>
    </row>
    <row r="3479" spans="3:4">
      <c r="C3479" s="29"/>
      <c r="D3479" s="29"/>
    </row>
    <row r="3480" spans="3:4">
      <c r="C3480" s="29"/>
      <c r="D3480" s="29"/>
    </row>
    <row r="3481" spans="3:4">
      <c r="C3481" s="29"/>
      <c r="D3481" s="29"/>
    </row>
    <row r="3482" spans="3:4">
      <c r="C3482" s="29"/>
      <c r="D3482" s="29"/>
    </row>
    <row r="3483" spans="3:4">
      <c r="C3483" s="29"/>
      <c r="D3483" s="29"/>
    </row>
    <row r="3484" spans="3:4">
      <c r="C3484" s="29"/>
      <c r="D3484" s="29"/>
    </row>
    <row r="3485" spans="3:4">
      <c r="C3485" s="29"/>
      <c r="D3485" s="29"/>
    </row>
    <row r="3486" spans="3:4">
      <c r="C3486" s="29"/>
      <c r="D3486" s="29"/>
    </row>
    <row r="3487" spans="3:4">
      <c r="C3487" s="29"/>
      <c r="D3487" s="29"/>
    </row>
    <row r="3488" spans="3:4">
      <c r="C3488" s="29"/>
      <c r="D3488" s="29"/>
    </row>
    <row r="3489" spans="3:4">
      <c r="C3489" s="29"/>
      <c r="D3489" s="29"/>
    </row>
    <row r="3490" spans="3:4">
      <c r="C3490" s="29"/>
      <c r="D3490" s="29"/>
    </row>
    <row r="3491" spans="3:4">
      <c r="C3491" s="29"/>
      <c r="D3491" s="29"/>
    </row>
    <row r="3492" spans="3:4">
      <c r="C3492" s="29"/>
      <c r="D3492" s="29"/>
    </row>
    <row r="3493" spans="3:4">
      <c r="C3493" s="29"/>
      <c r="D3493" s="29"/>
    </row>
    <row r="3494" spans="3:4">
      <c r="C3494" s="29"/>
      <c r="D3494" s="29"/>
    </row>
    <row r="3495" spans="3:4">
      <c r="C3495" s="29"/>
      <c r="D3495" s="29"/>
    </row>
    <row r="3496" spans="3:4">
      <c r="C3496" s="29"/>
      <c r="D3496" s="29"/>
    </row>
    <row r="3497" spans="3:4">
      <c r="C3497" s="29"/>
      <c r="D3497" s="29"/>
    </row>
    <row r="3498" spans="3:4">
      <c r="C3498" s="29"/>
      <c r="D3498" s="29"/>
    </row>
    <row r="3499" spans="3:4">
      <c r="C3499" s="29"/>
      <c r="D3499" s="29"/>
    </row>
    <row r="3500" spans="3:4">
      <c r="C3500" s="29"/>
      <c r="D3500" s="29"/>
    </row>
    <row r="3501" spans="3:4">
      <c r="C3501" s="29"/>
      <c r="D3501" s="29"/>
    </row>
    <row r="3502" spans="3:4">
      <c r="C3502" s="29"/>
      <c r="D3502" s="29"/>
    </row>
    <row r="3503" spans="3:4">
      <c r="C3503" s="29"/>
      <c r="D3503" s="29"/>
    </row>
    <row r="3504" spans="3:4">
      <c r="C3504" s="29"/>
      <c r="D3504" s="29"/>
    </row>
    <row r="3505" spans="3:4">
      <c r="C3505" s="29"/>
      <c r="D3505" s="29"/>
    </row>
    <row r="3506" spans="3:4">
      <c r="C3506" s="29"/>
      <c r="D3506" s="29"/>
    </row>
    <row r="3507" spans="3:4">
      <c r="C3507" s="29"/>
      <c r="D3507" s="29"/>
    </row>
    <row r="3508" spans="3:4">
      <c r="C3508" s="29"/>
      <c r="D3508" s="29"/>
    </row>
    <row r="3509" spans="3:4">
      <c r="C3509" s="29"/>
      <c r="D3509" s="29"/>
    </row>
    <row r="3510" spans="3:4">
      <c r="C3510" s="29"/>
      <c r="D3510" s="29"/>
    </row>
    <row r="3511" spans="3:4">
      <c r="C3511" s="29"/>
      <c r="D3511" s="29"/>
    </row>
    <row r="3512" spans="3:4">
      <c r="C3512" s="29"/>
      <c r="D3512" s="29"/>
    </row>
    <row r="3513" spans="3:4">
      <c r="C3513" s="29"/>
      <c r="D3513" s="29"/>
    </row>
    <row r="3514" spans="3:4">
      <c r="C3514" s="29"/>
      <c r="D3514" s="29"/>
    </row>
    <row r="3515" spans="3:4">
      <c r="C3515" s="29"/>
      <c r="D3515" s="29"/>
    </row>
    <row r="3516" spans="3:4">
      <c r="C3516" s="29"/>
      <c r="D3516" s="29"/>
    </row>
    <row r="3517" spans="3:4">
      <c r="C3517" s="29"/>
      <c r="D3517" s="29"/>
    </row>
    <row r="3518" spans="3:4">
      <c r="C3518" s="29"/>
      <c r="D3518" s="29"/>
    </row>
    <row r="3519" spans="3:4">
      <c r="C3519" s="29"/>
      <c r="D3519" s="29"/>
    </row>
    <row r="3520" spans="3:4">
      <c r="C3520" s="29"/>
      <c r="D3520" s="29"/>
    </row>
    <row r="3521" spans="3:4">
      <c r="C3521" s="29"/>
      <c r="D3521" s="29"/>
    </row>
    <row r="3522" spans="3:4">
      <c r="C3522" s="29"/>
      <c r="D3522" s="29"/>
    </row>
    <row r="3523" spans="3:4">
      <c r="C3523" s="29"/>
      <c r="D3523" s="29"/>
    </row>
    <row r="3524" spans="3:4">
      <c r="C3524" s="29"/>
      <c r="D3524" s="29"/>
    </row>
    <row r="3525" spans="3:4">
      <c r="C3525" s="29"/>
      <c r="D3525" s="29"/>
    </row>
    <row r="3526" spans="3:4">
      <c r="C3526" s="29"/>
      <c r="D3526" s="29"/>
    </row>
    <row r="3527" spans="3:4">
      <c r="C3527" s="29"/>
      <c r="D3527" s="29"/>
    </row>
    <row r="3528" spans="3:4">
      <c r="C3528" s="29"/>
      <c r="D3528" s="29"/>
    </row>
    <row r="3529" spans="3:4">
      <c r="C3529" s="29"/>
      <c r="D3529" s="29"/>
    </row>
    <row r="3530" spans="3:4">
      <c r="C3530" s="29"/>
      <c r="D3530" s="29"/>
    </row>
    <row r="3531" spans="3:4">
      <c r="C3531" s="29"/>
      <c r="D3531" s="29"/>
    </row>
    <row r="3532" spans="3:4">
      <c r="C3532" s="29"/>
      <c r="D3532" s="29"/>
    </row>
    <row r="3533" spans="3:4">
      <c r="C3533" s="29"/>
      <c r="D3533" s="29"/>
    </row>
    <row r="3534" spans="3:4">
      <c r="C3534" s="29"/>
      <c r="D3534" s="29"/>
    </row>
    <row r="3535" spans="3:4">
      <c r="C3535" s="29"/>
      <c r="D3535" s="29"/>
    </row>
    <row r="3536" spans="3:4">
      <c r="C3536" s="29"/>
      <c r="D3536" s="29"/>
    </row>
    <row r="3537" spans="3:4">
      <c r="C3537" s="29"/>
      <c r="D3537" s="29"/>
    </row>
    <row r="3538" spans="3:4">
      <c r="C3538" s="29"/>
      <c r="D3538" s="29"/>
    </row>
    <row r="3539" spans="3:4">
      <c r="C3539" s="29"/>
      <c r="D3539" s="29"/>
    </row>
    <row r="3540" spans="3:4">
      <c r="C3540" s="29"/>
      <c r="D3540" s="29"/>
    </row>
    <row r="3541" spans="3:4">
      <c r="C3541" s="29"/>
      <c r="D3541" s="29"/>
    </row>
    <row r="3542" spans="3:4">
      <c r="C3542" s="29"/>
      <c r="D3542" s="29"/>
    </row>
    <row r="3543" spans="3:4">
      <c r="C3543" s="29"/>
      <c r="D3543" s="29"/>
    </row>
    <row r="3544" spans="3:4">
      <c r="C3544" s="29"/>
      <c r="D3544" s="29"/>
    </row>
    <row r="3545" spans="3:4">
      <c r="C3545" s="29"/>
      <c r="D3545" s="29"/>
    </row>
    <row r="3546" spans="3:4">
      <c r="C3546" s="29"/>
      <c r="D3546" s="29"/>
    </row>
    <row r="3547" spans="3:4">
      <c r="C3547" s="29"/>
      <c r="D3547" s="29"/>
    </row>
    <row r="3548" spans="3:4">
      <c r="C3548" s="29"/>
      <c r="D3548" s="29"/>
    </row>
    <row r="3549" spans="3:4">
      <c r="C3549" s="29"/>
      <c r="D3549" s="29"/>
    </row>
    <row r="3550" spans="3:4">
      <c r="C3550" s="29"/>
      <c r="D3550" s="29"/>
    </row>
    <row r="3551" spans="3:4">
      <c r="C3551" s="29"/>
      <c r="D3551" s="29"/>
    </row>
    <row r="3552" spans="3:4">
      <c r="C3552" s="29"/>
      <c r="D3552" s="29"/>
    </row>
    <row r="3553" spans="3:4">
      <c r="C3553" s="29"/>
      <c r="D3553" s="29"/>
    </row>
    <row r="3554" spans="3:4">
      <c r="C3554" s="29"/>
      <c r="D3554" s="29"/>
    </row>
    <row r="3555" spans="3:4">
      <c r="C3555" s="29"/>
      <c r="D3555" s="29"/>
    </row>
    <row r="3556" spans="3:4">
      <c r="C3556" s="29"/>
      <c r="D3556" s="29"/>
    </row>
    <row r="3557" spans="3:4">
      <c r="C3557" s="29"/>
      <c r="D3557" s="29"/>
    </row>
    <row r="3558" spans="3:4">
      <c r="C3558" s="29"/>
      <c r="D3558" s="29"/>
    </row>
    <row r="3559" spans="3:4">
      <c r="C3559" s="29"/>
      <c r="D3559" s="29"/>
    </row>
    <row r="3560" spans="3:4">
      <c r="C3560" s="29"/>
      <c r="D3560" s="29"/>
    </row>
    <row r="3561" spans="3:4">
      <c r="C3561" s="29"/>
      <c r="D3561" s="29"/>
    </row>
    <row r="3562" spans="3:4">
      <c r="C3562" s="29"/>
      <c r="D3562" s="29"/>
    </row>
    <row r="3563" spans="3:4">
      <c r="C3563" s="29"/>
      <c r="D3563" s="29"/>
    </row>
    <row r="3564" spans="3:4">
      <c r="C3564" s="29"/>
      <c r="D3564" s="29"/>
    </row>
    <row r="3565" spans="3:4">
      <c r="C3565" s="29"/>
      <c r="D3565" s="29"/>
    </row>
    <row r="3566" spans="3:4">
      <c r="C3566" s="29"/>
      <c r="D3566" s="29"/>
    </row>
    <row r="3567" spans="3:4">
      <c r="C3567" s="29"/>
      <c r="D3567" s="29"/>
    </row>
    <row r="3568" spans="3:4">
      <c r="C3568" s="29"/>
      <c r="D3568" s="29"/>
    </row>
    <row r="3569" spans="3:4">
      <c r="C3569" s="29"/>
      <c r="D3569" s="29"/>
    </row>
    <row r="3570" spans="3:4">
      <c r="C3570" s="29"/>
      <c r="D3570" s="29"/>
    </row>
    <row r="3571" spans="3:4">
      <c r="C3571" s="29"/>
      <c r="D3571" s="29"/>
    </row>
    <row r="3572" spans="3:4">
      <c r="C3572" s="29"/>
      <c r="D3572" s="29"/>
    </row>
    <row r="3573" spans="3:4">
      <c r="C3573" s="29"/>
      <c r="D3573" s="29"/>
    </row>
    <row r="3574" spans="3:4">
      <c r="C3574" s="29"/>
      <c r="D3574" s="29"/>
    </row>
    <row r="3575" spans="3:4">
      <c r="C3575" s="29"/>
      <c r="D3575" s="29"/>
    </row>
    <row r="3576" spans="3:4">
      <c r="C3576" s="29"/>
      <c r="D3576" s="29"/>
    </row>
    <row r="3577" spans="3:4">
      <c r="C3577" s="29"/>
      <c r="D3577" s="29"/>
    </row>
    <row r="3578" spans="3:4">
      <c r="C3578" s="29"/>
      <c r="D3578" s="29"/>
    </row>
    <row r="3579" spans="3:4">
      <c r="C3579" s="29"/>
      <c r="D3579" s="29"/>
    </row>
    <row r="3580" spans="3:4">
      <c r="C3580" s="29"/>
      <c r="D3580" s="29"/>
    </row>
    <row r="3581" spans="3:4">
      <c r="C3581" s="29"/>
      <c r="D3581" s="29"/>
    </row>
    <row r="3582" spans="3:4">
      <c r="C3582" s="29"/>
      <c r="D3582" s="29"/>
    </row>
    <row r="3583" spans="3:4">
      <c r="C3583" s="29"/>
      <c r="D3583" s="29"/>
    </row>
    <row r="3584" spans="3:4">
      <c r="C3584" s="29"/>
      <c r="D3584" s="29"/>
    </row>
    <row r="3585" spans="3:4">
      <c r="C3585" s="29"/>
      <c r="D3585" s="29"/>
    </row>
    <row r="3586" spans="3:4">
      <c r="C3586" s="29"/>
      <c r="D3586" s="29"/>
    </row>
    <row r="3587" spans="3:4">
      <c r="C3587" s="29"/>
      <c r="D3587" s="29"/>
    </row>
    <row r="3588" spans="3:4">
      <c r="C3588" s="29"/>
      <c r="D3588" s="29"/>
    </row>
    <row r="3589" spans="3:4">
      <c r="C3589" s="29"/>
      <c r="D3589" s="29"/>
    </row>
    <row r="3590" spans="3:4">
      <c r="C3590" s="29"/>
      <c r="D3590" s="29"/>
    </row>
    <row r="3591" spans="3:4">
      <c r="C3591" s="29"/>
      <c r="D3591" s="29"/>
    </row>
    <row r="3592" spans="3:4">
      <c r="C3592" s="29"/>
      <c r="D3592" s="29"/>
    </row>
    <row r="3593" spans="3:4">
      <c r="C3593" s="29"/>
      <c r="D3593" s="29"/>
    </row>
    <row r="3594" spans="3:4">
      <c r="C3594" s="29"/>
      <c r="D3594" s="29"/>
    </row>
    <row r="3595" spans="3:4">
      <c r="C3595" s="29"/>
      <c r="D3595" s="29"/>
    </row>
    <row r="3596" spans="3:4">
      <c r="C3596" s="29"/>
      <c r="D3596" s="29"/>
    </row>
    <row r="3597" spans="3:4">
      <c r="C3597" s="29"/>
      <c r="D3597" s="29"/>
    </row>
    <row r="3598" spans="3:4">
      <c r="C3598" s="29"/>
      <c r="D3598" s="29"/>
    </row>
    <row r="3599" spans="3:4">
      <c r="C3599" s="29"/>
      <c r="D3599" s="29"/>
    </row>
    <row r="3600" spans="3:4">
      <c r="C3600" s="29"/>
      <c r="D3600" s="29"/>
    </row>
    <row r="3601" spans="3:4">
      <c r="C3601" s="29"/>
      <c r="D3601" s="29"/>
    </row>
    <row r="3602" spans="3:4">
      <c r="C3602" s="29"/>
      <c r="D3602" s="29"/>
    </row>
    <row r="3603" spans="3:4">
      <c r="C3603" s="29"/>
      <c r="D3603" s="29"/>
    </row>
    <row r="3604" spans="3:4">
      <c r="C3604" s="29"/>
      <c r="D3604" s="29"/>
    </row>
    <row r="3605" spans="3:4">
      <c r="C3605" s="29"/>
      <c r="D3605" s="29"/>
    </row>
    <row r="3606" spans="3:4">
      <c r="C3606" s="29"/>
      <c r="D3606" s="29"/>
    </row>
    <row r="3607" spans="3:4">
      <c r="C3607" s="29"/>
      <c r="D3607" s="29"/>
    </row>
    <row r="3608" spans="3:4">
      <c r="C3608" s="29"/>
      <c r="D3608" s="29"/>
    </row>
    <row r="3609" spans="3:4">
      <c r="C3609" s="29"/>
      <c r="D3609" s="29"/>
    </row>
    <row r="3610" spans="3:4">
      <c r="C3610" s="29"/>
      <c r="D3610" s="29"/>
    </row>
    <row r="3611" spans="3:4">
      <c r="C3611" s="29"/>
      <c r="D3611" s="29"/>
    </row>
    <row r="3612" spans="3:4">
      <c r="C3612" s="29"/>
      <c r="D3612" s="29"/>
    </row>
    <row r="3613" spans="3:4">
      <c r="C3613" s="29"/>
      <c r="D3613" s="29"/>
    </row>
    <row r="3614" spans="3:4">
      <c r="C3614" s="29"/>
      <c r="D3614" s="29"/>
    </row>
    <row r="3615" spans="3:4">
      <c r="C3615" s="29"/>
      <c r="D3615" s="29"/>
    </row>
    <row r="3616" spans="3:4">
      <c r="C3616" s="29"/>
      <c r="D3616" s="29"/>
    </row>
    <row r="3617" spans="3:4">
      <c r="C3617" s="29"/>
      <c r="D3617" s="29"/>
    </row>
    <row r="3618" spans="3:4">
      <c r="C3618" s="29"/>
      <c r="D3618" s="29"/>
    </row>
    <row r="3619" spans="3:4">
      <c r="C3619" s="29"/>
      <c r="D3619" s="29"/>
    </row>
    <row r="3620" spans="3:4">
      <c r="C3620" s="29"/>
      <c r="D3620" s="29"/>
    </row>
    <row r="3621" spans="3:4">
      <c r="C3621" s="29"/>
      <c r="D3621" s="29"/>
    </row>
    <row r="3622" spans="3:4">
      <c r="C3622" s="29"/>
      <c r="D3622" s="29"/>
    </row>
    <row r="3623" spans="3:4">
      <c r="C3623" s="29"/>
      <c r="D3623" s="29"/>
    </row>
    <row r="3624" spans="3:4">
      <c r="C3624" s="29"/>
      <c r="D3624" s="29"/>
    </row>
    <row r="3625" spans="3:4">
      <c r="C3625" s="29"/>
      <c r="D3625" s="29"/>
    </row>
    <row r="3626" spans="3:4">
      <c r="C3626" s="29"/>
      <c r="D3626" s="29"/>
    </row>
    <row r="3627" spans="3:4">
      <c r="C3627" s="29"/>
      <c r="D3627" s="29"/>
    </row>
    <row r="3628" spans="3:4">
      <c r="C3628" s="29"/>
      <c r="D3628" s="29"/>
    </row>
    <row r="3629" spans="3:4">
      <c r="C3629" s="29"/>
      <c r="D3629" s="29"/>
    </row>
    <row r="3630" spans="3:4">
      <c r="C3630" s="29"/>
      <c r="D3630" s="29"/>
    </row>
    <row r="3631" spans="3:4">
      <c r="C3631" s="29"/>
      <c r="D3631" s="29"/>
    </row>
    <row r="3632" spans="3:4">
      <c r="C3632" s="29"/>
      <c r="D3632" s="29"/>
    </row>
    <row r="3633" spans="3:4">
      <c r="C3633" s="29"/>
      <c r="D3633" s="29"/>
    </row>
    <row r="3634" spans="3:4">
      <c r="C3634" s="29"/>
      <c r="D3634" s="29"/>
    </row>
    <row r="3635" spans="3:4">
      <c r="C3635" s="29"/>
      <c r="D3635" s="29"/>
    </row>
    <row r="3636" spans="3:4">
      <c r="C3636" s="29"/>
      <c r="D3636" s="29"/>
    </row>
    <row r="3637" spans="3:4">
      <c r="C3637" s="29"/>
      <c r="D3637" s="29"/>
    </row>
    <row r="3638" spans="3:4">
      <c r="C3638" s="29"/>
      <c r="D3638" s="29"/>
    </row>
    <row r="3639" spans="3:4">
      <c r="C3639" s="29"/>
      <c r="D3639" s="29"/>
    </row>
    <row r="3640" spans="3:4">
      <c r="C3640" s="29"/>
      <c r="D3640" s="29"/>
    </row>
    <row r="3641" spans="3:4">
      <c r="C3641" s="29"/>
      <c r="D3641" s="29"/>
    </row>
    <row r="3642" spans="3:4">
      <c r="C3642" s="29"/>
      <c r="D3642" s="29"/>
    </row>
    <row r="3643" spans="3:4">
      <c r="C3643" s="29"/>
      <c r="D3643" s="29"/>
    </row>
    <row r="3644" spans="3:4">
      <c r="C3644" s="29"/>
      <c r="D3644" s="29"/>
    </row>
    <row r="3645" spans="3:4">
      <c r="C3645" s="29"/>
      <c r="D3645" s="29"/>
    </row>
    <row r="3646" spans="3:4">
      <c r="C3646" s="29"/>
      <c r="D3646" s="29"/>
    </row>
    <row r="3647" spans="3:4">
      <c r="C3647" s="29"/>
      <c r="D3647" s="29"/>
    </row>
    <row r="3648" spans="3:4">
      <c r="C3648" s="29"/>
      <c r="D3648" s="29"/>
    </row>
    <row r="3649" spans="3:4">
      <c r="C3649" s="29"/>
      <c r="D3649" s="29"/>
    </row>
    <row r="3650" spans="3:4">
      <c r="C3650" s="29"/>
      <c r="D3650" s="29"/>
    </row>
    <row r="3651" spans="3:4">
      <c r="C3651" s="29"/>
      <c r="D3651" s="29"/>
    </row>
    <row r="3652" spans="3:4">
      <c r="C3652" s="29"/>
      <c r="D3652" s="29"/>
    </row>
    <row r="3653" spans="3:4">
      <c r="C3653" s="29"/>
      <c r="D3653" s="29"/>
    </row>
    <row r="3654" spans="3:4">
      <c r="C3654" s="29"/>
      <c r="D3654" s="29"/>
    </row>
    <row r="3655" spans="3:4">
      <c r="C3655" s="29"/>
      <c r="D3655" s="29"/>
    </row>
    <row r="3656" spans="3:4">
      <c r="C3656" s="29"/>
      <c r="D3656" s="29"/>
    </row>
    <row r="3657" spans="3:4">
      <c r="C3657" s="29"/>
      <c r="D3657" s="29"/>
    </row>
    <row r="3658" spans="3:4">
      <c r="C3658" s="29"/>
      <c r="D3658" s="29"/>
    </row>
    <row r="3659" spans="3:4">
      <c r="C3659" s="29"/>
      <c r="D3659" s="29"/>
    </row>
    <row r="3660" spans="3:4">
      <c r="C3660" s="29"/>
      <c r="D3660" s="29"/>
    </row>
    <row r="3661" spans="3:4">
      <c r="C3661" s="29"/>
      <c r="D3661" s="29"/>
    </row>
    <row r="3662" spans="3:4">
      <c r="C3662" s="29"/>
      <c r="D3662" s="29"/>
    </row>
    <row r="3663" spans="3:4">
      <c r="C3663" s="29"/>
      <c r="D3663" s="29"/>
    </row>
    <row r="3664" spans="3:4">
      <c r="C3664" s="29"/>
      <c r="D3664" s="29"/>
    </row>
    <row r="3665" spans="3:4">
      <c r="C3665" s="29"/>
      <c r="D3665" s="29"/>
    </row>
    <row r="3666" spans="3:4">
      <c r="C3666" s="29"/>
      <c r="D3666" s="29"/>
    </row>
    <row r="3667" spans="3:4">
      <c r="C3667" s="29"/>
      <c r="D3667" s="29"/>
    </row>
    <row r="3668" spans="3:4">
      <c r="C3668" s="29"/>
      <c r="D3668" s="29"/>
    </row>
    <row r="3669" spans="3:4">
      <c r="C3669" s="29"/>
      <c r="D3669" s="29"/>
    </row>
    <row r="3670" spans="3:4">
      <c r="C3670" s="29"/>
      <c r="D3670" s="29"/>
    </row>
    <row r="3671" spans="3:4">
      <c r="C3671" s="29"/>
      <c r="D3671" s="29"/>
    </row>
    <row r="3672" spans="3:4">
      <c r="C3672" s="29"/>
      <c r="D3672" s="29"/>
    </row>
    <row r="3673" spans="3:4">
      <c r="C3673" s="29"/>
      <c r="D3673" s="29"/>
    </row>
    <row r="3674" spans="3:4">
      <c r="C3674" s="29"/>
      <c r="D3674" s="29"/>
    </row>
    <row r="3675" spans="3:4">
      <c r="C3675" s="29"/>
      <c r="D3675" s="29"/>
    </row>
    <row r="3676" spans="3:4">
      <c r="C3676" s="29"/>
      <c r="D3676" s="29"/>
    </row>
    <row r="3677" spans="3:4">
      <c r="C3677" s="29"/>
      <c r="D3677" s="29"/>
    </row>
    <row r="3678" spans="3:4">
      <c r="C3678" s="29"/>
      <c r="D3678" s="29"/>
    </row>
    <row r="3679" spans="3:4">
      <c r="C3679" s="29"/>
      <c r="D3679" s="29"/>
    </row>
    <row r="3680" spans="3:4">
      <c r="C3680" s="29"/>
      <c r="D3680" s="29"/>
    </row>
    <row r="3681" spans="3:4">
      <c r="C3681" s="29"/>
      <c r="D3681" s="29"/>
    </row>
    <row r="3682" spans="3:4">
      <c r="C3682" s="29"/>
      <c r="D3682" s="29"/>
    </row>
    <row r="3683" spans="3:4">
      <c r="C3683" s="29"/>
      <c r="D3683" s="29"/>
    </row>
    <row r="3684" spans="3:4">
      <c r="C3684" s="29"/>
      <c r="D3684" s="29"/>
    </row>
    <row r="3685" spans="3:4">
      <c r="C3685" s="29"/>
      <c r="D3685" s="29"/>
    </row>
    <row r="3686" spans="3:4">
      <c r="C3686" s="29"/>
      <c r="D3686" s="29"/>
    </row>
    <row r="3687" spans="3:4">
      <c r="C3687" s="29"/>
      <c r="D3687" s="29"/>
    </row>
    <row r="3688" spans="3:4">
      <c r="C3688" s="29"/>
      <c r="D3688" s="29"/>
    </row>
    <row r="3689" spans="3:4">
      <c r="C3689" s="29"/>
      <c r="D3689" s="29"/>
    </row>
    <row r="3690" spans="3:4">
      <c r="C3690" s="29"/>
      <c r="D3690" s="29"/>
    </row>
    <row r="3691" spans="3:4">
      <c r="C3691" s="29"/>
      <c r="D3691" s="29"/>
    </row>
    <row r="3692" spans="3:4">
      <c r="C3692" s="29"/>
      <c r="D3692" s="29"/>
    </row>
    <row r="3693" spans="3:4">
      <c r="C3693" s="29"/>
      <c r="D3693" s="29"/>
    </row>
    <row r="3694" spans="3:4">
      <c r="C3694" s="29"/>
      <c r="D3694" s="29"/>
    </row>
    <row r="3695" spans="3:4">
      <c r="C3695" s="29"/>
      <c r="D3695" s="29"/>
    </row>
    <row r="3696" spans="3:4">
      <c r="C3696" s="29"/>
      <c r="D3696" s="29"/>
    </row>
    <row r="3697" spans="3:4">
      <c r="C3697" s="29"/>
      <c r="D3697" s="29"/>
    </row>
    <row r="3698" spans="3:4">
      <c r="C3698" s="29"/>
      <c r="D3698" s="29"/>
    </row>
    <row r="3699" spans="3:4">
      <c r="C3699" s="29"/>
      <c r="D3699" s="29"/>
    </row>
    <row r="3700" spans="3:4">
      <c r="C3700" s="29"/>
      <c r="D3700" s="29"/>
    </row>
    <row r="3701" spans="3:4">
      <c r="C3701" s="29"/>
      <c r="D3701" s="29"/>
    </row>
    <row r="3702" spans="3:4">
      <c r="C3702" s="29"/>
      <c r="D3702" s="29"/>
    </row>
    <row r="3703" spans="3:4">
      <c r="C3703" s="29"/>
      <c r="D3703" s="29"/>
    </row>
    <row r="3704" spans="3:4">
      <c r="C3704" s="29"/>
      <c r="D3704" s="29"/>
    </row>
    <row r="3705" spans="3:4">
      <c r="C3705" s="29"/>
      <c r="D3705" s="29"/>
    </row>
    <row r="3706" spans="3:4">
      <c r="C3706" s="29"/>
      <c r="D3706" s="29"/>
    </row>
    <row r="3707" spans="3:4">
      <c r="C3707" s="29"/>
      <c r="D3707" s="29"/>
    </row>
    <row r="3708" spans="3:4">
      <c r="C3708" s="29"/>
      <c r="D3708" s="29"/>
    </row>
    <row r="3709" spans="3:4">
      <c r="C3709" s="29"/>
      <c r="D3709" s="29"/>
    </row>
    <row r="3710" spans="3:4">
      <c r="C3710" s="29"/>
      <c r="D3710" s="29"/>
    </row>
    <row r="3711" spans="3:4">
      <c r="C3711" s="29"/>
      <c r="D3711" s="29"/>
    </row>
    <row r="3712" spans="3:4">
      <c r="C3712" s="29"/>
      <c r="D3712" s="29"/>
    </row>
    <row r="3713" spans="3:4">
      <c r="C3713" s="29"/>
      <c r="D3713" s="29"/>
    </row>
    <row r="3714" spans="3:4">
      <c r="C3714" s="29"/>
      <c r="D3714" s="29"/>
    </row>
    <row r="3715" spans="3:4">
      <c r="C3715" s="29"/>
      <c r="D3715" s="29"/>
    </row>
    <row r="3716" spans="3:4">
      <c r="C3716" s="29"/>
      <c r="D3716" s="29"/>
    </row>
    <row r="3717" spans="3:4">
      <c r="C3717" s="29"/>
      <c r="D3717" s="29"/>
    </row>
    <row r="3718" spans="3:4">
      <c r="C3718" s="29"/>
      <c r="D3718" s="29"/>
    </row>
    <row r="3719" spans="3:4">
      <c r="C3719" s="29"/>
      <c r="D3719" s="29"/>
    </row>
    <row r="3720" spans="3:4">
      <c r="C3720" s="29"/>
      <c r="D3720" s="29"/>
    </row>
    <row r="3721" spans="3:4">
      <c r="C3721" s="29"/>
      <c r="D3721" s="29"/>
    </row>
    <row r="3722" spans="3:4">
      <c r="C3722" s="29"/>
      <c r="D3722" s="29"/>
    </row>
    <row r="3723" spans="3:4">
      <c r="C3723" s="29"/>
      <c r="D3723" s="29"/>
    </row>
    <row r="3724" spans="3:4">
      <c r="C3724" s="29"/>
      <c r="D3724" s="29"/>
    </row>
    <row r="3725" spans="3:4">
      <c r="C3725" s="29"/>
      <c r="D3725" s="29"/>
    </row>
    <row r="3726" spans="3:4">
      <c r="C3726" s="29"/>
      <c r="D3726" s="29"/>
    </row>
    <row r="3727" spans="3:4">
      <c r="C3727" s="29"/>
      <c r="D3727" s="29"/>
    </row>
    <row r="3728" spans="3:4">
      <c r="C3728" s="29"/>
      <c r="D3728" s="29"/>
    </row>
    <row r="3729" spans="3:4">
      <c r="C3729" s="29"/>
      <c r="D3729" s="29"/>
    </row>
    <row r="3730" spans="3:4">
      <c r="C3730" s="29"/>
      <c r="D3730" s="29"/>
    </row>
    <row r="3731" spans="3:4">
      <c r="C3731" s="29"/>
      <c r="D3731" s="29"/>
    </row>
    <row r="3732" spans="3:4">
      <c r="C3732" s="29"/>
      <c r="D3732" s="29"/>
    </row>
    <row r="3733" spans="3:4">
      <c r="C3733" s="29"/>
      <c r="D3733" s="29"/>
    </row>
    <row r="3734" spans="3:4">
      <c r="C3734" s="29"/>
      <c r="D3734" s="29"/>
    </row>
    <row r="3735" spans="3:4">
      <c r="C3735" s="29"/>
      <c r="D3735" s="29"/>
    </row>
    <row r="3736" spans="3:4">
      <c r="C3736" s="29"/>
      <c r="D3736" s="29"/>
    </row>
    <row r="3737" spans="3:4">
      <c r="C3737" s="29"/>
      <c r="D3737" s="29"/>
    </row>
    <row r="3738" spans="3:4">
      <c r="C3738" s="29"/>
      <c r="D3738" s="29"/>
    </row>
    <row r="3739" spans="3:4">
      <c r="C3739" s="29"/>
      <c r="D3739" s="29"/>
    </row>
    <row r="3740" spans="3:4">
      <c r="C3740" s="29"/>
      <c r="D3740" s="29"/>
    </row>
    <row r="3741" spans="3:4">
      <c r="C3741" s="29"/>
      <c r="D3741" s="29"/>
    </row>
    <row r="3742" spans="3:4">
      <c r="C3742" s="29"/>
      <c r="D3742" s="29"/>
    </row>
    <row r="3743" spans="3:4">
      <c r="C3743" s="29"/>
      <c r="D3743" s="29"/>
    </row>
    <row r="3744" spans="3:4">
      <c r="C3744" s="29"/>
      <c r="D3744" s="29"/>
    </row>
    <row r="3745" spans="3:4">
      <c r="C3745" s="29"/>
      <c r="D3745" s="29"/>
    </row>
    <row r="3746" spans="3:4">
      <c r="C3746" s="29"/>
      <c r="D3746" s="29"/>
    </row>
    <row r="3747" spans="3:4">
      <c r="C3747" s="29"/>
      <c r="D3747" s="29"/>
    </row>
    <row r="3748" spans="3:4">
      <c r="C3748" s="29"/>
      <c r="D3748" s="29"/>
    </row>
    <row r="3749" spans="3:4">
      <c r="C3749" s="29"/>
      <c r="D3749" s="29"/>
    </row>
    <row r="3750" spans="3:4">
      <c r="C3750" s="29"/>
      <c r="D3750" s="29"/>
    </row>
    <row r="3751" spans="3:4">
      <c r="C3751" s="29"/>
      <c r="D3751" s="29"/>
    </row>
    <row r="3752" spans="3:4">
      <c r="C3752" s="29"/>
      <c r="D3752" s="29"/>
    </row>
    <row r="3753" spans="3:4">
      <c r="C3753" s="29"/>
      <c r="D3753" s="29"/>
    </row>
    <row r="3754" spans="3:4">
      <c r="C3754" s="29"/>
      <c r="D3754" s="29"/>
    </row>
    <row r="3755" spans="3:4">
      <c r="C3755" s="29"/>
      <c r="D3755" s="29"/>
    </row>
    <row r="3756" spans="3:4">
      <c r="C3756" s="29"/>
      <c r="D3756" s="29"/>
    </row>
    <row r="3757" spans="3:4">
      <c r="C3757" s="29"/>
      <c r="D3757" s="29"/>
    </row>
    <row r="3758" spans="3:4">
      <c r="C3758" s="29"/>
      <c r="D3758" s="29"/>
    </row>
    <row r="3759" spans="3:4">
      <c r="C3759" s="29"/>
      <c r="D3759" s="29"/>
    </row>
    <row r="3760" spans="3:4">
      <c r="C3760" s="29"/>
      <c r="D3760" s="29"/>
    </row>
    <row r="3761" spans="3:4">
      <c r="C3761" s="29"/>
      <c r="D3761" s="29"/>
    </row>
    <row r="3762" spans="3:4">
      <c r="C3762" s="29"/>
      <c r="D3762" s="29"/>
    </row>
    <row r="3763" spans="3:4">
      <c r="C3763" s="29"/>
      <c r="D3763" s="29"/>
    </row>
    <row r="3764" spans="3:4">
      <c r="C3764" s="29"/>
      <c r="D3764" s="29"/>
    </row>
    <row r="3765" spans="3:4">
      <c r="C3765" s="29"/>
      <c r="D3765" s="29"/>
    </row>
    <row r="3766" spans="3:4">
      <c r="C3766" s="29"/>
      <c r="D3766" s="29"/>
    </row>
    <row r="3767" spans="3:4">
      <c r="C3767" s="29"/>
      <c r="D3767" s="29"/>
    </row>
    <row r="3768" spans="3:4">
      <c r="C3768" s="29"/>
      <c r="D3768" s="29"/>
    </row>
    <row r="3769" spans="3:4">
      <c r="C3769" s="29"/>
      <c r="D3769" s="29"/>
    </row>
    <row r="3770" spans="3:4">
      <c r="C3770" s="29"/>
      <c r="D3770" s="29"/>
    </row>
    <row r="3771" spans="3:4">
      <c r="C3771" s="29"/>
      <c r="D3771" s="29"/>
    </row>
    <row r="3772" spans="3:4">
      <c r="C3772" s="29"/>
      <c r="D3772" s="29"/>
    </row>
    <row r="3773" spans="3:4">
      <c r="C3773" s="29"/>
      <c r="D3773" s="29"/>
    </row>
    <row r="3774" spans="3:4">
      <c r="C3774" s="29"/>
      <c r="D3774" s="29"/>
    </row>
    <row r="3775" spans="3:4">
      <c r="C3775" s="29"/>
      <c r="D3775" s="29"/>
    </row>
    <row r="3776" spans="3:4">
      <c r="C3776" s="29"/>
      <c r="D3776" s="29"/>
    </row>
    <row r="3777" spans="3:4">
      <c r="C3777" s="29"/>
      <c r="D3777" s="29"/>
    </row>
    <row r="3778" spans="3:4">
      <c r="C3778" s="29"/>
      <c r="D3778" s="29"/>
    </row>
    <row r="3779" spans="3:4">
      <c r="C3779" s="29"/>
      <c r="D3779" s="29"/>
    </row>
    <row r="3780" spans="3:4">
      <c r="C3780" s="29"/>
      <c r="D3780" s="29"/>
    </row>
    <row r="3781" spans="3:4">
      <c r="C3781" s="29"/>
      <c r="D3781" s="29"/>
    </row>
    <row r="3782" spans="3:4">
      <c r="C3782" s="29"/>
      <c r="D3782" s="29"/>
    </row>
    <row r="3783" spans="3:4">
      <c r="C3783" s="29"/>
      <c r="D3783" s="29"/>
    </row>
    <row r="3784" spans="3:4">
      <c r="C3784" s="29"/>
      <c r="D3784" s="29"/>
    </row>
    <row r="3785" spans="3:4">
      <c r="C3785" s="29"/>
      <c r="D3785" s="29"/>
    </row>
    <row r="3786" spans="3:4">
      <c r="C3786" s="29"/>
      <c r="D3786" s="29"/>
    </row>
    <row r="3787" spans="3:4">
      <c r="C3787" s="29"/>
      <c r="D3787" s="29"/>
    </row>
    <row r="3788" spans="3:4">
      <c r="C3788" s="29"/>
      <c r="D3788" s="29"/>
    </row>
    <row r="3789" spans="3:4">
      <c r="C3789" s="29"/>
      <c r="D3789" s="29"/>
    </row>
    <row r="3790" spans="3:4">
      <c r="C3790" s="29"/>
      <c r="D3790" s="29"/>
    </row>
    <row r="3791" spans="3:4">
      <c r="C3791" s="29"/>
      <c r="D3791" s="29"/>
    </row>
    <row r="3792" spans="3:4">
      <c r="C3792" s="29"/>
      <c r="D3792" s="29"/>
    </row>
    <row r="3793" spans="3:4">
      <c r="C3793" s="29"/>
      <c r="D3793" s="29"/>
    </row>
    <row r="3794" spans="3:4">
      <c r="C3794" s="29"/>
      <c r="D3794" s="29"/>
    </row>
    <row r="3795" spans="3:4">
      <c r="C3795" s="29"/>
      <c r="D3795" s="29"/>
    </row>
    <row r="3796" spans="3:4">
      <c r="C3796" s="29"/>
      <c r="D3796" s="29"/>
    </row>
    <row r="3797" spans="3:4">
      <c r="C3797" s="29"/>
      <c r="D3797" s="29"/>
    </row>
    <row r="3798" spans="3:4">
      <c r="C3798" s="29"/>
      <c r="D3798" s="29"/>
    </row>
    <row r="3799" spans="3:4">
      <c r="C3799" s="29"/>
      <c r="D3799" s="29"/>
    </row>
    <row r="3800" spans="3:4">
      <c r="C3800" s="29"/>
      <c r="D3800" s="29"/>
    </row>
    <row r="3801" spans="3:4">
      <c r="C3801" s="29"/>
      <c r="D3801" s="29"/>
    </row>
    <row r="3802" spans="3:4">
      <c r="C3802" s="29"/>
      <c r="D3802" s="29"/>
    </row>
    <row r="3803" spans="3:4">
      <c r="C3803" s="29"/>
      <c r="D3803" s="29"/>
    </row>
    <row r="3804" spans="3:4">
      <c r="C3804" s="29"/>
      <c r="D3804" s="29"/>
    </row>
    <row r="3805" spans="3:4">
      <c r="C3805" s="29"/>
      <c r="D3805" s="29"/>
    </row>
    <row r="3806" spans="3:4">
      <c r="C3806" s="29"/>
      <c r="D3806" s="29"/>
    </row>
    <row r="3807" spans="3:4">
      <c r="C3807" s="29"/>
      <c r="D3807" s="29"/>
    </row>
    <row r="3808" spans="3:4">
      <c r="C3808" s="29"/>
      <c r="D3808" s="29"/>
    </row>
    <row r="3809" spans="3:4">
      <c r="C3809" s="29"/>
      <c r="D3809" s="29"/>
    </row>
    <row r="3810" spans="3:4">
      <c r="C3810" s="29"/>
      <c r="D3810" s="29"/>
    </row>
    <row r="3811" spans="3:4">
      <c r="C3811" s="29"/>
      <c r="D3811" s="29"/>
    </row>
    <row r="3812" spans="3:4">
      <c r="C3812" s="29"/>
      <c r="D3812" s="29"/>
    </row>
    <row r="3813" spans="3:4">
      <c r="C3813" s="29"/>
      <c r="D3813" s="29"/>
    </row>
    <row r="3814" spans="3:4">
      <c r="C3814" s="29"/>
      <c r="D3814" s="29"/>
    </row>
    <row r="3815" spans="3:4">
      <c r="C3815" s="29"/>
      <c r="D3815" s="29"/>
    </row>
    <row r="3816" spans="3:4">
      <c r="C3816" s="29"/>
      <c r="D3816" s="29"/>
    </row>
    <row r="3817" spans="3:4">
      <c r="C3817" s="29"/>
      <c r="D3817" s="29"/>
    </row>
    <row r="3818" spans="3:4">
      <c r="C3818" s="29"/>
      <c r="D3818" s="29"/>
    </row>
    <row r="3819" spans="3:4">
      <c r="C3819" s="29"/>
      <c r="D3819" s="29"/>
    </row>
    <row r="3820" spans="3:4">
      <c r="C3820" s="29"/>
      <c r="D3820" s="29"/>
    </row>
    <row r="3821" spans="3:4">
      <c r="C3821" s="29"/>
      <c r="D3821" s="29"/>
    </row>
    <row r="3822" spans="3:4">
      <c r="C3822" s="29"/>
      <c r="D3822" s="29"/>
    </row>
    <row r="3823" spans="3:4">
      <c r="C3823" s="29"/>
      <c r="D3823" s="29"/>
    </row>
    <row r="3824" spans="3:4">
      <c r="C3824" s="29"/>
      <c r="D3824" s="29"/>
    </row>
    <row r="3825" spans="3:4">
      <c r="C3825" s="29"/>
      <c r="D3825" s="29"/>
    </row>
    <row r="3826" spans="3:4">
      <c r="C3826" s="29"/>
      <c r="D3826" s="29"/>
    </row>
    <row r="3827" spans="3:4">
      <c r="C3827" s="29"/>
      <c r="D3827" s="29"/>
    </row>
    <row r="3828" spans="3:4">
      <c r="C3828" s="29"/>
      <c r="D3828" s="29"/>
    </row>
    <row r="3829" spans="3:4">
      <c r="C3829" s="29"/>
      <c r="D3829" s="29"/>
    </row>
    <row r="3830" spans="3:4">
      <c r="C3830" s="29"/>
      <c r="D3830" s="29"/>
    </row>
    <row r="3831" spans="3:4">
      <c r="C3831" s="29"/>
      <c r="D3831" s="29"/>
    </row>
    <row r="3832" spans="3:4">
      <c r="C3832" s="29"/>
      <c r="D3832" s="29"/>
    </row>
    <row r="3833" spans="3:4">
      <c r="C3833" s="29"/>
      <c r="D3833" s="29"/>
    </row>
    <row r="3834" spans="3:4">
      <c r="C3834" s="29"/>
      <c r="D3834" s="29"/>
    </row>
    <row r="3835" spans="3:4">
      <c r="C3835" s="29"/>
      <c r="D3835" s="29"/>
    </row>
    <row r="3836" spans="3:4">
      <c r="C3836" s="29"/>
      <c r="D3836" s="29"/>
    </row>
    <row r="3837" spans="3:4">
      <c r="C3837" s="29"/>
      <c r="D3837" s="29"/>
    </row>
    <row r="3838" spans="3:4">
      <c r="C3838" s="29"/>
      <c r="D3838" s="29"/>
    </row>
    <row r="3839" spans="3:4">
      <c r="C3839" s="29"/>
      <c r="D3839" s="29"/>
    </row>
    <row r="3840" spans="3:4">
      <c r="C3840" s="29"/>
      <c r="D3840" s="29"/>
    </row>
    <row r="3841" spans="3:4">
      <c r="C3841" s="29"/>
      <c r="D3841" s="29"/>
    </row>
    <row r="3842" spans="3:4">
      <c r="C3842" s="29"/>
      <c r="D3842" s="29"/>
    </row>
    <row r="3843" spans="3:4">
      <c r="C3843" s="29"/>
      <c r="D3843" s="29"/>
    </row>
    <row r="3844" spans="3:4">
      <c r="C3844" s="29"/>
      <c r="D3844" s="29"/>
    </row>
    <row r="3845" spans="3:4">
      <c r="C3845" s="29"/>
      <c r="D3845" s="29"/>
    </row>
    <row r="3846" spans="3:4">
      <c r="C3846" s="29"/>
      <c r="D3846" s="29"/>
    </row>
    <row r="3847" spans="3:4">
      <c r="C3847" s="29"/>
      <c r="D3847" s="29"/>
    </row>
    <row r="3848" spans="3:4">
      <c r="C3848" s="29"/>
      <c r="D3848" s="29"/>
    </row>
    <row r="3849" spans="3:4">
      <c r="C3849" s="29"/>
      <c r="D3849" s="29"/>
    </row>
    <row r="3850" spans="3:4">
      <c r="C3850" s="29"/>
      <c r="D3850" s="29"/>
    </row>
    <row r="3851" spans="3:4">
      <c r="C3851" s="29"/>
      <c r="D3851" s="29"/>
    </row>
    <row r="3852" spans="3:4">
      <c r="C3852" s="29"/>
      <c r="D3852" s="29"/>
    </row>
    <row r="3853" spans="3:4">
      <c r="C3853" s="29"/>
      <c r="D3853" s="29"/>
    </row>
    <row r="3854" spans="3:4">
      <c r="C3854" s="29"/>
      <c r="D3854" s="29"/>
    </row>
    <row r="3855" spans="3:4">
      <c r="C3855" s="29"/>
      <c r="D3855" s="29"/>
    </row>
    <row r="3856" spans="3:4">
      <c r="C3856" s="29"/>
      <c r="D3856" s="29"/>
    </row>
    <row r="3857" spans="3:4">
      <c r="C3857" s="29"/>
      <c r="D3857" s="29"/>
    </row>
    <row r="3858" spans="3:4">
      <c r="C3858" s="29"/>
      <c r="D3858" s="29"/>
    </row>
    <row r="3859" spans="3:4">
      <c r="C3859" s="29"/>
      <c r="D3859" s="29"/>
    </row>
    <row r="3860" spans="3:4">
      <c r="C3860" s="29"/>
      <c r="D3860" s="29"/>
    </row>
    <row r="3861" spans="3:4">
      <c r="C3861" s="29"/>
      <c r="D3861" s="29"/>
    </row>
    <row r="3862" spans="3:4">
      <c r="C3862" s="29"/>
      <c r="D3862" s="29"/>
    </row>
    <row r="3863" spans="3:4">
      <c r="C3863" s="29"/>
      <c r="D3863" s="29"/>
    </row>
    <row r="3864" spans="3:4">
      <c r="C3864" s="29"/>
      <c r="D3864" s="29"/>
    </row>
    <row r="3865" spans="3:4">
      <c r="C3865" s="29"/>
      <c r="D3865" s="29"/>
    </row>
    <row r="3866" spans="3:4">
      <c r="C3866" s="29"/>
      <c r="D3866" s="29"/>
    </row>
    <row r="3867" spans="3:4">
      <c r="C3867" s="29"/>
      <c r="D3867" s="29"/>
    </row>
    <row r="3868" spans="3:4">
      <c r="C3868" s="29"/>
      <c r="D3868" s="29"/>
    </row>
    <row r="3869" spans="3:4">
      <c r="C3869" s="29"/>
      <c r="D3869" s="29"/>
    </row>
    <row r="3870" spans="3:4">
      <c r="C3870" s="29"/>
      <c r="D3870" s="29"/>
    </row>
    <row r="3871" spans="3:4">
      <c r="C3871" s="29"/>
      <c r="D3871" s="29"/>
    </row>
    <row r="3872" spans="3:4">
      <c r="C3872" s="29"/>
      <c r="D3872" s="29"/>
    </row>
    <row r="3873" spans="3:4">
      <c r="C3873" s="29"/>
      <c r="D3873" s="29"/>
    </row>
    <row r="3874" spans="3:4">
      <c r="C3874" s="29"/>
      <c r="D3874" s="29"/>
    </row>
    <row r="3875" spans="3:4">
      <c r="C3875" s="29"/>
      <c r="D3875" s="29"/>
    </row>
    <row r="3876" spans="3:4">
      <c r="C3876" s="29"/>
      <c r="D3876" s="29"/>
    </row>
    <row r="3877" spans="3:4">
      <c r="C3877" s="29"/>
      <c r="D3877" s="29"/>
    </row>
    <row r="3878" spans="3:4">
      <c r="C3878" s="29"/>
      <c r="D3878" s="29"/>
    </row>
    <row r="3879" spans="3:4">
      <c r="C3879" s="29"/>
      <c r="D3879" s="29"/>
    </row>
    <row r="3880" spans="3:4">
      <c r="C3880" s="29"/>
      <c r="D3880" s="29"/>
    </row>
    <row r="3881" spans="3:4">
      <c r="C3881" s="29"/>
      <c r="D3881" s="29"/>
    </row>
    <row r="3882" spans="3:4">
      <c r="C3882" s="29"/>
      <c r="D3882" s="29"/>
    </row>
    <row r="3883" spans="3:4">
      <c r="C3883" s="29"/>
      <c r="D3883" s="29"/>
    </row>
    <row r="3884" spans="3:4">
      <c r="C3884" s="29"/>
      <c r="D3884" s="29"/>
    </row>
    <row r="3885" spans="3:4">
      <c r="C3885" s="29"/>
      <c r="D3885" s="29"/>
    </row>
    <row r="3886" spans="3:4">
      <c r="C3886" s="29"/>
      <c r="D3886" s="29"/>
    </row>
    <row r="3887" spans="3:4">
      <c r="C3887" s="29"/>
      <c r="D3887" s="29"/>
    </row>
    <row r="3888" spans="3:4">
      <c r="C3888" s="29"/>
      <c r="D3888" s="29"/>
    </row>
    <row r="3889" spans="3:4">
      <c r="C3889" s="29"/>
      <c r="D3889" s="29"/>
    </row>
    <row r="3890" spans="3:4">
      <c r="C3890" s="29"/>
      <c r="D3890" s="29"/>
    </row>
    <row r="3891" spans="3:4">
      <c r="C3891" s="29"/>
      <c r="D3891" s="29"/>
    </row>
    <row r="3892" spans="3:4">
      <c r="C3892" s="29"/>
      <c r="D3892" s="29"/>
    </row>
    <row r="3893" spans="3:4">
      <c r="C3893" s="29"/>
      <c r="D3893" s="29"/>
    </row>
    <row r="3894" spans="3:4">
      <c r="C3894" s="29"/>
      <c r="D3894" s="29"/>
    </row>
    <row r="3895" spans="3:4">
      <c r="C3895" s="29"/>
      <c r="D3895" s="29"/>
    </row>
    <row r="3896" spans="3:4">
      <c r="C3896" s="29"/>
      <c r="D3896" s="29"/>
    </row>
    <row r="3897" spans="3:4">
      <c r="C3897" s="29"/>
      <c r="D3897" s="29"/>
    </row>
    <row r="3898" spans="3:4">
      <c r="C3898" s="29"/>
      <c r="D3898" s="29"/>
    </row>
    <row r="3899" spans="3:4">
      <c r="C3899" s="29"/>
      <c r="D3899" s="29"/>
    </row>
    <row r="3900" spans="3:4">
      <c r="C3900" s="29"/>
      <c r="D3900" s="29"/>
    </row>
    <row r="3901" spans="3:4">
      <c r="C3901" s="29"/>
      <c r="D3901" s="29"/>
    </row>
    <row r="3902" spans="3:4">
      <c r="C3902" s="29"/>
      <c r="D3902" s="29"/>
    </row>
    <row r="3903" spans="3:4">
      <c r="C3903" s="29"/>
      <c r="D3903" s="29"/>
    </row>
    <row r="3904" spans="3:4">
      <c r="C3904" s="29"/>
      <c r="D3904" s="29"/>
    </row>
    <row r="3905" spans="3:4">
      <c r="C3905" s="29"/>
      <c r="D3905" s="29"/>
    </row>
    <row r="3906" spans="3:4">
      <c r="C3906" s="29"/>
      <c r="D3906" s="29"/>
    </row>
    <row r="3907" spans="3:4">
      <c r="C3907" s="29"/>
      <c r="D3907" s="29"/>
    </row>
    <row r="3908" spans="3:4">
      <c r="C3908" s="29"/>
      <c r="D3908" s="29"/>
    </row>
    <row r="3909" spans="3:4">
      <c r="C3909" s="29"/>
      <c r="D3909" s="29"/>
    </row>
    <row r="3910" spans="3:4">
      <c r="C3910" s="29"/>
      <c r="D3910" s="29"/>
    </row>
    <row r="3911" spans="3:4">
      <c r="C3911" s="29"/>
      <c r="D3911" s="29"/>
    </row>
    <row r="3912" spans="3:4">
      <c r="C3912" s="29"/>
      <c r="D3912" s="29"/>
    </row>
    <row r="3913" spans="3:4">
      <c r="C3913" s="29"/>
      <c r="D3913" s="29"/>
    </row>
    <row r="3914" spans="3:4">
      <c r="C3914" s="29"/>
      <c r="D3914" s="29"/>
    </row>
    <row r="3915" spans="3:4">
      <c r="C3915" s="29"/>
      <c r="D3915" s="29"/>
    </row>
    <row r="3916" spans="3:4">
      <c r="C3916" s="29"/>
      <c r="D3916" s="29"/>
    </row>
    <row r="3917" spans="3:4">
      <c r="C3917" s="29"/>
      <c r="D3917" s="29"/>
    </row>
    <row r="3918" spans="3:4">
      <c r="C3918" s="29"/>
      <c r="D3918" s="29"/>
    </row>
    <row r="3919" spans="3:4">
      <c r="C3919" s="29"/>
      <c r="D3919" s="29"/>
    </row>
    <row r="3920" spans="3:4">
      <c r="C3920" s="29"/>
      <c r="D3920" s="29"/>
    </row>
    <row r="3921" spans="3:4">
      <c r="C3921" s="29"/>
      <c r="D3921" s="29"/>
    </row>
    <row r="3922" spans="3:4">
      <c r="C3922" s="29"/>
      <c r="D3922" s="29"/>
    </row>
    <row r="3923" spans="3:4">
      <c r="C3923" s="29"/>
      <c r="D3923" s="29"/>
    </row>
    <row r="3924" spans="3:4">
      <c r="C3924" s="29"/>
      <c r="D3924" s="29"/>
    </row>
    <row r="3925" spans="3:4">
      <c r="C3925" s="29"/>
      <c r="D3925" s="29"/>
    </row>
    <row r="3926" spans="3:4">
      <c r="C3926" s="29"/>
      <c r="D3926" s="29"/>
    </row>
    <row r="3927" spans="3:4">
      <c r="C3927" s="29"/>
      <c r="D3927" s="29"/>
    </row>
    <row r="3928" spans="3:4">
      <c r="C3928" s="29"/>
      <c r="D3928" s="29"/>
    </row>
    <row r="3929" spans="3:4">
      <c r="C3929" s="29"/>
      <c r="D3929" s="29"/>
    </row>
    <row r="3930" spans="3:4">
      <c r="C3930" s="29"/>
      <c r="D3930" s="29"/>
    </row>
    <row r="3931" spans="3:4">
      <c r="C3931" s="29"/>
      <c r="D3931" s="29"/>
    </row>
    <row r="3932" spans="3:4">
      <c r="C3932" s="29"/>
      <c r="D3932" s="29"/>
    </row>
    <row r="3933" spans="3:4">
      <c r="C3933" s="29"/>
      <c r="D3933" s="29"/>
    </row>
    <row r="3934" spans="3:4">
      <c r="C3934" s="29"/>
      <c r="D3934" s="29"/>
    </row>
    <row r="3935" spans="3:4">
      <c r="C3935" s="29"/>
      <c r="D3935" s="29"/>
    </row>
    <row r="3936" spans="3:4">
      <c r="C3936" s="29"/>
      <c r="D3936" s="29"/>
    </row>
    <row r="3937" spans="3:4">
      <c r="C3937" s="29"/>
      <c r="D3937" s="29"/>
    </row>
    <row r="3938" spans="3:4">
      <c r="C3938" s="29"/>
      <c r="D3938" s="29"/>
    </row>
    <row r="3939" spans="3:4">
      <c r="C3939" s="29"/>
      <c r="D3939" s="29"/>
    </row>
    <row r="3940" spans="3:4">
      <c r="C3940" s="29"/>
      <c r="D3940" s="29"/>
    </row>
    <row r="3941" spans="3:4">
      <c r="C3941" s="29"/>
      <c r="D3941" s="29"/>
    </row>
    <row r="3942" spans="3:4">
      <c r="C3942" s="29"/>
      <c r="D3942" s="29"/>
    </row>
    <row r="3943" spans="3:4">
      <c r="C3943" s="29"/>
      <c r="D3943" s="29"/>
    </row>
    <row r="3944" spans="3:4">
      <c r="C3944" s="29"/>
      <c r="D3944" s="29"/>
    </row>
  </sheetData>
  <sheetProtection sheet="1"/>
  <phoneticPr fontId="0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39"/>
  <sheetViews>
    <sheetView workbookViewId="0"/>
  </sheetViews>
  <sheetFormatPr defaultRowHeight="12.75"/>
  <cols>
    <col min="1" max="1" width="19.7109375" style="29" customWidth="1"/>
    <col min="2" max="2" width="4.42578125" style="36" customWidth="1"/>
    <col min="3" max="3" width="12.7109375" style="29" customWidth="1"/>
    <col min="4" max="4" width="5.42578125" style="36" customWidth="1"/>
    <col min="5" max="5" width="14.85546875" style="36" customWidth="1"/>
    <col min="6" max="6" width="9.140625" style="36"/>
    <col min="7" max="7" width="12" style="36" customWidth="1"/>
    <col min="8" max="8" width="14.140625" style="29" customWidth="1"/>
    <col min="9" max="9" width="22.5703125" style="36" customWidth="1"/>
    <col min="10" max="10" width="25.140625" style="36" customWidth="1"/>
    <col min="11" max="11" width="15.7109375" style="36" customWidth="1"/>
    <col min="12" max="12" width="14.140625" style="36" customWidth="1"/>
    <col min="13" max="13" width="9.5703125" style="36" customWidth="1"/>
    <col min="14" max="14" width="14.140625" style="36" customWidth="1"/>
    <col min="15" max="15" width="23.42578125" style="36" customWidth="1"/>
    <col min="16" max="16" width="16.5703125" style="36" customWidth="1"/>
    <col min="17" max="17" width="41" style="36" customWidth="1"/>
    <col min="18" max="16384" width="9.140625" style="36"/>
  </cols>
  <sheetData>
    <row r="1" spans="1:16" ht="15.75">
      <c r="A1" s="129" t="s">
        <v>310</v>
      </c>
      <c r="I1" s="130" t="s">
        <v>96</v>
      </c>
      <c r="J1" s="131" t="s">
        <v>307</v>
      </c>
    </row>
    <row r="2" spans="1:16">
      <c r="I2" s="132" t="s">
        <v>107</v>
      </c>
      <c r="J2" s="133" t="s">
        <v>306</v>
      </c>
    </row>
    <row r="3" spans="1:16">
      <c r="A3" s="123" t="s">
        <v>311</v>
      </c>
      <c r="I3" s="132" t="s">
        <v>111</v>
      </c>
      <c r="J3" s="133" t="s">
        <v>52</v>
      </c>
    </row>
    <row r="4" spans="1:16">
      <c r="I4" s="132" t="s">
        <v>125</v>
      </c>
      <c r="J4" s="133" t="s">
        <v>52</v>
      </c>
    </row>
    <row r="5" spans="1:16" ht="13.5" thickBot="1">
      <c r="I5" s="134" t="s">
        <v>59</v>
      </c>
      <c r="J5" s="135" t="s">
        <v>215</v>
      </c>
    </row>
    <row r="10" spans="1:16" ht="13.5" thickBot="1"/>
    <row r="11" spans="1:16" ht="12.75" customHeight="1" thickBot="1">
      <c r="A11" s="29" t="str">
        <f t="shared" ref="A11:A74" si="0">P11</f>
        <v> VB 7.72 </v>
      </c>
      <c r="B11" s="5" t="str">
        <f t="shared" ref="B11:B74" si="1">IF(H11=INT(H11),"I","II")</f>
        <v>II</v>
      </c>
      <c r="C11" s="29">
        <f t="shared" ref="C11:C74" si="2">1*G11</f>
        <v>14801.807000000001</v>
      </c>
      <c r="D11" s="36" t="str">
        <f t="shared" ref="D11:D74" si="3">VLOOKUP(F11,I$1:J$5,2,FALSE)</f>
        <v>vis</v>
      </c>
      <c r="E11" s="124">
        <f>VLOOKUP(C11,'Active 1'!C$21:E$973,3,FALSE)</f>
        <v>-30375.364203050489</v>
      </c>
      <c r="F11" s="5" t="s">
        <v>59</v>
      </c>
      <c r="G11" s="36" t="str">
        <f t="shared" ref="G11:G74" si="4">MID(I11,3,LEN(I11)-3)</f>
        <v>14801.807</v>
      </c>
      <c r="H11" s="29">
        <f t="shared" ref="H11:H74" si="5">1*K11</f>
        <v>-30375.5</v>
      </c>
      <c r="I11" s="136" t="s">
        <v>314</v>
      </c>
      <c r="J11" s="137" t="s">
        <v>315</v>
      </c>
      <c r="K11" s="136">
        <v>-30375.5</v>
      </c>
      <c r="L11" s="136" t="s">
        <v>316</v>
      </c>
      <c r="M11" s="137" t="s">
        <v>317</v>
      </c>
      <c r="N11" s="137"/>
      <c r="O11" s="138" t="s">
        <v>318</v>
      </c>
      <c r="P11" s="138" t="s">
        <v>319</v>
      </c>
    </row>
    <row r="12" spans="1:16" ht="12.75" customHeight="1" thickBot="1">
      <c r="A12" s="29" t="str">
        <f t="shared" si="0"/>
        <v> VB 7.72 </v>
      </c>
      <c r="B12" s="5" t="str">
        <f t="shared" si="1"/>
        <v>II</v>
      </c>
      <c r="C12" s="29">
        <f t="shared" si="2"/>
        <v>15601.776</v>
      </c>
      <c r="D12" s="36" t="str">
        <f t="shared" si="3"/>
        <v>vis</v>
      </c>
      <c r="E12" s="124">
        <f>VLOOKUP(C12,'Active 1'!C$21:E$973,3,FALSE)</f>
        <v>-29357.410234931245</v>
      </c>
      <c r="F12" s="5" t="s">
        <v>59</v>
      </c>
      <c r="G12" s="36" t="str">
        <f t="shared" si="4"/>
        <v>15601.776</v>
      </c>
      <c r="H12" s="29">
        <f t="shared" si="5"/>
        <v>-29357.5</v>
      </c>
      <c r="I12" s="136" t="s">
        <v>320</v>
      </c>
      <c r="J12" s="137" t="s">
        <v>321</v>
      </c>
      <c r="K12" s="136">
        <v>-29357.5</v>
      </c>
      <c r="L12" s="136" t="s">
        <v>322</v>
      </c>
      <c r="M12" s="137" t="s">
        <v>317</v>
      </c>
      <c r="N12" s="137"/>
      <c r="O12" s="138" t="s">
        <v>318</v>
      </c>
      <c r="P12" s="138" t="s">
        <v>319</v>
      </c>
    </row>
    <row r="13" spans="1:16" ht="12.75" customHeight="1" thickBot="1">
      <c r="A13" s="29" t="str">
        <f t="shared" si="0"/>
        <v> VB 7.72 </v>
      </c>
      <c r="B13" s="5" t="str">
        <f t="shared" si="1"/>
        <v>II</v>
      </c>
      <c r="C13" s="29">
        <f t="shared" si="2"/>
        <v>15694.557000000001</v>
      </c>
      <c r="D13" s="36" t="str">
        <f t="shared" si="3"/>
        <v>vis</v>
      </c>
      <c r="E13" s="124">
        <f>VLOOKUP(C13,'Active 1'!C$21:E$973,3,FALSE)</f>
        <v>-29239.347176092622</v>
      </c>
      <c r="F13" s="5" t="s">
        <v>59</v>
      </c>
      <c r="G13" s="36" t="str">
        <f t="shared" si="4"/>
        <v>15694.557</v>
      </c>
      <c r="H13" s="29">
        <f t="shared" si="5"/>
        <v>-29239.5</v>
      </c>
      <c r="I13" s="136" t="s">
        <v>323</v>
      </c>
      <c r="J13" s="137" t="s">
        <v>324</v>
      </c>
      <c r="K13" s="136">
        <v>-29239.5</v>
      </c>
      <c r="L13" s="136" t="s">
        <v>325</v>
      </c>
      <c r="M13" s="137" t="s">
        <v>317</v>
      </c>
      <c r="N13" s="137"/>
      <c r="O13" s="138" t="s">
        <v>318</v>
      </c>
      <c r="P13" s="138" t="s">
        <v>319</v>
      </c>
    </row>
    <row r="14" spans="1:16" ht="12.75" customHeight="1" thickBot="1">
      <c r="A14" s="29" t="str">
        <f t="shared" si="0"/>
        <v> VB 7.72 </v>
      </c>
      <c r="B14" s="5" t="str">
        <f t="shared" si="1"/>
        <v>I</v>
      </c>
      <c r="C14" s="29">
        <f t="shared" si="2"/>
        <v>16029.663</v>
      </c>
      <c r="D14" s="36" t="str">
        <f t="shared" si="3"/>
        <v>vis</v>
      </c>
      <c r="E14" s="124">
        <f>VLOOKUP(C14,'Active 1'!C$21:E$973,3,FALSE)</f>
        <v>-28812.927549281376</v>
      </c>
      <c r="F14" s="5" t="s">
        <v>59</v>
      </c>
      <c r="G14" s="36" t="str">
        <f t="shared" si="4"/>
        <v>16029.663</v>
      </c>
      <c r="H14" s="29">
        <f t="shared" si="5"/>
        <v>-28813</v>
      </c>
      <c r="I14" s="136" t="s">
        <v>326</v>
      </c>
      <c r="J14" s="137" t="s">
        <v>327</v>
      </c>
      <c r="K14" s="136">
        <v>-28813</v>
      </c>
      <c r="L14" s="136" t="s">
        <v>328</v>
      </c>
      <c r="M14" s="137" t="s">
        <v>317</v>
      </c>
      <c r="N14" s="137"/>
      <c r="O14" s="138" t="s">
        <v>318</v>
      </c>
      <c r="P14" s="138" t="s">
        <v>319</v>
      </c>
    </row>
    <row r="15" spans="1:16" ht="12.75" customHeight="1" thickBot="1">
      <c r="A15" s="29" t="str">
        <f t="shared" si="0"/>
        <v> VB 7.72 </v>
      </c>
      <c r="B15" s="5" t="str">
        <f t="shared" si="1"/>
        <v>I</v>
      </c>
      <c r="C15" s="29">
        <f t="shared" si="2"/>
        <v>16033.629000000001</v>
      </c>
      <c r="D15" s="36" t="str">
        <f t="shared" si="3"/>
        <v>vis</v>
      </c>
      <c r="E15" s="124">
        <f>VLOOKUP(C15,'Active 1'!C$21:E$973,3,FALSE)</f>
        <v>-28807.880846924705</v>
      </c>
      <c r="F15" s="5" t="s">
        <v>59</v>
      </c>
      <c r="G15" s="36" t="str">
        <f t="shared" si="4"/>
        <v>16033.629</v>
      </c>
      <c r="H15" s="29">
        <f t="shared" si="5"/>
        <v>-28808</v>
      </c>
      <c r="I15" s="136" t="s">
        <v>329</v>
      </c>
      <c r="J15" s="137" t="s">
        <v>330</v>
      </c>
      <c r="K15" s="136">
        <v>-28808</v>
      </c>
      <c r="L15" s="136" t="s">
        <v>331</v>
      </c>
      <c r="M15" s="137" t="s">
        <v>317</v>
      </c>
      <c r="N15" s="137"/>
      <c r="O15" s="138" t="s">
        <v>318</v>
      </c>
      <c r="P15" s="138" t="s">
        <v>319</v>
      </c>
    </row>
    <row r="16" spans="1:16" ht="12.75" customHeight="1" thickBot="1">
      <c r="A16" s="29" t="str">
        <f t="shared" si="0"/>
        <v> VB 7.72 </v>
      </c>
      <c r="B16" s="5" t="str">
        <f t="shared" si="1"/>
        <v>I</v>
      </c>
      <c r="C16" s="29">
        <f t="shared" si="2"/>
        <v>16330.677</v>
      </c>
      <c r="D16" s="36" t="str">
        <f t="shared" si="3"/>
        <v>vis</v>
      </c>
      <c r="E16" s="124">
        <f>VLOOKUP(C16,'Active 1'!C$21:E$973,3,FALSE)</f>
        <v>-28429.889711865868</v>
      </c>
      <c r="F16" s="5" t="s">
        <v>59</v>
      </c>
      <c r="G16" s="36" t="str">
        <f t="shared" si="4"/>
        <v>16330.677</v>
      </c>
      <c r="H16" s="29">
        <f t="shared" si="5"/>
        <v>-28430</v>
      </c>
      <c r="I16" s="136" t="s">
        <v>332</v>
      </c>
      <c r="J16" s="137" t="s">
        <v>333</v>
      </c>
      <c r="K16" s="136">
        <v>-28430</v>
      </c>
      <c r="L16" s="136" t="s">
        <v>334</v>
      </c>
      <c r="M16" s="137" t="s">
        <v>317</v>
      </c>
      <c r="N16" s="137"/>
      <c r="O16" s="138" t="s">
        <v>318</v>
      </c>
      <c r="P16" s="138" t="s">
        <v>319</v>
      </c>
    </row>
    <row r="17" spans="1:16" ht="12.75" customHeight="1" thickBot="1">
      <c r="A17" s="29" t="str">
        <f t="shared" si="0"/>
        <v> VB 7.72 </v>
      </c>
      <c r="B17" s="5" t="str">
        <f t="shared" si="1"/>
        <v>II</v>
      </c>
      <c r="C17" s="29">
        <f t="shared" si="2"/>
        <v>16413.598999999998</v>
      </c>
      <c r="D17" s="36" t="str">
        <f t="shared" si="3"/>
        <v>vis</v>
      </c>
      <c r="E17" s="124">
        <f>VLOOKUP(C17,'Active 1'!C$21:E$973,3,FALSE)</f>
        <v>-28324.372149379844</v>
      </c>
      <c r="F17" s="5" t="s">
        <v>59</v>
      </c>
      <c r="G17" s="36" t="str">
        <f t="shared" si="4"/>
        <v>16413.599</v>
      </c>
      <c r="H17" s="29">
        <f t="shared" si="5"/>
        <v>-28324.5</v>
      </c>
      <c r="I17" s="136" t="s">
        <v>335</v>
      </c>
      <c r="J17" s="137" t="s">
        <v>336</v>
      </c>
      <c r="K17" s="136">
        <v>-28324.5</v>
      </c>
      <c r="L17" s="136" t="s">
        <v>337</v>
      </c>
      <c r="M17" s="137" t="s">
        <v>317</v>
      </c>
      <c r="N17" s="137"/>
      <c r="O17" s="138" t="s">
        <v>318</v>
      </c>
      <c r="P17" s="138" t="s">
        <v>319</v>
      </c>
    </row>
    <row r="18" spans="1:16" ht="12.75" customHeight="1" thickBot="1">
      <c r="A18" s="29" t="str">
        <f t="shared" si="0"/>
        <v> VB 7.72 </v>
      </c>
      <c r="B18" s="5" t="str">
        <f t="shared" si="1"/>
        <v>I</v>
      </c>
      <c r="C18" s="29">
        <f t="shared" si="2"/>
        <v>16990.810000000001</v>
      </c>
      <c r="D18" s="36" t="str">
        <f t="shared" si="3"/>
        <v>vis</v>
      </c>
      <c r="E18" s="124">
        <f>VLOOKUP(C18,'Active 1'!C$21:E$973,3,FALSE)</f>
        <v>-27589.875902785185</v>
      </c>
      <c r="F18" s="5" t="s">
        <v>59</v>
      </c>
      <c r="G18" s="36" t="str">
        <f t="shared" si="4"/>
        <v>16990.810</v>
      </c>
      <c r="H18" s="29">
        <f t="shared" si="5"/>
        <v>-27590</v>
      </c>
      <c r="I18" s="136" t="s">
        <v>344</v>
      </c>
      <c r="J18" s="137" t="s">
        <v>345</v>
      </c>
      <c r="K18" s="136">
        <v>-27590</v>
      </c>
      <c r="L18" s="136" t="s">
        <v>346</v>
      </c>
      <c r="M18" s="137" t="s">
        <v>317</v>
      </c>
      <c r="N18" s="137"/>
      <c r="O18" s="138" t="s">
        <v>318</v>
      </c>
      <c r="P18" s="138" t="s">
        <v>319</v>
      </c>
    </row>
    <row r="19" spans="1:16" ht="12.75" customHeight="1" thickBot="1">
      <c r="A19" s="29" t="str">
        <f t="shared" si="0"/>
        <v> VB 7.72 </v>
      </c>
      <c r="B19" s="5" t="str">
        <f t="shared" si="1"/>
        <v>II</v>
      </c>
      <c r="C19" s="29">
        <f t="shared" si="2"/>
        <v>17021.773000000001</v>
      </c>
      <c r="D19" s="36" t="str">
        <f t="shared" si="3"/>
        <v>vis</v>
      </c>
      <c r="E19" s="124">
        <f>VLOOKUP(C19,'Active 1'!C$21:E$973,3,FALSE)</f>
        <v>-27550.475740135287</v>
      </c>
      <c r="F19" s="5" t="s">
        <v>59</v>
      </c>
      <c r="G19" s="36" t="str">
        <f t="shared" si="4"/>
        <v>17021.773</v>
      </c>
      <c r="H19" s="29">
        <f t="shared" si="5"/>
        <v>-27550.5</v>
      </c>
      <c r="I19" s="136" t="s">
        <v>347</v>
      </c>
      <c r="J19" s="137" t="s">
        <v>348</v>
      </c>
      <c r="K19" s="136">
        <v>-27550.5</v>
      </c>
      <c r="L19" s="136" t="s">
        <v>349</v>
      </c>
      <c r="M19" s="137" t="s">
        <v>317</v>
      </c>
      <c r="N19" s="137"/>
      <c r="O19" s="138" t="s">
        <v>318</v>
      </c>
      <c r="P19" s="138" t="s">
        <v>319</v>
      </c>
    </row>
    <row r="20" spans="1:16" ht="12.75" customHeight="1" thickBot="1">
      <c r="A20" s="29" t="str">
        <f t="shared" si="0"/>
        <v> VB 7.72 </v>
      </c>
      <c r="B20" s="5" t="str">
        <f t="shared" si="1"/>
        <v>I</v>
      </c>
      <c r="C20" s="29">
        <f t="shared" si="2"/>
        <v>17145.578000000001</v>
      </c>
      <c r="D20" s="36" t="str">
        <f t="shared" si="3"/>
        <v>vis</v>
      </c>
      <c r="E20" s="124">
        <f>VLOOKUP(C20,'Active 1'!C$21:E$973,3,FALSE)</f>
        <v>-27392.934896648847</v>
      </c>
      <c r="F20" s="5" t="s">
        <v>59</v>
      </c>
      <c r="G20" s="36" t="str">
        <f t="shared" si="4"/>
        <v>17145.578</v>
      </c>
      <c r="H20" s="29">
        <f t="shared" si="5"/>
        <v>-27393</v>
      </c>
      <c r="I20" s="136" t="s">
        <v>350</v>
      </c>
      <c r="J20" s="137" t="s">
        <v>351</v>
      </c>
      <c r="K20" s="136">
        <v>-27393</v>
      </c>
      <c r="L20" s="136" t="s">
        <v>352</v>
      </c>
      <c r="M20" s="137" t="s">
        <v>317</v>
      </c>
      <c r="N20" s="137"/>
      <c r="O20" s="138" t="s">
        <v>318</v>
      </c>
      <c r="P20" s="138" t="s">
        <v>319</v>
      </c>
    </row>
    <row r="21" spans="1:16" ht="12.75" customHeight="1" thickBot="1">
      <c r="A21" s="29" t="str">
        <f t="shared" si="0"/>
        <v> VB 7.72 </v>
      </c>
      <c r="B21" s="5" t="str">
        <f t="shared" si="1"/>
        <v>II</v>
      </c>
      <c r="C21" s="29">
        <f t="shared" si="2"/>
        <v>17432.853999999999</v>
      </c>
      <c r="D21" s="36" t="str">
        <f t="shared" si="3"/>
        <v>vis</v>
      </c>
      <c r="E21" s="124">
        <f>VLOOKUP(C21,'Active 1'!C$21:E$973,3,FALSE)</f>
        <v>-27027.378551158683</v>
      </c>
      <c r="F21" s="5" t="s">
        <v>59</v>
      </c>
      <c r="G21" s="36" t="str">
        <f t="shared" si="4"/>
        <v>17432.854</v>
      </c>
      <c r="H21" s="29">
        <f t="shared" si="5"/>
        <v>-27027.5</v>
      </c>
      <c r="I21" s="136" t="s">
        <v>353</v>
      </c>
      <c r="J21" s="137" t="s">
        <v>354</v>
      </c>
      <c r="K21" s="136">
        <v>-27027.5</v>
      </c>
      <c r="L21" s="136" t="s">
        <v>355</v>
      </c>
      <c r="M21" s="137" t="s">
        <v>317</v>
      </c>
      <c r="N21" s="137"/>
      <c r="O21" s="138" t="s">
        <v>318</v>
      </c>
      <c r="P21" s="138" t="s">
        <v>319</v>
      </c>
    </row>
    <row r="22" spans="1:16" ht="12.75" customHeight="1" thickBot="1">
      <c r="A22" s="29" t="str">
        <f t="shared" si="0"/>
        <v> VB 7.72 </v>
      </c>
      <c r="B22" s="5" t="str">
        <f t="shared" si="1"/>
        <v>II</v>
      </c>
      <c r="C22" s="29">
        <f t="shared" si="2"/>
        <v>17458.731</v>
      </c>
      <c r="D22" s="36" t="str">
        <f t="shared" si="3"/>
        <v>vis</v>
      </c>
      <c r="E22" s="124">
        <f>VLOOKUP(C22,'Active 1'!C$21:E$973,3,FALSE)</f>
        <v>-26994.450281646961</v>
      </c>
      <c r="F22" s="5" t="s">
        <v>59</v>
      </c>
      <c r="G22" s="36" t="str">
        <f t="shared" si="4"/>
        <v>17458.731</v>
      </c>
      <c r="H22" s="29">
        <f t="shared" si="5"/>
        <v>-26994.5</v>
      </c>
      <c r="I22" s="136" t="s">
        <v>356</v>
      </c>
      <c r="J22" s="137" t="s">
        <v>357</v>
      </c>
      <c r="K22" s="136">
        <v>-26994.5</v>
      </c>
      <c r="L22" s="136" t="s">
        <v>358</v>
      </c>
      <c r="M22" s="137" t="s">
        <v>317</v>
      </c>
      <c r="N22" s="137"/>
      <c r="O22" s="138" t="s">
        <v>318</v>
      </c>
      <c r="P22" s="138" t="s">
        <v>319</v>
      </c>
    </row>
    <row r="23" spans="1:16" ht="12.75" customHeight="1" thickBot="1">
      <c r="A23" s="29" t="str">
        <f t="shared" si="0"/>
        <v> VB 7.72 </v>
      </c>
      <c r="B23" s="5" t="str">
        <f t="shared" si="1"/>
        <v>I</v>
      </c>
      <c r="C23" s="29">
        <f t="shared" si="2"/>
        <v>17497.669999999998</v>
      </c>
      <c r="D23" s="36" t="str">
        <f t="shared" si="3"/>
        <v>vis</v>
      </c>
      <c r="E23" s="124">
        <f>VLOOKUP(C23,'Active 1'!C$21:E$973,3,FALSE)</f>
        <v>-26944.900724645886</v>
      </c>
      <c r="F23" s="5" t="s">
        <v>59</v>
      </c>
      <c r="G23" s="36" t="str">
        <f t="shared" si="4"/>
        <v>17497.670</v>
      </c>
      <c r="H23" s="29">
        <f t="shared" si="5"/>
        <v>-26945</v>
      </c>
      <c r="I23" s="136" t="s">
        <v>359</v>
      </c>
      <c r="J23" s="137" t="s">
        <v>360</v>
      </c>
      <c r="K23" s="136">
        <v>-26945</v>
      </c>
      <c r="L23" s="136" t="s">
        <v>361</v>
      </c>
      <c r="M23" s="137" t="s">
        <v>317</v>
      </c>
      <c r="N23" s="137"/>
      <c r="O23" s="138" t="s">
        <v>318</v>
      </c>
      <c r="P23" s="138" t="s">
        <v>319</v>
      </c>
    </row>
    <row r="24" spans="1:16" ht="12.75" customHeight="1" thickBot="1">
      <c r="A24" s="29" t="str">
        <f t="shared" si="0"/>
        <v> VB 7.72 </v>
      </c>
      <c r="B24" s="5" t="str">
        <f t="shared" si="1"/>
        <v>I</v>
      </c>
      <c r="C24" s="29">
        <f t="shared" si="2"/>
        <v>18283.489000000001</v>
      </c>
      <c r="D24" s="36" t="str">
        <f t="shared" si="3"/>
        <v>vis</v>
      </c>
      <c r="E24" s="124">
        <f>VLOOKUP(C24,'Active 1'!C$21:E$973,3,FALSE)</f>
        <v>-25944.95251506089</v>
      </c>
      <c r="F24" s="5" t="s">
        <v>59</v>
      </c>
      <c r="G24" s="36" t="str">
        <f t="shared" si="4"/>
        <v>18283.489</v>
      </c>
      <c r="H24" s="29">
        <f t="shared" si="5"/>
        <v>-25945</v>
      </c>
      <c r="I24" s="136" t="s">
        <v>362</v>
      </c>
      <c r="J24" s="137" t="s">
        <v>363</v>
      </c>
      <c r="K24" s="136">
        <v>-25945</v>
      </c>
      <c r="L24" s="136" t="s">
        <v>364</v>
      </c>
      <c r="M24" s="137" t="s">
        <v>317</v>
      </c>
      <c r="N24" s="137"/>
      <c r="O24" s="138" t="s">
        <v>318</v>
      </c>
      <c r="P24" s="138" t="s">
        <v>319</v>
      </c>
    </row>
    <row r="25" spans="1:16" ht="12.75" customHeight="1" thickBot="1">
      <c r="A25" s="29" t="str">
        <f t="shared" si="0"/>
        <v> VB 7.72 </v>
      </c>
      <c r="B25" s="5" t="str">
        <f t="shared" si="1"/>
        <v>I</v>
      </c>
      <c r="C25" s="29">
        <f t="shared" si="2"/>
        <v>18683.471000000001</v>
      </c>
      <c r="D25" s="36" t="str">
        <f t="shared" si="3"/>
        <v>vis</v>
      </c>
      <c r="E25" s="124">
        <f>VLOOKUP(C25,'Active 1'!C$21:E$973,3,FALSE)</f>
        <v>-25435.978712230688</v>
      </c>
      <c r="F25" s="5" t="s">
        <v>59</v>
      </c>
      <c r="G25" s="36" t="str">
        <f t="shared" si="4"/>
        <v>18683.471</v>
      </c>
      <c r="H25" s="29">
        <f t="shared" si="5"/>
        <v>-25436</v>
      </c>
      <c r="I25" s="136" t="s">
        <v>365</v>
      </c>
      <c r="J25" s="137" t="s">
        <v>366</v>
      </c>
      <c r="K25" s="136">
        <v>-25436</v>
      </c>
      <c r="L25" s="136" t="s">
        <v>367</v>
      </c>
      <c r="M25" s="137" t="s">
        <v>317</v>
      </c>
      <c r="N25" s="137"/>
      <c r="O25" s="138" t="s">
        <v>318</v>
      </c>
      <c r="P25" s="138" t="s">
        <v>319</v>
      </c>
    </row>
    <row r="26" spans="1:16" ht="12.75" customHeight="1" thickBot="1">
      <c r="A26" s="29" t="str">
        <f t="shared" si="0"/>
        <v> VB 7.72 </v>
      </c>
      <c r="B26" s="5" t="str">
        <f t="shared" si="1"/>
        <v>II</v>
      </c>
      <c r="C26" s="29">
        <f t="shared" si="2"/>
        <v>19238.75</v>
      </c>
      <c r="D26" s="36" t="str">
        <f t="shared" si="3"/>
        <v>vis</v>
      </c>
      <c r="E26" s="124">
        <f>VLOOKUP(C26,'Active 1'!C$21:E$973,3,FALSE)</f>
        <v>-24729.390755118242</v>
      </c>
      <c r="F26" s="5" t="s">
        <v>59</v>
      </c>
      <c r="G26" s="36" t="str">
        <f t="shared" si="4"/>
        <v>19238.750</v>
      </c>
      <c r="H26" s="29">
        <f t="shared" si="5"/>
        <v>-24729.5</v>
      </c>
      <c r="I26" s="136" t="s">
        <v>368</v>
      </c>
      <c r="J26" s="137" t="s">
        <v>369</v>
      </c>
      <c r="K26" s="136">
        <v>-24729.5</v>
      </c>
      <c r="L26" s="136" t="s">
        <v>370</v>
      </c>
      <c r="M26" s="137" t="s">
        <v>317</v>
      </c>
      <c r="N26" s="137"/>
      <c r="O26" s="138" t="s">
        <v>318</v>
      </c>
      <c r="P26" s="138" t="s">
        <v>319</v>
      </c>
    </row>
    <row r="27" spans="1:16" ht="12.75" customHeight="1" thickBot="1">
      <c r="A27" s="29" t="str">
        <f t="shared" si="0"/>
        <v> VB 7.72 </v>
      </c>
      <c r="B27" s="5" t="str">
        <f t="shared" si="1"/>
        <v>II</v>
      </c>
      <c r="C27" s="29">
        <f t="shared" si="2"/>
        <v>19308.672999999999</v>
      </c>
      <c r="D27" s="36" t="str">
        <f t="shared" si="3"/>
        <v>vis</v>
      </c>
      <c r="E27" s="124">
        <f>VLOOKUP(C27,'Active 1'!C$21:E$973,3,FALSE)</f>
        <v>-24640.414313140114</v>
      </c>
      <c r="F27" s="5" t="s">
        <v>59</v>
      </c>
      <c r="G27" s="36" t="str">
        <f t="shared" si="4"/>
        <v>19308.673</v>
      </c>
      <c r="H27" s="29">
        <f t="shared" si="5"/>
        <v>-24640.5</v>
      </c>
      <c r="I27" s="136" t="s">
        <v>371</v>
      </c>
      <c r="J27" s="137" t="s">
        <v>372</v>
      </c>
      <c r="K27" s="136">
        <v>-24640.5</v>
      </c>
      <c r="L27" s="136" t="s">
        <v>373</v>
      </c>
      <c r="M27" s="137" t="s">
        <v>317</v>
      </c>
      <c r="N27" s="137"/>
      <c r="O27" s="138" t="s">
        <v>318</v>
      </c>
      <c r="P27" s="138" t="s">
        <v>319</v>
      </c>
    </row>
    <row r="28" spans="1:16" ht="12.75" customHeight="1" thickBot="1">
      <c r="A28" s="29" t="str">
        <f t="shared" si="0"/>
        <v> VB 7.72 </v>
      </c>
      <c r="B28" s="5" t="str">
        <f t="shared" si="1"/>
        <v>II</v>
      </c>
      <c r="C28" s="29">
        <f t="shared" si="2"/>
        <v>19668.613000000001</v>
      </c>
      <c r="D28" s="36" t="str">
        <f t="shared" si="3"/>
        <v>vis</v>
      </c>
      <c r="E28" s="124">
        <f>VLOOKUP(C28,'Active 1'!C$21:E$973,3,FALSE)</f>
        <v>-24182.393625732424</v>
      </c>
      <c r="F28" s="5" t="s">
        <v>59</v>
      </c>
      <c r="G28" s="36" t="str">
        <f t="shared" si="4"/>
        <v>19668.613</v>
      </c>
      <c r="H28" s="29">
        <f t="shared" si="5"/>
        <v>-24182.5</v>
      </c>
      <c r="I28" s="136" t="s">
        <v>374</v>
      </c>
      <c r="J28" s="137" t="s">
        <v>375</v>
      </c>
      <c r="K28" s="136">
        <v>-24182.5</v>
      </c>
      <c r="L28" s="136" t="s">
        <v>376</v>
      </c>
      <c r="M28" s="137" t="s">
        <v>317</v>
      </c>
      <c r="N28" s="137"/>
      <c r="O28" s="138" t="s">
        <v>318</v>
      </c>
      <c r="P28" s="138" t="s">
        <v>319</v>
      </c>
    </row>
    <row r="29" spans="1:16" ht="12.75" customHeight="1" thickBot="1">
      <c r="A29" s="29" t="str">
        <f t="shared" si="0"/>
        <v> VB 7.72 </v>
      </c>
      <c r="B29" s="5" t="str">
        <f t="shared" si="1"/>
        <v>I</v>
      </c>
      <c r="C29" s="29">
        <f t="shared" si="2"/>
        <v>19948.821</v>
      </c>
      <c r="D29" s="36" t="str">
        <f t="shared" si="3"/>
        <v>vis</v>
      </c>
      <c r="E29" s="124">
        <f>VLOOKUP(C29,'Active 1'!C$21:E$973,3,FALSE)</f>
        <v>-23825.831252067001</v>
      </c>
      <c r="F29" s="5" t="s">
        <v>59</v>
      </c>
      <c r="G29" s="36" t="str">
        <f t="shared" si="4"/>
        <v>19948.821</v>
      </c>
      <c r="H29" s="29">
        <f t="shared" si="5"/>
        <v>-23826</v>
      </c>
      <c r="I29" s="136" t="s">
        <v>377</v>
      </c>
      <c r="J29" s="137" t="s">
        <v>378</v>
      </c>
      <c r="K29" s="136">
        <v>-23826</v>
      </c>
      <c r="L29" s="136" t="s">
        <v>379</v>
      </c>
      <c r="M29" s="137" t="s">
        <v>317</v>
      </c>
      <c r="N29" s="137"/>
      <c r="O29" s="138" t="s">
        <v>318</v>
      </c>
      <c r="P29" s="138" t="s">
        <v>319</v>
      </c>
    </row>
    <row r="30" spans="1:16" ht="12.75" customHeight="1" thickBot="1">
      <c r="A30" s="29" t="str">
        <f t="shared" si="0"/>
        <v> VB 7.72 </v>
      </c>
      <c r="B30" s="5" t="str">
        <f t="shared" si="1"/>
        <v>II</v>
      </c>
      <c r="C30" s="29">
        <f t="shared" si="2"/>
        <v>20005.723000000002</v>
      </c>
      <c r="D30" s="36" t="str">
        <f t="shared" si="3"/>
        <v>vis</v>
      </c>
      <c r="E30" s="124">
        <f>VLOOKUP(C30,'Active 1'!C$21:E$973,3,FALSE)</f>
        <v>-23753.423925415689</v>
      </c>
      <c r="F30" s="5" t="s">
        <v>59</v>
      </c>
      <c r="G30" s="36" t="str">
        <f t="shared" si="4"/>
        <v>20005.723</v>
      </c>
      <c r="H30" s="29">
        <f t="shared" si="5"/>
        <v>-23753.5</v>
      </c>
      <c r="I30" s="136" t="s">
        <v>380</v>
      </c>
      <c r="J30" s="137" t="s">
        <v>381</v>
      </c>
      <c r="K30" s="136">
        <v>-23753.5</v>
      </c>
      <c r="L30" s="136" t="s">
        <v>382</v>
      </c>
      <c r="M30" s="137" t="s">
        <v>317</v>
      </c>
      <c r="N30" s="137"/>
      <c r="O30" s="138" t="s">
        <v>318</v>
      </c>
      <c r="P30" s="138" t="s">
        <v>319</v>
      </c>
    </row>
    <row r="31" spans="1:16" ht="12.75" customHeight="1" thickBot="1">
      <c r="A31" s="29" t="str">
        <f t="shared" si="0"/>
        <v> VB 7.72 </v>
      </c>
      <c r="B31" s="5" t="str">
        <f t="shared" si="1"/>
        <v>II</v>
      </c>
      <c r="C31" s="29">
        <f t="shared" si="2"/>
        <v>20012.792000000001</v>
      </c>
      <c r="D31" s="36" t="str">
        <f t="shared" si="3"/>
        <v>vis</v>
      </c>
      <c r="E31" s="124">
        <f>VLOOKUP(C31,'Active 1'!C$21:E$973,3,FALSE)</f>
        <v>-23744.428681099176</v>
      </c>
      <c r="F31" s="5" t="s">
        <v>59</v>
      </c>
      <c r="G31" s="36" t="str">
        <f t="shared" si="4"/>
        <v>20012.792</v>
      </c>
      <c r="H31" s="29">
        <f t="shared" si="5"/>
        <v>-23744.5</v>
      </c>
      <c r="I31" s="136" t="s">
        <v>383</v>
      </c>
      <c r="J31" s="137" t="s">
        <v>384</v>
      </c>
      <c r="K31" s="136">
        <v>-23744.5</v>
      </c>
      <c r="L31" s="136" t="s">
        <v>385</v>
      </c>
      <c r="M31" s="137" t="s">
        <v>317</v>
      </c>
      <c r="N31" s="137"/>
      <c r="O31" s="138" t="s">
        <v>318</v>
      </c>
      <c r="P31" s="138" t="s">
        <v>319</v>
      </c>
    </row>
    <row r="32" spans="1:16" ht="12.75" customHeight="1" thickBot="1">
      <c r="A32" s="29" t="str">
        <f t="shared" si="0"/>
        <v> VB 7.72 </v>
      </c>
      <c r="B32" s="5" t="str">
        <f t="shared" si="1"/>
        <v>II</v>
      </c>
      <c r="C32" s="29">
        <f t="shared" si="2"/>
        <v>20046.612000000001</v>
      </c>
      <c r="D32" s="36" t="str">
        <f t="shared" si="3"/>
        <v>vis</v>
      </c>
      <c r="E32" s="124">
        <f>VLOOKUP(C32,'Active 1'!C$21:E$973,3,FALSE)</f>
        <v>-23701.39300946466</v>
      </c>
      <c r="F32" s="5" t="s">
        <v>59</v>
      </c>
      <c r="G32" s="36" t="str">
        <f t="shared" si="4"/>
        <v>20046.612</v>
      </c>
      <c r="H32" s="29">
        <f t="shared" si="5"/>
        <v>-23701.5</v>
      </c>
      <c r="I32" s="136" t="s">
        <v>386</v>
      </c>
      <c r="J32" s="137" t="s">
        <v>387</v>
      </c>
      <c r="K32" s="136">
        <v>-23701.5</v>
      </c>
      <c r="L32" s="136" t="s">
        <v>376</v>
      </c>
      <c r="M32" s="137" t="s">
        <v>317</v>
      </c>
      <c r="N32" s="137"/>
      <c r="O32" s="138" t="s">
        <v>318</v>
      </c>
      <c r="P32" s="138" t="s">
        <v>319</v>
      </c>
    </row>
    <row r="33" spans="1:16" ht="12.75" customHeight="1" thickBot="1">
      <c r="A33" s="29" t="str">
        <f t="shared" si="0"/>
        <v> VB 7.72 </v>
      </c>
      <c r="B33" s="5" t="str">
        <f t="shared" si="1"/>
        <v>I</v>
      </c>
      <c r="C33" s="29">
        <f t="shared" si="2"/>
        <v>20407.633000000002</v>
      </c>
      <c r="D33" s="36" t="str">
        <f t="shared" si="3"/>
        <v>vis</v>
      </c>
      <c r="E33" s="124">
        <f>VLOOKUP(C33,'Active 1'!C$21:E$973,3,FALSE)</f>
        <v>-23241.996758454461</v>
      </c>
      <c r="F33" s="5" t="s">
        <v>59</v>
      </c>
      <c r="G33" s="36" t="str">
        <f t="shared" si="4"/>
        <v>20407.633</v>
      </c>
      <c r="H33" s="29">
        <f t="shared" si="5"/>
        <v>-23242</v>
      </c>
      <c r="I33" s="136" t="s">
        <v>388</v>
      </c>
      <c r="J33" s="137" t="s">
        <v>389</v>
      </c>
      <c r="K33" s="136">
        <v>-23242</v>
      </c>
      <c r="L33" s="136" t="s">
        <v>390</v>
      </c>
      <c r="M33" s="137" t="s">
        <v>317</v>
      </c>
      <c r="N33" s="137"/>
      <c r="O33" s="138" t="s">
        <v>318</v>
      </c>
      <c r="P33" s="138" t="s">
        <v>319</v>
      </c>
    </row>
    <row r="34" spans="1:16" ht="12.75" customHeight="1" thickBot="1">
      <c r="A34" s="29" t="str">
        <f t="shared" si="0"/>
        <v> VB 7.72 </v>
      </c>
      <c r="B34" s="5" t="str">
        <f t="shared" si="1"/>
        <v>II</v>
      </c>
      <c r="C34" s="29">
        <f t="shared" si="2"/>
        <v>20409.614000000001</v>
      </c>
      <c r="D34" s="36" t="str">
        <f t="shared" si="3"/>
        <v>vis</v>
      </c>
      <c r="E34" s="124">
        <f>VLOOKUP(C34,'Active 1'!C$21:E$973,3,FALSE)</f>
        <v>-23239.475952259665</v>
      </c>
      <c r="F34" s="5" t="s">
        <v>59</v>
      </c>
      <c r="G34" s="36" t="str">
        <f t="shared" si="4"/>
        <v>20409.614</v>
      </c>
      <c r="H34" s="29">
        <f t="shared" si="5"/>
        <v>-23239.5</v>
      </c>
      <c r="I34" s="136" t="s">
        <v>391</v>
      </c>
      <c r="J34" s="137" t="s">
        <v>392</v>
      </c>
      <c r="K34" s="136">
        <v>-23239.5</v>
      </c>
      <c r="L34" s="136" t="s">
        <v>349</v>
      </c>
      <c r="M34" s="137" t="s">
        <v>317</v>
      </c>
      <c r="N34" s="137"/>
      <c r="O34" s="138" t="s">
        <v>318</v>
      </c>
      <c r="P34" s="138" t="s">
        <v>319</v>
      </c>
    </row>
    <row r="35" spans="1:16" ht="12.75" customHeight="1" thickBot="1">
      <c r="A35" s="29" t="str">
        <f t="shared" si="0"/>
        <v> VB 7.72 </v>
      </c>
      <c r="B35" s="5" t="str">
        <f t="shared" si="1"/>
        <v>I</v>
      </c>
      <c r="C35" s="29">
        <f t="shared" si="2"/>
        <v>20667.776000000002</v>
      </c>
      <c r="D35" s="36" t="str">
        <f t="shared" si="3"/>
        <v>vis</v>
      </c>
      <c r="E35" s="124">
        <f>VLOOKUP(C35,'Active 1'!C$21:E$973,3,FALSE)</f>
        <v>-22910.966932138133</v>
      </c>
      <c r="F35" s="5" t="s">
        <v>59</v>
      </c>
      <c r="G35" s="36" t="str">
        <f t="shared" si="4"/>
        <v>20667.776</v>
      </c>
      <c r="H35" s="29">
        <f t="shared" si="5"/>
        <v>-22911</v>
      </c>
      <c r="I35" s="136" t="s">
        <v>393</v>
      </c>
      <c r="J35" s="137" t="s">
        <v>394</v>
      </c>
      <c r="K35" s="136">
        <v>-22911</v>
      </c>
      <c r="L35" s="136" t="s">
        <v>395</v>
      </c>
      <c r="M35" s="137" t="s">
        <v>317</v>
      </c>
      <c r="N35" s="137"/>
      <c r="O35" s="138" t="s">
        <v>318</v>
      </c>
      <c r="P35" s="138" t="s">
        <v>319</v>
      </c>
    </row>
    <row r="36" spans="1:16" ht="12.75" customHeight="1" thickBot="1">
      <c r="A36" s="29" t="str">
        <f t="shared" si="0"/>
        <v> VB 7.72 </v>
      </c>
      <c r="B36" s="5" t="str">
        <f t="shared" si="1"/>
        <v>I</v>
      </c>
      <c r="C36" s="29">
        <f t="shared" si="2"/>
        <v>20763.621999999999</v>
      </c>
      <c r="D36" s="36" t="str">
        <f t="shared" si="3"/>
        <v>vis</v>
      </c>
      <c r="E36" s="124">
        <f>VLOOKUP(C36,'Active 1'!C$21:E$973,3,FALSE)</f>
        <v>-22789.003686026903</v>
      </c>
      <c r="F36" s="5" t="s">
        <v>59</v>
      </c>
      <c r="G36" s="36" t="str">
        <f t="shared" si="4"/>
        <v>20763.622</v>
      </c>
      <c r="H36" s="29">
        <f t="shared" si="5"/>
        <v>-22789</v>
      </c>
      <c r="I36" s="136" t="s">
        <v>396</v>
      </c>
      <c r="J36" s="137" t="s">
        <v>397</v>
      </c>
      <c r="K36" s="136">
        <v>-22789</v>
      </c>
      <c r="L36" s="136" t="s">
        <v>312</v>
      </c>
      <c r="M36" s="137" t="s">
        <v>317</v>
      </c>
      <c r="N36" s="137"/>
      <c r="O36" s="138" t="s">
        <v>318</v>
      </c>
      <c r="P36" s="138" t="s">
        <v>319</v>
      </c>
    </row>
    <row r="37" spans="1:16" ht="12.75" customHeight="1" thickBot="1">
      <c r="A37" s="29" t="str">
        <f t="shared" si="0"/>
        <v> VB 7.72 </v>
      </c>
      <c r="B37" s="5" t="str">
        <f t="shared" si="1"/>
        <v>II</v>
      </c>
      <c r="C37" s="29">
        <f t="shared" si="2"/>
        <v>20769.61</v>
      </c>
      <c r="D37" s="36" t="str">
        <f t="shared" si="3"/>
        <v>vis</v>
      </c>
      <c r="E37" s="124">
        <f>VLOOKUP(C37,'Active 1'!C$21:E$973,3,FALSE)</f>
        <v>-22781.384005312902</v>
      </c>
      <c r="F37" s="5" t="s">
        <v>59</v>
      </c>
      <c r="G37" s="36" t="str">
        <f t="shared" si="4"/>
        <v>20769.610</v>
      </c>
      <c r="H37" s="29">
        <f t="shared" si="5"/>
        <v>-22781.5</v>
      </c>
      <c r="I37" s="136" t="s">
        <v>398</v>
      </c>
      <c r="J37" s="137" t="s">
        <v>399</v>
      </c>
      <c r="K37" s="136">
        <v>-22781.5</v>
      </c>
      <c r="L37" s="136" t="s">
        <v>400</v>
      </c>
      <c r="M37" s="137" t="s">
        <v>317</v>
      </c>
      <c r="N37" s="137"/>
      <c r="O37" s="138" t="s">
        <v>318</v>
      </c>
      <c r="P37" s="138" t="s">
        <v>319</v>
      </c>
    </row>
    <row r="38" spans="1:16" ht="12.75" customHeight="1" thickBot="1">
      <c r="A38" s="29" t="str">
        <f t="shared" si="0"/>
        <v> VB 7.72 </v>
      </c>
      <c r="B38" s="5" t="str">
        <f t="shared" si="1"/>
        <v>I</v>
      </c>
      <c r="C38" s="29">
        <f t="shared" si="2"/>
        <v>20789.637999999999</v>
      </c>
      <c r="D38" s="36" t="str">
        <f t="shared" si="3"/>
        <v>vis</v>
      </c>
      <c r="E38" s="124">
        <f>VLOOKUP(C38,'Active 1'!C$21:E$973,3,FALSE)</f>
        <v>-22755.898540159265</v>
      </c>
      <c r="F38" s="5" t="s">
        <v>59</v>
      </c>
      <c r="G38" s="36" t="str">
        <f t="shared" si="4"/>
        <v>20789.638</v>
      </c>
      <c r="H38" s="29">
        <f t="shared" si="5"/>
        <v>-22756</v>
      </c>
      <c r="I38" s="136" t="s">
        <v>401</v>
      </c>
      <c r="J38" s="137" t="s">
        <v>402</v>
      </c>
      <c r="K38" s="136">
        <v>-22756</v>
      </c>
      <c r="L38" s="136" t="s">
        <v>403</v>
      </c>
      <c r="M38" s="137" t="s">
        <v>317</v>
      </c>
      <c r="N38" s="137"/>
      <c r="O38" s="138" t="s">
        <v>318</v>
      </c>
      <c r="P38" s="138" t="s">
        <v>319</v>
      </c>
    </row>
    <row r="39" spans="1:16" ht="12.75" customHeight="1" thickBot="1">
      <c r="A39" s="29" t="str">
        <f t="shared" si="0"/>
        <v> VB 7.72 </v>
      </c>
      <c r="B39" s="5" t="str">
        <f t="shared" si="1"/>
        <v>II</v>
      </c>
      <c r="C39" s="29">
        <f t="shared" si="2"/>
        <v>21206.522000000001</v>
      </c>
      <c r="D39" s="36" t="str">
        <f t="shared" si="3"/>
        <v>vis</v>
      </c>
      <c r="E39" s="124">
        <f>VLOOKUP(C39,'Active 1'!C$21:E$973,3,FALSE)</f>
        <v>-22225.417081445958</v>
      </c>
      <c r="F39" s="5" t="s">
        <v>59</v>
      </c>
      <c r="G39" s="36" t="str">
        <f t="shared" si="4"/>
        <v>21206.522</v>
      </c>
      <c r="H39" s="29">
        <f t="shared" si="5"/>
        <v>-22225.5</v>
      </c>
      <c r="I39" s="136" t="s">
        <v>404</v>
      </c>
      <c r="J39" s="137" t="s">
        <v>405</v>
      </c>
      <c r="K39" s="136">
        <v>-22225.5</v>
      </c>
      <c r="L39" s="136" t="s">
        <v>406</v>
      </c>
      <c r="M39" s="137" t="s">
        <v>317</v>
      </c>
      <c r="N39" s="137"/>
      <c r="O39" s="138" t="s">
        <v>318</v>
      </c>
      <c r="P39" s="138" t="s">
        <v>319</v>
      </c>
    </row>
    <row r="40" spans="1:16" ht="12.75" customHeight="1" thickBot="1">
      <c r="A40" s="29" t="str">
        <f t="shared" si="0"/>
        <v> VB 7.72 </v>
      </c>
      <c r="B40" s="5" t="str">
        <f t="shared" si="1"/>
        <v>II</v>
      </c>
      <c r="C40" s="29">
        <f t="shared" si="2"/>
        <v>21228.512999999999</v>
      </c>
      <c r="D40" s="36" t="str">
        <f t="shared" si="3"/>
        <v>vis</v>
      </c>
      <c r="E40" s="124">
        <f>VLOOKUP(C40,'Active 1'!C$21:E$973,3,FALSE)</f>
        <v>-22197.433714949369</v>
      </c>
      <c r="F40" s="5" t="s">
        <v>59</v>
      </c>
      <c r="G40" s="36" t="str">
        <f t="shared" si="4"/>
        <v>21228.513</v>
      </c>
      <c r="H40" s="29">
        <f t="shared" si="5"/>
        <v>-22197.5</v>
      </c>
      <c r="I40" s="136" t="s">
        <v>407</v>
      </c>
      <c r="J40" s="137" t="s">
        <v>408</v>
      </c>
      <c r="K40" s="136">
        <v>-22197.5</v>
      </c>
      <c r="L40" s="136" t="s">
        <v>409</v>
      </c>
      <c r="M40" s="137" t="s">
        <v>317</v>
      </c>
      <c r="N40" s="137"/>
      <c r="O40" s="138" t="s">
        <v>318</v>
      </c>
      <c r="P40" s="138" t="s">
        <v>319</v>
      </c>
    </row>
    <row r="41" spans="1:16" ht="12.75" customHeight="1" thickBot="1">
      <c r="A41" s="29" t="str">
        <f t="shared" si="0"/>
        <v> VB 7.72 </v>
      </c>
      <c r="B41" s="5" t="str">
        <f t="shared" si="1"/>
        <v>I</v>
      </c>
      <c r="C41" s="29">
        <f t="shared" si="2"/>
        <v>21423.760999999999</v>
      </c>
      <c r="D41" s="36" t="str">
        <f t="shared" si="3"/>
        <v>vis</v>
      </c>
      <c r="E41" s="124">
        <f>VLOOKUP(C41,'Active 1'!C$21:E$973,3,FALSE)</f>
        <v>-21948.982241995611</v>
      </c>
      <c r="F41" s="5" t="s">
        <v>59</v>
      </c>
      <c r="G41" s="36" t="str">
        <f t="shared" si="4"/>
        <v>21423.761</v>
      </c>
      <c r="H41" s="29">
        <f t="shared" si="5"/>
        <v>-21949</v>
      </c>
      <c r="I41" s="136" t="s">
        <v>410</v>
      </c>
      <c r="J41" s="137" t="s">
        <v>411</v>
      </c>
      <c r="K41" s="136">
        <v>-21949</v>
      </c>
      <c r="L41" s="136" t="s">
        <v>412</v>
      </c>
      <c r="M41" s="137" t="s">
        <v>317</v>
      </c>
      <c r="N41" s="137"/>
      <c r="O41" s="138" t="s">
        <v>318</v>
      </c>
      <c r="P41" s="138" t="s">
        <v>319</v>
      </c>
    </row>
    <row r="42" spans="1:16" ht="12.75" customHeight="1" thickBot="1">
      <c r="A42" s="29" t="str">
        <f t="shared" si="0"/>
        <v> VB 7.72 </v>
      </c>
      <c r="B42" s="5" t="str">
        <f t="shared" si="1"/>
        <v>II</v>
      </c>
      <c r="C42" s="29">
        <f t="shared" si="2"/>
        <v>21481.631000000001</v>
      </c>
      <c r="D42" s="36" t="str">
        <f t="shared" si="3"/>
        <v>vis</v>
      </c>
      <c r="E42" s="124">
        <f>VLOOKUP(C42,'Active 1'!C$21:E$973,3,FALSE)</f>
        <v>-21875.343143311708</v>
      </c>
      <c r="F42" s="5" t="s">
        <v>59</v>
      </c>
      <c r="G42" s="36" t="str">
        <f t="shared" si="4"/>
        <v>21481.631</v>
      </c>
      <c r="H42" s="29">
        <f t="shared" si="5"/>
        <v>-21875.5</v>
      </c>
      <c r="I42" s="136" t="s">
        <v>413</v>
      </c>
      <c r="J42" s="137" t="s">
        <v>414</v>
      </c>
      <c r="K42" s="136">
        <v>-21875.5</v>
      </c>
      <c r="L42" s="136" t="s">
        <v>415</v>
      </c>
      <c r="M42" s="137" t="s">
        <v>317</v>
      </c>
      <c r="N42" s="137"/>
      <c r="O42" s="138" t="s">
        <v>318</v>
      </c>
      <c r="P42" s="138" t="s">
        <v>319</v>
      </c>
    </row>
    <row r="43" spans="1:16" ht="12.75" customHeight="1" thickBot="1">
      <c r="A43" s="29" t="str">
        <f t="shared" si="0"/>
        <v> VB 7.72 </v>
      </c>
      <c r="B43" s="5" t="str">
        <f t="shared" si="1"/>
        <v>II</v>
      </c>
      <c r="C43" s="29">
        <f t="shared" si="2"/>
        <v>21488.616000000002</v>
      </c>
      <c r="D43" s="36" t="str">
        <f t="shared" si="3"/>
        <v>vis</v>
      </c>
      <c r="E43" s="124">
        <f>VLOOKUP(C43,'Active 1'!C$21:E$973,3,FALSE)</f>
        <v>-21866.45478830381</v>
      </c>
      <c r="F43" s="5" t="s">
        <v>59</v>
      </c>
      <c r="G43" s="36" t="str">
        <f t="shared" si="4"/>
        <v>21488.616</v>
      </c>
      <c r="H43" s="29">
        <f t="shared" si="5"/>
        <v>-21866.5</v>
      </c>
      <c r="I43" s="136" t="s">
        <v>416</v>
      </c>
      <c r="J43" s="137" t="s">
        <v>417</v>
      </c>
      <c r="K43" s="136">
        <v>-21866.5</v>
      </c>
      <c r="L43" s="136" t="s">
        <v>418</v>
      </c>
      <c r="M43" s="137" t="s">
        <v>317</v>
      </c>
      <c r="N43" s="137"/>
      <c r="O43" s="138" t="s">
        <v>318</v>
      </c>
      <c r="P43" s="138" t="s">
        <v>319</v>
      </c>
    </row>
    <row r="44" spans="1:16" ht="12.75" customHeight="1" thickBot="1">
      <c r="A44" s="29" t="str">
        <f t="shared" si="0"/>
        <v> VB 7.72 </v>
      </c>
      <c r="B44" s="5" t="str">
        <f t="shared" si="1"/>
        <v>I</v>
      </c>
      <c r="C44" s="29">
        <f t="shared" si="2"/>
        <v>21542.506000000001</v>
      </c>
      <c r="D44" s="36" t="str">
        <f t="shared" si="3"/>
        <v>vis</v>
      </c>
      <c r="E44" s="124">
        <f>VLOOKUP(C44,'Active 1'!C$21:E$973,3,FALSE)</f>
        <v>-21797.880206861348</v>
      </c>
      <c r="F44" s="5" t="s">
        <v>59</v>
      </c>
      <c r="G44" s="36" t="str">
        <f t="shared" si="4"/>
        <v>21542.506</v>
      </c>
      <c r="H44" s="29">
        <f t="shared" si="5"/>
        <v>-21798</v>
      </c>
      <c r="I44" s="136" t="s">
        <v>419</v>
      </c>
      <c r="J44" s="137" t="s">
        <v>420</v>
      </c>
      <c r="K44" s="136">
        <v>-21798</v>
      </c>
      <c r="L44" s="136" t="s">
        <v>331</v>
      </c>
      <c r="M44" s="137" t="s">
        <v>317</v>
      </c>
      <c r="N44" s="137"/>
      <c r="O44" s="138" t="s">
        <v>318</v>
      </c>
      <c r="P44" s="138" t="s">
        <v>319</v>
      </c>
    </row>
    <row r="45" spans="1:16" ht="12.75" customHeight="1" thickBot="1">
      <c r="A45" s="29" t="str">
        <f t="shared" si="0"/>
        <v> VB 7.72 </v>
      </c>
      <c r="B45" s="5" t="str">
        <f t="shared" si="1"/>
        <v>I</v>
      </c>
      <c r="C45" s="29">
        <f t="shared" si="2"/>
        <v>21544.464</v>
      </c>
      <c r="D45" s="36" t="str">
        <f t="shared" si="3"/>
        <v>vis</v>
      </c>
      <c r="E45" s="124">
        <f>VLOOKUP(C45,'Active 1'!C$21:E$973,3,FALSE)</f>
        <v>-21795.388667977244</v>
      </c>
      <c r="F45" s="5" t="s">
        <v>59</v>
      </c>
      <c r="G45" s="36" t="str">
        <f t="shared" si="4"/>
        <v>21544.464</v>
      </c>
      <c r="H45" s="29">
        <f t="shared" si="5"/>
        <v>-21795</v>
      </c>
      <c r="I45" s="136" t="s">
        <v>421</v>
      </c>
      <c r="J45" s="137" t="s">
        <v>422</v>
      </c>
      <c r="K45" s="136">
        <v>-21795</v>
      </c>
      <c r="L45" s="136" t="s">
        <v>423</v>
      </c>
      <c r="M45" s="137" t="s">
        <v>317</v>
      </c>
      <c r="N45" s="137"/>
      <c r="O45" s="138" t="s">
        <v>318</v>
      </c>
      <c r="P45" s="138" t="s">
        <v>319</v>
      </c>
    </row>
    <row r="46" spans="1:16" ht="12.75" customHeight="1" thickBot="1">
      <c r="A46" s="29" t="str">
        <f t="shared" si="0"/>
        <v> VB 7.72 </v>
      </c>
      <c r="B46" s="5" t="str">
        <f t="shared" si="1"/>
        <v>I</v>
      </c>
      <c r="C46" s="29">
        <f t="shared" si="2"/>
        <v>21731.784</v>
      </c>
      <c r="D46" s="36" t="str">
        <f t="shared" si="3"/>
        <v>vis</v>
      </c>
      <c r="E46" s="124">
        <f>VLOOKUP(C46,'Active 1'!C$21:E$973,3,FALSE)</f>
        <v>-21557.025509769741</v>
      </c>
      <c r="F46" s="5" t="s">
        <v>59</v>
      </c>
      <c r="G46" s="36" t="str">
        <f t="shared" si="4"/>
        <v>21731.784</v>
      </c>
      <c r="H46" s="29">
        <f t="shared" si="5"/>
        <v>-21557</v>
      </c>
      <c r="I46" s="136" t="s">
        <v>427</v>
      </c>
      <c r="J46" s="137" t="s">
        <v>428</v>
      </c>
      <c r="K46" s="136">
        <v>-21557</v>
      </c>
      <c r="L46" s="136" t="s">
        <v>429</v>
      </c>
      <c r="M46" s="137" t="s">
        <v>317</v>
      </c>
      <c r="N46" s="137"/>
      <c r="O46" s="138" t="s">
        <v>318</v>
      </c>
      <c r="P46" s="138" t="s">
        <v>319</v>
      </c>
    </row>
    <row r="47" spans="1:16" ht="12.75" customHeight="1" thickBot="1">
      <c r="A47" s="29" t="str">
        <f t="shared" si="0"/>
        <v> VB 7.72 </v>
      </c>
      <c r="B47" s="5" t="str">
        <f t="shared" si="1"/>
        <v>I</v>
      </c>
      <c r="C47" s="29">
        <f t="shared" si="2"/>
        <v>21768.806</v>
      </c>
      <c r="D47" s="36" t="str">
        <f t="shared" si="3"/>
        <v>vis</v>
      </c>
      <c r="E47" s="124">
        <f>VLOOKUP(C47,'Active 1'!C$21:E$973,3,FALSE)</f>
        <v>-21509.915319490228</v>
      </c>
      <c r="F47" s="5" t="s">
        <v>59</v>
      </c>
      <c r="G47" s="36" t="str">
        <f t="shared" si="4"/>
        <v>21768.806</v>
      </c>
      <c r="H47" s="29">
        <f t="shared" si="5"/>
        <v>-21510</v>
      </c>
      <c r="I47" s="136" t="s">
        <v>430</v>
      </c>
      <c r="J47" s="137" t="s">
        <v>431</v>
      </c>
      <c r="K47" s="136">
        <v>-21510</v>
      </c>
      <c r="L47" s="136" t="s">
        <v>373</v>
      </c>
      <c r="M47" s="137" t="s">
        <v>317</v>
      </c>
      <c r="N47" s="137"/>
      <c r="O47" s="138" t="s">
        <v>318</v>
      </c>
      <c r="P47" s="138" t="s">
        <v>319</v>
      </c>
    </row>
    <row r="48" spans="1:16" ht="12.75" customHeight="1" thickBot="1">
      <c r="A48" s="29" t="str">
        <f t="shared" si="0"/>
        <v> VB 7.72 </v>
      </c>
      <c r="B48" s="5" t="str">
        <f t="shared" si="1"/>
        <v>II</v>
      </c>
      <c r="C48" s="29">
        <f t="shared" si="2"/>
        <v>21825.745999999999</v>
      </c>
      <c r="D48" s="36" t="str">
        <f t="shared" si="3"/>
        <v>vis</v>
      </c>
      <c r="E48" s="124">
        <f>VLOOKUP(C48,'Active 1'!C$21:E$973,3,FALSE)</f>
        <v>-21437.459638151693</v>
      </c>
      <c r="F48" s="5" t="s">
        <v>59</v>
      </c>
      <c r="G48" s="36" t="str">
        <f t="shared" si="4"/>
        <v>21825.746</v>
      </c>
      <c r="H48" s="29">
        <f t="shared" si="5"/>
        <v>-21437.5</v>
      </c>
      <c r="I48" s="136" t="s">
        <v>432</v>
      </c>
      <c r="J48" s="137" t="s">
        <v>433</v>
      </c>
      <c r="K48" s="136">
        <v>-21437.5</v>
      </c>
      <c r="L48" s="136" t="s">
        <v>434</v>
      </c>
      <c r="M48" s="137" t="s">
        <v>317</v>
      </c>
      <c r="N48" s="137"/>
      <c r="O48" s="138" t="s">
        <v>318</v>
      </c>
      <c r="P48" s="138" t="s">
        <v>319</v>
      </c>
    </row>
    <row r="49" spans="1:16" ht="12.75" customHeight="1" thickBot="1">
      <c r="A49" s="29" t="str">
        <f t="shared" si="0"/>
        <v> VB 7.72 </v>
      </c>
      <c r="B49" s="5" t="str">
        <f t="shared" si="1"/>
        <v>II</v>
      </c>
      <c r="C49" s="29">
        <f t="shared" si="2"/>
        <v>21844.632000000001</v>
      </c>
      <c r="D49" s="36" t="str">
        <f t="shared" si="3"/>
        <v>vis</v>
      </c>
      <c r="E49" s="124">
        <f>VLOOKUP(C49,'Active 1'!C$21:E$973,3,FALSE)</f>
        <v>-21413.427358598481</v>
      </c>
      <c r="F49" s="5" t="s">
        <v>59</v>
      </c>
      <c r="G49" s="36" t="str">
        <f t="shared" si="4"/>
        <v>21844.632</v>
      </c>
      <c r="H49" s="29">
        <f t="shared" si="5"/>
        <v>-21413.5</v>
      </c>
      <c r="I49" s="136" t="s">
        <v>435</v>
      </c>
      <c r="J49" s="137" t="s">
        <v>436</v>
      </c>
      <c r="K49" s="136">
        <v>-21413.5</v>
      </c>
      <c r="L49" s="136" t="s">
        <v>328</v>
      </c>
      <c r="M49" s="137" t="s">
        <v>317</v>
      </c>
      <c r="N49" s="137"/>
      <c r="O49" s="138" t="s">
        <v>318</v>
      </c>
      <c r="P49" s="138" t="s">
        <v>319</v>
      </c>
    </row>
    <row r="50" spans="1:16" ht="12.75" customHeight="1" thickBot="1">
      <c r="A50" s="29" t="str">
        <f t="shared" si="0"/>
        <v> VB 7.72 </v>
      </c>
      <c r="B50" s="5" t="str">
        <f t="shared" si="1"/>
        <v>II</v>
      </c>
      <c r="C50" s="29">
        <f t="shared" si="2"/>
        <v>21859.602999999999</v>
      </c>
      <c r="D50" s="36" t="str">
        <f t="shared" si="3"/>
        <v>vis</v>
      </c>
      <c r="E50" s="124">
        <f>VLOOKUP(C50,'Active 1'!C$21:E$973,3,FALSE)</f>
        <v>-21394.376884321715</v>
      </c>
      <c r="F50" s="5" t="s">
        <v>59</v>
      </c>
      <c r="G50" s="36" t="str">
        <f t="shared" si="4"/>
        <v>21859.603</v>
      </c>
      <c r="H50" s="29">
        <f t="shared" si="5"/>
        <v>-21394.5</v>
      </c>
      <c r="I50" s="136" t="s">
        <v>437</v>
      </c>
      <c r="J50" s="137" t="s">
        <v>438</v>
      </c>
      <c r="K50" s="136">
        <v>-21394.5</v>
      </c>
      <c r="L50" s="136" t="s">
        <v>439</v>
      </c>
      <c r="M50" s="137" t="s">
        <v>317</v>
      </c>
      <c r="N50" s="137"/>
      <c r="O50" s="138" t="s">
        <v>318</v>
      </c>
      <c r="P50" s="138" t="s">
        <v>319</v>
      </c>
    </row>
    <row r="51" spans="1:16" ht="12.75" customHeight="1" thickBot="1">
      <c r="A51" s="29" t="str">
        <f t="shared" si="0"/>
        <v> VB 7.72 </v>
      </c>
      <c r="B51" s="5" t="str">
        <f t="shared" si="1"/>
        <v>II</v>
      </c>
      <c r="C51" s="29">
        <f t="shared" si="2"/>
        <v>21866.597000000002</v>
      </c>
      <c r="D51" s="36" t="str">
        <f t="shared" si="3"/>
        <v>vis</v>
      </c>
      <c r="E51" s="124">
        <f>VLOOKUP(C51,'Active 1'!C$21:E$973,3,FALSE)</f>
        <v>-21385.477076887892</v>
      </c>
      <c r="F51" s="5" t="s">
        <v>59</v>
      </c>
      <c r="G51" s="36" t="str">
        <f t="shared" si="4"/>
        <v>21866.597</v>
      </c>
      <c r="H51" s="29">
        <f t="shared" si="5"/>
        <v>-21385.5</v>
      </c>
      <c r="I51" s="136" t="s">
        <v>440</v>
      </c>
      <c r="J51" s="137" t="s">
        <v>441</v>
      </c>
      <c r="K51" s="136">
        <v>-21385.5</v>
      </c>
      <c r="L51" s="136" t="s">
        <v>442</v>
      </c>
      <c r="M51" s="137" t="s">
        <v>317</v>
      </c>
      <c r="N51" s="137"/>
      <c r="O51" s="138" t="s">
        <v>318</v>
      </c>
      <c r="P51" s="138" t="s">
        <v>319</v>
      </c>
    </row>
    <row r="52" spans="1:16" ht="12.75" customHeight="1" thickBot="1">
      <c r="A52" s="29" t="str">
        <f t="shared" si="0"/>
        <v> VB 7.72 </v>
      </c>
      <c r="B52" s="5" t="str">
        <f t="shared" si="1"/>
        <v>I</v>
      </c>
      <c r="C52" s="29">
        <f t="shared" si="2"/>
        <v>22238.706999999999</v>
      </c>
      <c r="D52" s="36" t="str">
        <f t="shared" si="3"/>
        <v>vis</v>
      </c>
      <c r="E52" s="124">
        <f>VLOOKUP(C52,'Active 1'!C$21:E$973,3,FALSE)</f>
        <v>-20911.970164648981</v>
      </c>
      <c r="F52" s="5" t="s">
        <v>59</v>
      </c>
      <c r="G52" s="36" t="str">
        <f t="shared" si="4"/>
        <v>22238.707</v>
      </c>
      <c r="H52" s="29">
        <f t="shared" si="5"/>
        <v>-20912</v>
      </c>
      <c r="I52" s="136" t="s">
        <v>443</v>
      </c>
      <c r="J52" s="137" t="s">
        <v>444</v>
      </c>
      <c r="K52" s="136">
        <v>-20912</v>
      </c>
      <c r="L52" s="136" t="s">
        <v>445</v>
      </c>
      <c r="M52" s="137" t="s">
        <v>317</v>
      </c>
      <c r="N52" s="137"/>
      <c r="O52" s="138" t="s">
        <v>318</v>
      </c>
      <c r="P52" s="138" t="s">
        <v>319</v>
      </c>
    </row>
    <row r="53" spans="1:16" ht="12.75" customHeight="1" thickBot="1">
      <c r="A53" s="29" t="str">
        <f t="shared" si="0"/>
        <v> VB 7.72 </v>
      </c>
      <c r="B53" s="5" t="str">
        <f t="shared" si="1"/>
        <v>II</v>
      </c>
      <c r="C53" s="29">
        <f t="shared" si="2"/>
        <v>22511.794000000002</v>
      </c>
      <c r="D53" s="36" t="str">
        <f t="shared" si="3"/>
        <v>vis</v>
      </c>
      <c r="E53" s="124">
        <f>VLOOKUP(C53,'Active 1'!C$21:E$973,3,FALSE)</f>
        <v>-20564.469204872061</v>
      </c>
      <c r="F53" s="5" t="s">
        <v>59</v>
      </c>
      <c r="G53" s="36" t="str">
        <f t="shared" si="4"/>
        <v>22511.794</v>
      </c>
      <c r="H53" s="29">
        <f t="shared" si="5"/>
        <v>-20564.5</v>
      </c>
      <c r="I53" s="136" t="s">
        <v>446</v>
      </c>
      <c r="J53" s="137" t="s">
        <v>447</v>
      </c>
      <c r="K53" s="136">
        <v>-20564.5</v>
      </c>
      <c r="L53" s="136" t="s">
        <v>448</v>
      </c>
      <c r="M53" s="137" t="s">
        <v>317</v>
      </c>
      <c r="N53" s="137"/>
      <c r="O53" s="138" t="s">
        <v>318</v>
      </c>
      <c r="P53" s="138" t="s">
        <v>319</v>
      </c>
    </row>
    <row r="54" spans="1:16" ht="12.75" customHeight="1" thickBot="1">
      <c r="A54" s="29" t="str">
        <f t="shared" si="0"/>
        <v> VB 7.72 </v>
      </c>
      <c r="B54" s="5" t="str">
        <f t="shared" si="1"/>
        <v>II</v>
      </c>
      <c r="C54" s="29">
        <f t="shared" si="2"/>
        <v>22674.526999999998</v>
      </c>
      <c r="D54" s="36" t="str">
        <f t="shared" si="3"/>
        <v>vis</v>
      </c>
      <c r="E54" s="124">
        <f>VLOOKUP(C54,'Active 1'!C$21:E$973,3,FALSE)</f>
        <v>-20357.392801794009</v>
      </c>
      <c r="F54" s="5" t="s">
        <v>59</v>
      </c>
      <c r="G54" s="36" t="str">
        <f t="shared" si="4"/>
        <v>22674.527</v>
      </c>
      <c r="H54" s="29">
        <f t="shared" si="5"/>
        <v>-20357.5</v>
      </c>
      <c r="I54" s="136" t="s">
        <v>449</v>
      </c>
      <c r="J54" s="137" t="s">
        <v>450</v>
      </c>
      <c r="K54" s="136">
        <v>-20357.5</v>
      </c>
      <c r="L54" s="136" t="s">
        <v>376</v>
      </c>
      <c r="M54" s="137" t="s">
        <v>317</v>
      </c>
      <c r="N54" s="137"/>
      <c r="O54" s="138" t="s">
        <v>318</v>
      </c>
      <c r="P54" s="138" t="s">
        <v>319</v>
      </c>
    </row>
    <row r="55" spans="1:16" ht="12.75" customHeight="1" thickBot="1">
      <c r="A55" s="29" t="str">
        <f t="shared" si="0"/>
        <v> VB 7.72 </v>
      </c>
      <c r="B55" s="5" t="str">
        <f t="shared" si="1"/>
        <v>II</v>
      </c>
      <c r="C55" s="29">
        <f t="shared" si="2"/>
        <v>22819.834999999999</v>
      </c>
      <c r="D55" s="36" t="str">
        <f t="shared" si="3"/>
        <v>vis</v>
      </c>
      <c r="E55" s="124">
        <f>VLOOKUP(C55,'Active 1'!C$21:E$973,3,FALSE)</f>
        <v>-20172.48956779435</v>
      </c>
      <c r="F55" s="5" t="s">
        <v>59</v>
      </c>
      <c r="G55" s="36" t="str">
        <f t="shared" si="4"/>
        <v>22819.835</v>
      </c>
      <c r="H55" s="29">
        <f t="shared" si="5"/>
        <v>-20172.5</v>
      </c>
      <c r="I55" s="136" t="s">
        <v>451</v>
      </c>
      <c r="J55" s="137" t="s">
        <v>452</v>
      </c>
      <c r="K55" s="136">
        <v>-20172.5</v>
      </c>
      <c r="L55" s="136" t="s">
        <v>453</v>
      </c>
      <c r="M55" s="137" t="s">
        <v>317</v>
      </c>
      <c r="N55" s="137"/>
      <c r="O55" s="138" t="s">
        <v>318</v>
      </c>
      <c r="P55" s="138" t="s">
        <v>319</v>
      </c>
    </row>
    <row r="56" spans="1:16" ht="12.75" customHeight="1" thickBot="1">
      <c r="A56" s="29" t="str">
        <f t="shared" si="0"/>
        <v> VB 7.72 </v>
      </c>
      <c r="B56" s="5" t="str">
        <f t="shared" si="1"/>
        <v>II</v>
      </c>
      <c r="C56" s="29">
        <f t="shared" si="2"/>
        <v>22834.776999999998</v>
      </c>
      <c r="D56" s="36" t="str">
        <f t="shared" si="3"/>
        <v>vis</v>
      </c>
      <c r="E56" s="124">
        <f>VLOOKUP(C56,'Active 1'!C$21:E$973,3,FALSE)</f>
        <v>-20153.475995778888</v>
      </c>
      <c r="F56" s="5" t="s">
        <v>59</v>
      </c>
      <c r="G56" s="36" t="str">
        <f t="shared" si="4"/>
        <v>22834.777</v>
      </c>
      <c r="H56" s="29">
        <f t="shared" si="5"/>
        <v>-20153.5</v>
      </c>
      <c r="I56" s="136" t="s">
        <v>454</v>
      </c>
      <c r="J56" s="137" t="s">
        <v>455</v>
      </c>
      <c r="K56" s="136">
        <v>-20153.5</v>
      </c>
      <c r="L56" s="136" t="s">
        <v>349</v>
      </c>
      <c r="M56" s="137" t="s">
        <v>317</v>
      </c>
      <c r="N56" s="137"/>
      <c r="O56" s="138" t="s">
        <v>318</v>
      </c>
      <c r="P56" s="138" t="s">
        <v>319</v>
      </c>
    </row>
    <row r="57" spans="1:16" ht="12.75" customHeight="1" thickBot="1">
      <c r="A57" s="29" t="str">
        <f t="shared" si="0"/>
        <v> VB 7.72 </v>
      </c>
      <c r="B57" s="5" t="str">
        <f t="shared" si="1"/>
        <v>I</v>
      </c>
      <c r="C57" s="29">
        <f t="shared" si="2"/>
        <v>22924.772000000001</v>
      </c>
      <c r="D57" s="36" t="str">
        <f t="shared" si="3"/>
        <v>vis</v>
      </c>
      <c r="E57" s="124">
        <f>VLOOKUP(C57,'Active 1'!C$21:E$973,3,FALSE)</f>
        <v>-20038.958099009269</v>
      </c>
      <c r="F57" s="5" t="s">
        <v>59</v>
      </c>
      <c r="G57" s="36" t="str">
        <f t="shared" si="4"/>
        <v>22924.772</v>
      </c>
      <c r="H57" s="29">
        <f t="shared" si="5"/>
        <v>-20039</v>
      </c>
      <c r="I57" s="136" t="s">
        <v>456</v>
      </c>
      <c r="J57" s="137" t="s">
        <v>457</v>
      </c>
      <c r="K57" s="136">
        <v>-20039</v>
      </c>
      <c r="L57" s="136" t="s">
        <v>458</v>
      </c>
      <c r="M57" s="137" t="s">
        <v>317</v>
      </c>
      <c r="N57" s="137"/>
      <c r="O57" s="138" t="s">
        <v>318</v>
      </c>
      <c r="P57" s="138" t="s">
        <v>319</v>
      </c>
    </row>
    <row r="58" spans="1:16" ht="12.75" customHeight="1" thickBot="1">
      <c r="A58" s="29" t="str">
        <f t="shared" si="0"/>
        <v> VB 7.72 </v>
      </c>
      <c r="B58" s="5" t="str">
        <f t="shared" si="1"/>
        <v>II</v>
      </c>
      <c r="C58" s="29">
        <f t="shared" si="2"/>
        <v>23308.655999999999</v>
      </c>
      <c r="D58" s="36" t="str">
        <f t="shared" si="3"/>
        <v>vis</v>
      </c>
      <c r="E58" s="124">
        <f>VLOOKUP(C58,'Active 1'!C$21:E$973,3,FALSE)</f>
        <v>-19550.468868679738</v>
      </c>
      <c r="F58" s="5" t="s">
        <v>59</v>
      </c>
      <c r="G58" s="36" t="str">
        <f t="shared" si="4"/>
        <v>23308.656</v>
      </c>
      <c r="H58" s="29">
        <f t="shared" si="5"/>
        <v>-19550.5</v>
      </c>
      <c r="I58" s="136" t="s">
        <v>459</v>
      </c>
      <c r="J58" s="137" t="s">
        <v>460</v>
      </c>
      <c r="K58" s="136">
        <v>-19550.5</v>
      </c>
      <c r="L58" s="136" t="s">
        <v>448</v>
      </c>
      <c r="M58" s="137" t="s">
        <v>317</v>
      </c>
      <c r="N58" s="137"/>
      <c r="O58" s="138" t="s">
        <v>318</v>
      </c>
      <c r="P58" s="138" t="s">
        <v>319</v>
      </c>
    </row>
    <row r="59" spans="1:16" ht="12.75" customHeight="1" thickBot="1">
      <c r="A59" s="29" t="str">
        <f t="shared" si="0"/>
        <v> VB 7.72 </v>
      </c>
      <c r="B59" s="5" t="str">
        <f t="shared" si="1"/>
        <v>II</v>
      </c>
      <c r="C59" s="29">
        <f t="shared" si="2"/>
        <v>23612.787</v>
      </c>
      <c r="D59" s="36" t="str">
        <f t="shared" si="3"/>
        <v>vis</v>
      </c>
      <c r="E59" s="124">
        <f>VLOOKUP(C59,'Active 1'!C$21:E$973,3,FALSE)</f>
        <v>-19163.464674419614</v>
      </c>
      <c r="F59" s="5" t="s">
        <v>59</v>
      </c>
      <c r="G59" s="36" t="str">
        <f t="shared" si="4"/>
        <v>23612.787</v>
      </c>
      <c r="H59" s="29">
        <f t="shared" si="5"/>
        <v>-19163.5</v>
      </c>
      <c r="I59" s="136" t="s">
        <v>461</v>
      </c>
      <c r="J59" s="137" t="s">
        <v>462</v>
      </c>
      <c r="K59" s="136">
        <v>-19163.5</v>
      </c>
      <c r="L59" s="136" t="s">
        <v>463</v>
      </c>
      <c r="M59" s="137" t="s">
        <v>317</v>
      </c>
      <c r="N59" s="137"/>
      <c r="O59" s="138" t="s">
        <v>318</v>
      </c>
      <c r="P59" s="138" t="s">
        <v>319</v>
      </c>
    </row>
    <row r="60" spans="1:16" ht="12.75" customHeight="1" thickBot="1">
      <c r="A60" s="29" t="str">
        <f t="shared" si="0"/>
        <v> VB 7.72 </v>
      </c>
      <c r="B60" s="5" t="str">
        <f t="shared" si="1"/>
        <v>II</v>
      </c>
      <c r="C60" s="29">
        <f t="shared" si="2"/>
        <v>23638.710999999999</v>
      </c>
      <c r="D60" s="36" t="str">
        <f t="shared" si="3"/>
        <v>vis</v>
      </c>
      <c r="E60" s="124">
        <f>VLOOKUP(C60,'Active 1'!C$21:E$973,3,FALSE)</f>
        <v>-19130.476597794743</v>
      </c>
      <c r="F60" s="5" t="s">
        <v>59</v>
      </c>
      <c r="G60" s="36" t="str">
        <f t="shared" si="4"/>
        <v>23638.711</v>
      </c>
      <c r="H60" s="29">
        <f t="shared" si="5"/>
        <v>-19130.5</v>
      </c>
      <c r="I60" s="136" t="s">
        <v>464</v>
      </c>
      <c r="J60" s="137" t="s">
        <v>465</v>
      </c>
      <c r="K60" s="136">
        <v>-19130.5</v>
      </c>
      <c r="L60" s="136" t="s">
        <v>442</v>
      </c>
      <c r="M60" s="137" t="s">
        <v>317</v>
      </c>
      <c r="N60" s="137"/>
      <c r="O60" s="138" t="s">
        <v>318</v>
      </c>
      <c r="P60" s="138" t="s">
        <v>319</v>
      </c>
    </row>
    <row r="61" spans="1:16" ht="12.75" customHeight="1" thickBot="1">
      <c r="A61" s="29" t="str">
        <f t="shared" si="0"/>
        <v> VB 7.72 </v>
      </c>
      <c r="B61" s="5" t="str">
        <f t="shared" si="1"/>
        <v>II</v>
      </c>
      <c r="C61" s="29">
        <f t="shared" si="2"/>
        <v>23641.805</v>
      </c>
      <c r="D61" s="36" t="str">
        <f t="shared" si="3"/>
        <v>vis</v>
      </c>
      <c r="E61" s="124">
        <f>VLOOKUP(C61,'Active 1'!C$21:E$973,3,FALSE)</f>
        <v>-19126.539508260823</v>
      </c>
      <c r="F61" s="5" t="s">
        <v>59</v>
      </c>
      <c r="G61" s="36" t="str">
        <f t="shared" si="4"/>
        <v>23641.805</v>
      </c>
      <c r="H61" s="29">
        <f t="shared" si="5"/>
        <v>-19126.5</v>
      </c>
      <c r="I61" s="136" t="s">
        <v>466</v>
      </c>
      <c r="J61" s="137" t="s">
        <v>467</v>
      </c>
      <c r="K61" s="136">
        <v>-19126.5</v>
      </c>
      <c r="L61" s="136" t="s">
        <v>468</v>
      </c>
      <c r="M61" s="137" t="s">
        <v>317</v>
      </c>
      <c r="N61" s="137"/>
      <c r="O61" s="138" t="s">
        <v>318</v>
      </c>
      <c r="P61" s="138" t="s">
        <v>319</v>
      </c>
    </row>
    <row r="62" spans="1:16" ht="12.75" customHeight="1" thickBot="1">
      <c r="A62" s="29" t="str">
        <f t="shared" si="0"/>
        <v> VB 7.72 </v>
      </c>
      <c r="B62" s="5" t="str">
        <f t="shared" si="1"/>
        <v>I</v>
      </c>
      <c r="C62" s="29">
        <f t="shared" si="2"/>
        <v>23725.634999999998</v>
      </c>
      <c r="D62" s="36" t="str">
        <f t="shared" si="3"/>
        <v>vis</v>
      </c>
      <c r="E62" s="124">
        <f>VLOOKUP(C62,'Active 1'!C$21:E$973,3,FALSE)</f>
        <v>-19019.866523248358</v>
      </c>
      <c r="F62" s="5" t="s">
        <v>59</v>
      </c>
      <c r="G62" s="36" t="str">
        <f t="shared" si="4"/>
        <v>23725.635</v>
      </c>
      <c r="H62" s="29">
        <f t="shared" si="5"/>
        <v>-19020</v>
      </c>
      <c r="I62" s="136" t="s">
        <v>469</v>
      </c>
      <c r="J62" s="137" t="s">
        <v>470</v>
      </c>
      <c r="K62" s="136">
        <v>-19020</v>
      </c>
      <c r="L62" s="136" t="s">
        <v>471</v>
      </c>
      <c r="M62" s="137" t="s">
        <v>317</v>
      </c>
      <c r="N62" s="137"/>
      <c r="O62" s="138" t="s">
        <v>318</v>
      </c>
      <c r="P62" s="138" t="s">
        <v>319</v>
      </c>
    </row>
    <row r="63" spans="1:16" ht="12.75" customHeight="1" thickBot="1">
      <c r="A63" s="29" t="str">
        <f t="shared" si="0"/>
        <v> VB 7.72 </v>
      </c>
      <c r="B63" s="5" t="str">
        <f t="shared" si="1"/>
        <v>I</v>
      </c>
      <c r="C63" s="29">
        <f t="shared" si="2"/>
        <v>23773.510999999999</v>
      </c>
      <c r="D63" s="36" t="str">
        <f t="shared" si="3"/>
        <v>vis</v>
      </c>
      <c r="E63" s="124">
        <f>VLOOKUP(C63,'Active 1'!C$21:E$973,3,FALSE)</f>
        <v>-18958.944707305895</v>
      </c>
      <c r="F63" s="5" t="s">
        <v>59</v>
      </c>
      <c r="G63" s="36" t="str">
        <f t="shared" si="4"/>
        <v>23773.511</v>
      </c>
      <c r="H63" s="29">
        <f t="shared" si="5"/>
        <v>-18959</v>
      </c>
      <c r="I63" s="136" t="s">
        <v>472</v>
      </c>
      <c r="J63" s="137" t="s">
        <v>473</v>
      </c>
      <c r="K63" s="136">
        <v>-18959</v>
      </c>
      <c r="L63" s="136" t="s">
        <v>474</v>
      </c>
      <c r="M63" s="137" t="s">
        <v>317</v>
      </c>
      <c r="N63" s="137"/>
      <c r="O63" s="138" t="s">
        <v>318</v>
      </c>
      <c r="P63" s="138" t="s">
        <v>319</v>
      </c>
    </row>
    <row r="64" spans="1:16" ht="12.75" customHeight="1" thickBot="1">
      <c r="A64" s="29" t="str">
        <f t="shared" si="0"/>
        <v> VB 7.72 </v>
      </c>
      <c r="B64" s="5" t="str">
        <f t="shared" si="1"/>
        <v>II</v>
      </c>
      <c r="C64" s="29">
        <f t="shared" si="2"/>
        <v>23953.791000000001</v>
      </c>
      <c r="D64" s="36" t="str">
        <f t="shared" si="3"/>
        <v>vis</v>
      </c>
      <c r="E64" s="124">
        <f>VLOOKUP(C64,'Active 1'!C$21:E$973,3,FALSE)</f>
        <v>-18729.539891153592</v>
      </c>
      <c r="F64" s="5" t="s">
        <v>59</v>
      </c>
      <c r="G64" s="36" t="str">
        <f t="shared" si="4"/>
        <v>23953.791</v>
      </c>
      <c r="H64" s="29">
        <f t="shared" si="5"/>
        <v>-18729.5</v>
      </c>
      <c r="I64" s="136" t="s">
        <v>475</v>
      </c>
      <c r="J64" s="137" t="s">
        <v>476</v>
      </c>
      <c r="K64" s="136">
        <v>-18729.5</v>
      </c>
      <c r="L64" s="136" t="s">
        <v>468</v>
      </c>
      <c r="M64" s="137" t="s">
        <v>317</v>
      </c>
      <c r="N64" s="137"/>
      <c r="O64" s="138" t="s">
        <v>318</v>
      </c>
      <c r="P64" s="138" t="s">
        <v>319</v>
      </c>
    </row>
    <row r="65" spans="1:16" ht="12.75" customHeight="1" thickBot="1">
      <c r="A65" s="29" t="str">
        <f t="shared" si="0"/>
        <v> VB 7.72 </v>
      </c>
      <c r="B65" s="5" t="str">
        <f t="shared" si="1"/>
        <v>I</v>
      </c>
      <c r="C65" s="29">
        <f t="shared" si="2"/>
        <v>23981.798999999999</v>
      </c>
      <c r="D65" s="36" t="str">
        <f t="shared" si="3"/>
        <v>vis</v>
      </c>
      <c r="E65" s="124">
        <f>VLOOKUP(C65,'Active 1'!C$21:E$973,3,FALSE)</f>
        <v>-18693.899941681699</v>
      </c>
      <c r="F65" s="5" t="s">
        <v>59</v>
      </c>
      <c r="G65" s="36" t="str">
        <f t="shared" si="4"/>
        <v>23981.799</v>
      </c>
      <c r="H65" s="29">
        <f t="shared" si="5"/>
        <v>-18694</v>
      </c>
      <c r="I65" s="136" t="s">
        <v>477</v>
      </c>
      <c r="J65" s="137" t="s">
        <v>478</v>
      </c>
      <c r="K65" s="136">
        <v>-18694</v>
      </c>
      <c r="L65" s="136" t="s">
        <v>479</v>
      </c>
      <c r="M65" s="137" t="s">
        <v>317</v>
      </c>
      <c r="N65" s="137"/>
      <c r="O65" s="138" t="s">
        <v>318</v>
      </c>
      <c r="P65" s="138" t="s">
        <v>319</v>
      </c>
    </row>
    <row r="66" spans="1:16" ht="12.75" customHeight="1" thickBot="1">
      <c r="A66" s="29" t="str">
        <f t="shared" si="0"/>
        <v> VB 7.72 </v>
      </c>
      <c r="B66" s="5" t="str">
        <f t="shared" si="1"/>
        <v>I</v>
      </c>
      <c r="C66" s="29">
        <f t="shared" si="2"/>
        <v>24003.702000000001</v>
      </c>
      <c r="D66" s="36" t="str">
        <f t="shared" si="3"/>
        <v>vis</v>
      </c>
      <c r="E66" s="124">
        <f>VLOOKUP(C66,'Active 1'!C$21:E$973,3,FALSE)</f>
        <v>-18666.028554460798</v>
      </c>
      <c r="F66" s="5" t="s">
        <v>59</v>
      </c>
      <c r="G66" s="36" t="str">
        <f t="shared" si="4"/>
        <v>24003.702</v>
      </c>
      <c r="H66" s="29">
        <f t="shared" si="5"/>
        <v>-18666</v>
      </c>
      <c r="I66" s="136" t="s">
        <v>480</v>
      </c>
      <c r="J66" s="137" t="s">
        <v>481</v>
      </c>
      <c r="K66" s="136">
        <v>-18666</v>
      </c>
      <c r="L66" s="136" t="s">
        <v>482</v>
      </c>
      <c r="M66" s="137" t="s">
        <v>317</v>
      </c>
      <c r="N66" s="137"/>
      <c r="O66" s="138" t="s">
        <v>318</v>
      </c>
      <c r="P66" s="138" t="s">
        <v>319</v>
      </c>
    </row>
    <row r="67" spans="1:16" ht="12.75" customHeight="1" thickBot="1">
      <c r="A67" s="29" t="str">
        <f t="shared" si="0"/>
        <v> VB 7.72 </v>
      </c>
      <c r="B67" s="5" t="str">
        <f t="shared" si="1"/>
        <v>II</v>
      </c>
      <c r="C67" s="29">
        <f t="shared" si="2"/>
        <v>24016.73</v>
      </c>
      <c r="D67" s="36" t="str">
        <f t="shared" si="3"/>
        <v>vis</v>
      </c>
      <c r="E67" s="124">
        <f>VLOOKUP(C67,'Active 1'!C$21:E$973,3,FALSE)</f>
        <v>-18649.450531691597</v>
      </c>
      <c r="F67" s="5" t="s">
        <v>59</v>
      </c>
      <c r="G67" s="36" t="str">
        <f t="shared" si="4"/>
        <v>24016.730</v>
      </c>
      <c r="H67" s="29">
        <f t="shared" si="5"/>
        <v>-18649.5</v>
      </c>
      <c r="I67" s="136" t="s">
        <v>483</v>
      </c>
      <c r="J67" s="137" t="s">
        <v>484</v>
      </c>
      <c r="K67" s="136">
        <v>-18649.5</v>
      </c>
      <c r="L67" s="136" t="s">
        <v>358</v>
      </c>
      <c r="M67" s="137" t="s">
        <v>317</v>
      </c>
      <c r="N67" s="137"/>
      <c r="O67" s="138" t="s">
        <v>318</v>
      </c>
      <c r="P67" s="138" t="s">
        <v>319</v>
      </c>
    </row>
    <row r="68" spans="1:16" ht="12.75" customHeight="1" thickBot="1">
      <c r="A68" s="29" t="str">
        <f t="shared" si="0"/>
        <v> VB 7.72 </v>
      </c>
      <c r="B68" s="5" t="str">
        <f t="shared" si="1"/>
        <v>I</v>
      </c>
      <c r="C68" s="29">
        <f t="shared" si="2"/>
        <v>24422.6</v>
      </c>
      <c r="D68" s="36" t="str">
        <f t="shared" si="3"/>
        <v>vis</v>
      </c>
      <c r="E68" s="124">
        <f>VLOOKUP(C68,'Active 1'!C$21:E$973,3,FALSE)</f>
        <v>-18132.984297324318</v>
      </c>
      <c r="F68" s="5" t="s">
        <v>59</v>
      </c>
      <c r="G68" s="36" t="str">
        <f t="shared" si="4"/>
        <v>24422.600</v>
      </c>
      <c r="H68" s="29">
        <f t="shared" si="5"/>
        <v>-18133</v>
      </c>
      <c r="I68" s="136" t="s">
        <v>485</v>
      </c>
      <c r="J68" s="137" t="s">
        <v>486</v>
      </c>
      <c r="K68" s="136">
        <v>-18133</v>
      </c>
      <c r="L68" s="136" t="s">
        <v>487</v>
      </c>
      <c r="M68" s="137" t="s">
        <v>317</v>
      </c>
      <c r="N68" s="137"/>
      <c r="O68" s="138" t="s">
        <v>318</v>
      </c>
      <c r="P68" s="138" t="s">
        <v>319</v>
      </c>
    </row>
    <row r="69" spans="1:16" ht="12.75" customHeight="1" thickBot="1">
      <c r="A69" s="29" t="str">
        <f t="shared" si="0"/>
        <v> VB 7.72 </v>
      </c>
      <c r="B69" s="5" t="str">
        <f t="shared" si="1"/>
        <v>I</v>
      </c>
      <c r="C69" s="29">
        <f t="shared" si="2"/>
        <v>24459.524000000001</v>
      </c>
      <c r="D69" s="36" t="str">
        <f t="shared" si="3"/>
        <v>vis</v>
      </c>
      <c r="E69" s="124">
        <f>VLOOKUP(C69,'Active 1'!C$21:E$973,3,FALSE)</f>
        <v>-18085.998811238183</v>
      </c>
      <c r="F69" s="5" t="s">
        <v>59</v>
      </c>
      <c r="G69" s="36" t="str">
        <f t="shared" si="4"/>
        <v>24459.524</v>
      </c>
      <c r="H69" s="29">
        <f t="shared" si="5"/>
        <v>-18086</v>
      </c>
      <c r="I69" s="136" t="s">
        <v>488</v>
      </c>
      <c r="J69" s="137" t="s">
        <v>489</v>
      </c>
      <c r="K69" s="136">
        <v>-18086</v>
      </c>
      <c r="L69" s="136" t="s">
        <v>490</v>
      </c>
      <c r="M69" s="137" t="s">
        <v>317</v>
      </c>
      <c r="N69" s="137"/>
      <c r="O69" s="138" t="s">
        <v>318</v>
      </c>
      <c r="P69" s="138" t="s">
        <v>319</v>
      </c>
    </row>
    <row r="70" spans="1:16" ht="12.75" customHeight="1" thickBot="1">
      <c r="A70" s="29" t="str">
        <f t="shared" si="0"/>
        <v> VB 7.72 </v>
      </c>
      <c r="B70" s="5" t="str">
        <f t="shared" si="1"/>
        <v>I</v>
      </c>
      <c r="C70" s="29">
        <f t="shared" si="2"/>
        <v>24459.573</v>
      </c>
      <c r="D70" s="36" t="str">
        <f t="shared" si="3"/>
        <v>vis</v>
      </c>
      <c r="E70" s="124">
        <f>VLOOKUP(C70,'Active 1'!C$21:E$973,3,FALSE)</f>
        <v>-18085.936459141492</v>
      </c>
      <c r="F70" s="5" t="s">
        <v>59</v>
      </c>
      <c r="G70" s="36" t="str">
        <f t="shared" si="4"/>
        <v>24459.573</v>
      </c>
      <c r="H70" s="29">
        <f t="shared" si="5"/>
        <v>-18086</v>
      </c>
      <c r="I70" s="136" t="s">
        <v>491</v>
      </c>
      <c r="J70" s="137" t="s">
        <v>492</v>
      </c>
      <c r="K70" s="136">
        <v>-18086</v>
      </c>
      <c r="L70" s="136" t="s">
        <v>493</v>
      </c>
      <c r="M70" s="137" t="s">
        <v>317</v>
      </c>
      <c r="N70" s="137"/>
      <c r="O70" s="138" t="s">
        <v>318</v>
      </c>
      <c r="P70" s="138" t="s">
        <v>319</v>
      </c>
    </row>
    <row r="71" spans="1:16" ht="12.75" customHeight="1" thickBot="1">
      <c r="A71" s="29" t="str">
        <f t="shared" si="0"/>
        <v> VB 7.72 </v>
      </c>
      <c r="B71" s="5" t="str">
        <f t="shared" si="1"/>
        <v>I</v>
      </c>
      <c r="C71" s="29">
        <f t="shared" si="2"/>
        <v>24889.477999999999</v>
      </c>
      <c r="D71" s="36" t="str">
        <f t="shared" si="3"/>
        <v>vis</v>
      </c>
      <c r="E71" s="124">
        <f>VLOOKUP(C71,'Active 1'!C$21:E$973,3,FALSE)</f>
        <v>-17538.885885101372</v>
      </c>
      <c r="F71" s="5" t="s">
        <v>59</v>
      </c>
      <c r="G71" s="36" t="str">
        <f t="shared" si="4"/>
        <v>24889.478</v>
      </c>
      <c r="H71" s="29">
        <f t="shared" si="5"/>
        <v>-17539</v>
      </c>
      <c r="I71" s="136" t="s">
        <v>494</v>
      </c>
      <c r="J71" s="137" t="s">
        <v>495</v>
      </c>
      <c r="K71" s="136">
        <v>-17539</v>
      </c>
      <c r="L71" s="136" t="s">
        <v>496</v>
      </c>
      <c r="M71" s="137" t="s">
        <v>317</v>
      </c>
      <c r="N71" s="137"/>
      <c r="O71" s="138" t="s">
        <v>318</v>
      </c>
      <c r="P71" s="138" t="s">
        <v>319</v>
      </c>
    </row>
    <row r="72" spans="1:16" ht="12.75" customHeight="1" thickBot="1">
      <c r="A72" s="29" t="str">
        <f t="shared" si="0"/>
        <v> VB 7.72 </v>
      </c>
      <c r="B72" s="5" t="str">
        <f t="shared" si="1"/>
        <v>II</v>
      </c>
      <c r="C72" s="29">
        <f t="shared" si="2"/>
        <v>25102.743999999999</v>
      </c>
      <c r="D72" s="36" t="str">
        <f t="shared" si="3"/>
        <v>vis</v>
      </c>
      <c r="E72" s="124">
        <f>VLOOKUP(C72,'Active 1'!C$21:E$973,3,FALSE)</f>
        <v>-17267.506655450074</v>
      </c>
      <c r="F72" s="5" t="s">
        <v>59</v>
      </c>
      <c r="G72" s="36" t="str">
        <f t="shared" si="4"/>
        <v>25102.744</v>
      </c>
      <c r="H72" s="29">
        <f t="shared" si="5"/>
        <v>-17267.5</v>
      </c>
      <c r="I72" s="136" t="s">
        <v>497</v>
      </c>
      <c r="J72" s="137" t="s">
        <v>498</v>
      </c>
      <c r="K72" s="136">
        <v>-17267.5</v>
      </c>
      <c r="L72" s="136" t="s">
        <v>499</v>
      </c>
      <c r="M72" s="137" t="s">
        <v>317</v>
      </c>
      <c r="N72" s="137"/>
      <c r="O72" s="138" t="s">
        <v>318</v>
      </c>
      <c r="P72" s="138" t="s">
        <v>319</v>
      </c>
    </row>
    <row r="73" spans="1:16" ht="12.75" customHeight="1" thickBot="1">
      <c r="A73" s="29" t="str">
        <f t="shared" si="0"/>
        <v> VB 7.72 </v>
      </c>
      <c r="B73" s="5" t="str">
        <f t="shared" si="1"/>
        <v>II</v>
      </c>
      <c r="C73" s="29">
        <f t="shared" si="2"/>
        <v>25132.69</v>
      </c>
      <c r="D73" s="36" t="str">
        <f t="shared" si="3"/>
        <v>vis</v>
      </c>
      <c r="E73" s="124">
        <f>VLOOKUP(C73,'Active 1'!C$21:E$973,3,FALSE)</f>
        <v>-17229.400616929459</v>
      </c>
      <c r="F73" s="5" t="s">
        <v>59</v>
      </c>
      <c r="G73" s="36" t="str">
        <f t="shared" si="4"/>
        <v>25132.690</v>
      </c>
      <c r="H73" s="29">
        <f t="shared" si="5"/>
        <v>-17229.5</v>
      </c>
      <c r="I73" s="136" t="s">
        <v>500</v>
      </c>
      <c r="J73" s="137" t="s">
        <v>501</v>
      </c>
      <c r="K73" s="136">
        <v>-17229.5</v>
      </c>
      <c r="L73" s="136" t="s">
        <v>361</v>
      </c>
      <c r="M73" s="137" t="s">
        <v>317</v>
      </c>
      <c r="N73" s="137"/>
      <c r="O73" s="138" t="s">
        <v>318</v>
      </c>
      <c r="P73" s="138" t="s">
        <v>319</v>
      </c>
    </row>
    <row r="74" spans="1:16" ht="12.75" customHeight="1" thickBot="1">
      <c r="A74" s="29" t="str">
        <f t="shared" si="0"/>
        <v> VB 7.72 </v>
      </c>
      <c r="B74" s="5" t="str">
        <f t="shared" si="1"/>
        <v>II</v>
      </c>
      <c r="C74" s="29">
        <f t="shared" si="2"/>
        <v>25139.713</v>
      </c>
      <c r="D74" s="36" t="str">
        <f t="shared" si="3"/>
        <v>vis</v>
      </c>
      <c r="E74" s="124">
        <f>VLOOKUP(C74,'Active 1'!C$21:E$973,3,FALSE)</f>
        <v>-17220.463907234327</v>
      </c>
      <c r="F74" s="5" t="s">
        <v>59</v>
      </c>
      <c r="G74" s="36" t="str">
        <f t="shared" si="4"/>
        <v>25139.713</v>
      </c>
      <c r="H74" s="29">
        <f t="shared" si="5"/>
        <v>-17220.5</v>
      </c>
      <c r="I74" s="136" t="s">
        <v>502</v>
      </c>
      <c r="J74" s="137" t="s">
        <v>503</v>
      </c>
      <c r="K74" s="136">
        <v>-17220.5</v>
      </c>
      <c r="L74" s="136" t="s">
        <v>463</v>
      </c>
      <c r="M74" s="137" t="s">
        <v>317</v>
      </c>
      <c r="N74" s="137"/>
      <c r="O74" s="138" t="s">
        <v>318</v>
      </c>
      <c r="P74" s="138" t="s">
        <v>319</v>
      </c>
    </row>
    <row r="75" spans="1:16" ht="12.75" customHeight="1" thickBot="1">
      <c r="A75" s="29" t="str">
        <f t="shared" ref="A75:A138" si="6">P75</f>
        <v> VB 7.72 </v>
      </c>
      <c r="B75" s="5" t="str">
        <f t="shared" ref="B75:B138" si="7">IF(H75=INT(H75),"I","II")</f>
        <v>II</v>
      </c>
      <c r="C75" s="29">
        <f t="shared" ref="C75:C138" si="8">1*G75</f>
        <v>25573.557000000001</v>
      </c>
      <c r="D75" s="36" t="str">
        <f t="shared" ref="D75:D138" si="9">VLOOKUP(F75,I$1:J$5,2,FALSE)</f>
        <v>pg</v>
      </c>
      <c r="E75" s="124">
        <f>VLOOKUP(C75,'Active 1'!C$21:E$973,3,FALSE)</f>
        <v>-16668.400988115303</v>
      </c>
      <c r="F75" s="5" t="str">
        <f>LEFT(M75,1)</f>
        <v>P</v>
      </c>
      <c r="G75" s="36" t="str">
        <f t="shared" ref="G75:G138" si="10">MID(I75,3,LEN(I75)-3)</f>
        <v>25573.557</v>
      </c>
      <c r="H75" s="29">
        <f t="shared" ref="H75:H138" si="11">1*K75</f>
        <v>-16668.5</v>
      </c>
      <c r="I75" s="136" t="s">
        <v>504</v>
      </c>
      <c r="J75" s="137" t="s">
        <v>505</v>
      </c>
      <c r="K75" s="136">
        <v>-16668.5</v>
      </c>
      <c r="L75" s="136" t="s">
        <v>361</v>
      </c>
      <c r="M75" s="137" t="s">
        <v>317</v>
      </c>
      <c r="N75" s="137"/>
      <c r="O75" s="138" t="s">
        <v>318</v>
      </c>
      <c r="P75" s="138" t="s">
        <v>319</v>
      </c>
    </row>
    <row r="76" spans="1:16" ht="12.75" customHeight="1" thickBot="1">
      <c r="A76" s="29" t="str">
        <f t="shared" si="6"/>
        <v> VB 7.72 </v>
      </c>
      <c r="B76" s="5" t="str">
        <f t="shared" si="7"/>
        <v>II</v>
      </c>
      <c r="C76" s="29">
        <f t="shared" si="8"/>
        <v>25748.823</v>
      </c>
      <c r="D76" s="36" t="str">
        <f t="shared" si="9"/>
        <v>pg</v>
      </c>
      <c r="E76" s="124">
        <f>VLOOKUP(C76,'Active 1'!C$21:E$973,3,FALSE)</f>
        <v>-16445.376445693801</v>
      </c>
      <c r="F76" s="5" t="str">
        <f>LEFT(M76,1)</f>
        <v>P</v>
      </c>
      <c r="G76" s="36" t="str">
        <f t="shared" si="10"/>
        <v>25748.823</v>
      </c>
      <c r="H76" s="29">
        <f t="shared" si="11"/>
        <v>-16445.5</v>
      </c>
      <c r="I76" s="136" t="s">
        <v>506</v>
      </c>
      <c r="J76" s="137" t="s">
        <v>507</v>
      </c>
      <c r="K76" s="136">
        <v>-16445.5</v>
      </c>
      <c r="L76" s="136" t="s">
        <v>439</v>
      </c>
      <c r="M76" s="137" t="s">
        <v>317</v>
      </c>
      <c r="N76" s="137"/>
      <c r="O76" s="138" t="s">
        <v>318</v>
      </c>
      <c r="P76" s="138" t="s">
        <v>319</v>
      </c>
    </row>
    <row r="77" spans="1:16" ht="12.75" customHeight="1" thickBot="1">
      <c r="A77" s="29" t="str">
        <f t="shared" si="6"/>
        <v> VB 7.72 </v>
      </c>
      <c r="B77" s="5" t="str">
        <f t="shared" si="7"/>
        <v>I</v>
      </c>
      <c r="C77" s="29">
        <f t="shared" si="8"/>
        <v>25779.788</v>
      </c>
      <c r="D77" s="36" t="str">
        <f t="shared" si="9"/>
        <v>pg</v>
      </c>
      <c r="E77" s="124">
        <f>VLOOKUP(C77,'Active 1'!C$21:E$973,3,FALSE)</f>
        <v>-16405.973738060366</v>
      </c>
      <c r="F77" s="5" t="str">
        <f>LEFT(M77,1)</f>
        <v>P</v>
      </c>
      <c r="G77" s="36" t="str">
        <f t="shared" si="10"/>
        <v>25779.788</v>
      </c>
      <c r="H77" s="29">
        <f t="shared" si="11"/>
        <v>-16406</v>
      </c>
      <c r="I77" s="136" t="s">
        <v>508</v>
      </c>
      <c r="J77" s="137" t="s">
        <v>509</v>
      </c>
      <c r="K77" s="136">
        <v>-16406</v>
      </c>
      <c r="L77" s="136" t="s">
        <v>510</v>
      </c>
      <c r="M77" s="137" t="s">
        <v>317</v>
      </c>
      <c r="N77" s="137"/>
      <c r="O77" s="138" t="s">
        <v>318</v>
      </c>
      <c r="P77" s="138" t="s">
        <v>319</v>
      </c>
    </row>
    <row r="78" spans="1:16" ht="12.75" customHeight="1" thickBot="1">
      <c r="A78" s="29" t="str">
        <f t="shared" si="6"/>
        <v> VB 7.72 </v>
      </c>
      <c r="B78" s="5" t="str">
        <f t="shared" si="7"/>
        <v>II</v>
      </c>
      <c r="C78" s="29">
        <f t="shared" si="8"/>
        <v>25803.813999999998</v>
      </c>
      <c r="D78" s="36" t="str">
        <f t="shared" si="9"/>
        <v>pg</v>
      </c>
      <c r="E78" s="124">
        <f>VLOOKUP(C78,'Active 1'!C$21:E$973,3,FALSE)</f>
        <v>-16375.400850813445</v>
      </c>
      <c r="F78" s="5" t="str">
        <f>LEFT(M78,1)</f>
        <v>P</v>
      </c>
      <c r="G78" s="36" t="str">
        <f t="shared" si="10"/>
        <v>25803.814</v>
      </c>
      <c r="H78" s="29">
        <f t="shared" si="11"/>
        <v>-16375.5</v>
      </c>
      <c r="I78" s="136" t="s">
        <v>511</v>
      </c>
      <c r="J78" s="137" t="s">
        <v>512</v>
      </c>
      <c r="K78" s="136">
        <v>-16375.5</v>
      </c>
      <c r="L78" s="136" t="s">
        <v>361</v>
      </c>
      <c r="M78" s="137" t="s">
        <v>317</v>
      </c>
      <c r="N78" s="137"/>
      <c r="O78" s="138" t="s">
        <v>318</v>
      </c>
      <c r="P78" s="138" t="s">
        <v>319</v>
      </c>
    </row>
    <row r="79" spans="1:16" ht="12.75" customHeight="1" thickBot="1">
      <c r="A79" s="29" t="str">
        <f t="shared" si="6"/>
        <v> VB 7.72 </v>
      </c>
      <c r="B79" s="5" t="str">
        <f t="shared" si="7"/>
        <v>I</v>
      </c>
      <c r="C79" s="29">
        <f t="shared" si="8"/>
        <v>25890.574000000001</v>
      </c>
      <c r="D79" s="36" t="str">
        <f t="shared" si="9"/>
        <v>pg</v>
      </c>
      <c r="E79" s="124">
        <f>VLOOKUP(C79,'Active 1'!C$21:E$973,3,FALSE)</f>
        <v>-16264.999464917206</v>
      </c>
      <c r="F79" s="5" t="str">
        <f>LEFT(M79,1)</f>
        <v>P</v>
      </c>
      <c r="G79" s="36" t="str">
        <f t="shared" si="10"/>
        <v>25890.574</v>
      </c>
      <c r="H79" s="29">
        <f t="shared" si="11"/>
        <v>-16265</v>
      </c>
      <c r="I79" s="136" t="s">
        <v>513</v>
      </c>
      <c r="J79" s="137" t="s">
        <v>514</v>
      </c>
      <c r="K79" s="136">
        <v>-16265</v>
      </c>
      <c r="L79" s="136" t="s">
        <v>515</v>
      </c>
      <c r="M79" s="137" t="s">
        <v>317</v>
      </c>
      <c r="N79" s="137"/>
      <c r="O79" s="138" t="s">
        <v>318</v>
      </c>
      <c r="P79" s="138" t="s">
        <v>319</v>
      </c>
    </row>
    <row r="80" spans="1:16" ht="12.75" customHeight="1" thickBot="1">
      <c r="A80" s="29" t="str">
        <f t="shared" si="6"/>
        <v> VB 7.72 </v>
      </c>
      <c r="B80" s="5" t="str">
        <f t="shared" si="7"/>
        <v>II</v>
      </c>
      <c r="C80" s="29">
        <f t="shared" si="8"/>
        <v>25925.525000000001</v>
      </c>
      <c r="D80" s="36" t="str">
        <f t="shared" si="9"/>
        <v>vis</v>
      </c>
      <c r="E80" s="124">
        <f>VLOOKUP(C80,'Active 1'!C$21:E$973,3,FALSE)</f>
        <v>-16220.524605091718</v>
      </c>
      <c r="F80" s="5" t="s">
        <v>59</v>
      </c>
      <c r="G80" s="36" t="str">
        <f t="shared" si="10"/>
        <v>25925.525</v>
      </c>
      <c r="H80" s="29">
        <f t="shared" si="11"/>
        <v>-16220.5</v>
      </c>
      <c r="I80" s="136" t="s">
        <v>516</v>
      </c>
      <c r="J80" s="137" t="s">
        <v>517</v>
      </c>
      <c r="K80" s="136">
        <v>-16220.5</v>
      </c>
      <c r="L80" s="136" t="s">
        <v>518</v>
      </c>
      <c r="M80" s="137" t="s">
        <v>317</v>
      </c>
      <c r="N80" s="137"/>
      <c r="O80" s="138" t="s">
        <v>318</v>
      </c>
      <c r="P80" s="138" t="s">
        <v>319</v>
      </c>
    </row>
    <row r="81" spans="1:16" ht="12.75" customHeight="1" thickBot="1">
      <c r="A81" s="29" t="str">
        <f t="shared" si="6"/>
        <v> VB 5.13 </v>
      </c>
      <c r="B81" s="5" t="str">
        <f t="shared" si="7"/>
        <v>I</v>
      </c>
      <c r="C81" s="29">
        <f t="shared" si="8"/>
        <v>26029.667000000001</v>
      </c>
      <c r="D81" s="36" t="str">
        <f t="shared" si="9"/>
        <v>vis</v>
      </c>
      <c r="E81" s="124">
        <f>VLOOKUP(C81,'Active 1'!C$21:E$973,3,FALSE)</f>
        <v>-16088.004767263159</v>
      </c>
      <c r="F81" s="5" t="s">
        <v>59</v>
      </c>
      <c r="G81" s="36" t="str">
        <f t="shared" si="10"/>
        <v>26029.667</v>
      </c>
      <c r="H81" s="29">
        <f t="shared" si="11"/>
        <v>-16088</v>
      </c>
      <c r="I81" s="136" t="s">
        <v>519</v>
      </c>
      <c r="J81" s="137" t="s">
        <v>520</v>
      </c>
      <c r="K81" s="136">
        <v>-16088</v>
      </c>
      <c r="L81" s="136" t="s">
        <v>521</v>
      </c>
      <c r="M81" s="137" t="s">
        <v>317</v>
      </c>
      <c r="N81" s="137"/>
      <c r="O81" s="138" t="s">
        <v>522</v>
      </c>
      <c r="P81" s="138" t="s">
        <v>523</v>
      </c>
    </row>
    <row r="82" spans="1:16" ht="12.75" customHeight="1" thickBot="1">
      <c r="A82" s="29" t="str">
        <f t="shared" si="6"/>
        <v> VB 5.13 </v>
      </c>
      <c r="B82" s="5" t="str">
        <f t="shared" si="7"/>
        <v>II</v>
      </c>
      <c r="C82" s="29">
        <f t="shared" si="8"/>
        <v>26127.507000000001</v>
      </c>
      <c r="D82" s="36" t="str">
        <f t="shared" si="9"/>
        <v>vis</v>
      </c>
      <c r="E82" s="124">
        <f>VLOOKUP(C82,'Active 1'!C$21:E$973,3,FALSE)</f>
        <v>-15963.504172564129</v>
      </c>
      <c r="F82" s="5" t="s">
        <v>59</v>
      </c>
      <c r="G82" s="36" t="str">
        <f t="shared" si="10"/>
        <v>26127.507</v>
      </c>
      <c r="H82" s="29">
        <f t="shared" si="11"/>
        <v>-15963.5</v>
      </c>
      <c r="I82" s="136" t="s">
        <v>524</v>
      </c>
      <c r="J82" s="137" t="s">
        <v>525</v>
      </c>
      <c r="K82" s="136">
        <v>-15963.5</v>
      </c>
      <c r="L82" s="136" t="s">
        <v>312</v>
      </c>
      <c r="M82" s="137" t="s">
        <v>317</v>
      </c>
      <c r="N82" s="137"/>
      <c r="O82" s="138" t="s">
        <v>522</v>
      </c>
      <c r="P82" s="138" t="s">
        <v>523</v>
      </c>
    </row>
    <row r="83" spans="1:16" ht="12.75" customHeight="1" thickBot="1">
      <c r="A83" s="29" t="str">
        <f t="shared" si="6"/>
        <v> VB 5.13 </v>
      </c>
      <c r="B83" s="5" t="str">
        <f t="shared" si="7"/>
        <v>II</v>
      </c>
      <c r="C83" s="29">
        <f t="shared" si="8"/>
        <v>26352.262999999999</v>
      </c>
      <c r="D83" s="36" t="str">
        <f t="shared" si="9"/>
        <v>vis</v>
      </c>
      <c r="E83" s="124">
        <f>VLOOKUP(C83,'Active 1'!C$21:E$973,3,FALSE)</f>
        <v>-15677.504012484669</v>
      </c>
      <c r="F83" s="5" t="s">
        <v>59</v>
      </c>
      <c r="G83" s="36" t="str">
        <f t="shared" si="10"/>
        <v>26352.263</v>
      </c>
      <c r="H83" s="29">
        <f t="shared" si="11"/>
        <v>-15677.5</v>
      </c>
      <c r="I83" s="136" t="s">
        <v>526</v>
      </c>
      <c r="J83" s="137" t="s">
        <v>527</v>
      </c>
      <c r="K83" s="136">
        <v>-15677.5</v>
      </c>
      <c r="L83" s="136" t="s">
        <v>312</v>
      </c>
      <c r="M83" s="137" t="s">
        <v>317</v>
      </c>
      <c r="N83" s="137"/>
      <c r="O83" s="138" t="s">
        <v>522</v>
      </c>
      <c r="P83" s="138" t="s">
        <v>523</v>
      </c>
    </row>
    <row r="84" spans="1:16" ht="12.75" customHeight="1" thickBot="1">
      <c r="A84" s="29" t="str">
        <f t="shared" si="6"/>
        <v> VB 5.13 </v>
      </c>
      <c r="B84" s="5" t="str">
        <f t="shared" si="7"/>
        <v>II</v>
      </c>
      <c r="C84" s="29">
        <f t="shared" si="8"/>
        <v>26352.275000000001</v>
      </c>
      <c r="D84" s="36" t="str">
        <f t="shared" si="9"/>
        <v>vis</v>
      </c>
      <c r="E84" s="124">
        <f>VLOOKUP(C84,'Active 1'!C$21:E$973,3,FALSE)</f>
        <v>-15677.488742583435</v>
      </c>
      <c r="F84" s="5" t="s">
        <v>59</v>
      </c>
      <c r="G84" s="36" t="str">
        <f t="shared" si="10"/>
        <v>26352.275</v>
      </c>
      <c r="H84" s="29">
        <f t="shared" si="11"/>
        <v>-15677.5</v>
      </c>
      <c r="I84" s="136" t="s">
        <v>528</v>
      </c>
      <c r="J84" s="137" t="s">
        <v>529</v>
      </c>
      <c r="K84" s="136">
        <v>-15677.5</v>
      </c>
      <c r="L84" s="136" t="s">
        <v>530</v>
      </c>
      <c r="M84" s="137" t="s">
        <v>317</v>
      </c>
      <c r="N84" s="137"/>
      <c r="O84" s="138" t="s">
        <v>522</v>
      </c>
      <c r="P84" s="138" t="s">
        <v>523</v>
      </c>
    </row>
    <row r="85" spans="1:16" ht="12.75" customHeight="1" thickBot="1">
      <c r="A85" s="29" t="str">
        <f t="shared" si="6"/>
        <v> VB 5.13 </v>
      </c>
      <c r="B85" s="5" t="str">
        <f t="shared" si="7"/>
        <v>I</v>
      </c>
      <c r="C85" s="29">
        <f t="shared" si="8"/>
        <v>26444.61</v>
      </c>
      <c r="D85" s="36" t="str">
        <f t="shared" si="9"/>
        <v>vis</v>
      </c>
      <c r="E85" s="124">
        <f>VLOOKUP(C85,'Active 1'!C$21:E$973,3,FALSE)</f>
        <v>-15559.993215073882</v>
      </c>
      <c r="F85" s="5" t="s">
        <v>59</v>
      </c>
      <c r="G85" s="36" t="str">
        <f t="shared" si="10"/>
        <v>26444.610</v>
      </c>
      <c r="H85" s="29">
        <f t="shared" si="11"/>
        <v>-15560</v>
      </c>
      <c r="I85" s="136" t="s">
        <v>531</v>
      </c>
      <c r="J85" s="137" t="s">
        <v>532</v>
      </c>
      <c r="K85" s="136">
        <v>-15560</v>
      </c>
      <c r="L85" s="136" t="s">
        <v>533</v>
      </c>
      <c r="M85" s="137" t="s">
        <v>317</v>
      </c>
      <c r="N85" s="137"/>
      <c r="O85" s="138" t="s">
        <v>522</v>
      </c>
      <c r="P85" s="138" t="s">
        <v>523</v>
      </c>
    </row>
    <row r="86" spans="1:16" ht="12.75" customHeight="1" thickBot="1">
      <c r="A86" s="29" t="str">
        <f t="shared" si="6"/>
        <v> VB 5.13 </v>
      </c>
      <c r="B86" s="5" t="str">
        <f t="shared" si="7"/>
        <v>I</v>
      </c>
      <c r="C86" s="29">
        <f t="shared" si="8"/>
        <v>26547.526000000002</v>
      </c>
      <c r="D86" s="36" t="str">
        <f t="shared" si="9"/>
        <v>vis</v>
      </c>
      <c r="E86" s="124">
        <f>VLOOKUP(C86,'Active 1'!C$21:E$973,3,FALSE)</f>
        <v>-15429.033452154366</v>
      </c>
      <c r="F86" s="5" t="s">
        <v>59</v>
      </c>
      <c r="G86" s="36" t="str">
        <f t="shared" si="10"/>
        <v>26547.526</v>
      </c>
      <c r="H86" s="29">
        <f t="shared" si="11"/>
        <v>-15429</v>
      </c>
      <c r="I86" s="136" t="s">
        <v>534</v>
      </c>
      <c r="J86" s="137" t="s">
        <v>535</v>
      </c>
      <c r="K86" s="136">
        <v>-15429</v>
      </c>
      <c r="L86" s="136" t="s">
        <v>536</v>
      </c>
      <c r="M86" s="137" t="s">
        <v>317</v>
      </c>
      <c r="N86" s="137"/>
      <c r="O86" s="138" t="s">
        <v>522</v>
      </c>
      <c r="P86" s="138" t="s">
        <v>523</v>
      </c>
    </row>
    <row r="87" spans="1:16" ht="12.75" customHeight="1" thickBot="1">
      <c r="A87" s="29" t="str">
        <f t="shared" si="6"/>
        <v> VB 5.13 </v>
      </c>
      <c r="B87" s="5" t="str">
        <f t="shared" si="7"/>
        <v>I</v>
      </c>
      <c r="C87" s="29">
        <f t="shared" si="8"/>
        <v>26547.532999999999</v>
      </c>
      <c r="D87" s="36" t="str">
        <f t="shared" si="9"/>
        <v>vis</v>
      </c>
      <c r="E87" s="124">
        <f>VLOOKUP(C87,'Active 1'!C$21:E$973,3,FALSE)</f>
        <v>-15429.024544711985</v>
      </c>
      <c r="F87" s="5" t="s">
        <v>59</v>
      </c>
      <c r="G87" s="36" t="str">
        <f t="shared" si="10"/>
        <v>26547.533</v>
      </c>
      <c r="H87" s="29">
        <f t="shared" si="11"/>
        <v>-15429</v>
      </c>
      <c r="I87" s="136" t="s">
        <v>537</v>
      </c>
      <c r="J87" s="137" t="s">
        <v>538</v>
      </c>
      <c r="K87" s="136">
        <v>-15429</v>
      </c>
      <c r="L87" s="136" t="s">
        <v>518</v>
      </c>
      <c r="M87" s="137" t="s">
        <v>317</v>
      </c>
      <c r="N87" s="137"/>
      <c r="O87" s="138" t="s">
        <v>522</v>
      </c>
      <c r="P87" s="138" t="s">
        <v>523</v>
      </c>
    </row>
    <row r="88" spans="1:16" ht="12.75" customHeight="1" thickBot="1">
      <c r="A88" s="29" t="str">
        <f t="shared" si="6"/>
        <v> VB 5.13 </v>
      </c>
      <c r="B88" s="5" t="str">
        <f t="shared" si="7"/>
        <v>I</v>
      </c>
      <c r="C88" s="29">
        <f t="shared" si="8"/>
        <v>26547.541000000001</v>
      </c>
      <c r="D88" s="36" t="str">
        <f t="shared" si="9"/>
        <v>vis</v>
      </c>
      <c r="E88" s="124">
        <f>VLOOKUP(C88,'Active 1'!C$21:E$973,3,FALSE)</f>
        <v>-15429.01436477783</v>
      </c>
      <c r="F88" s="5" t="s">
        <v>59</v>
      </c>
      <c r="G88" s="36" t="str">
        <f t="shared" si="10"/>
        <v>26547.541</v>
      </c>
      <c r="H88" s="29">
        <f t="shared" si="11"/>
        <v>-15429</v>
      </c>
      <c r="I88" s="136" t="s">
        <v>539</v>
      </c>
      <c r="J88" s="137" t="s">
        <v>540</v>
      </c>
      <c r="K88" s="136">
        <v>-15429</v>
      </c>
      <c r="L88" s="136" t="s">
        <v>340</v>
      </c>
      <c r="M88" s="137" t="s">
        <v>317</v>
      </c>
      <c r="N88" s="137"/>
      <c r="O88" s="138" t="s">
        <v>522</v>
      </c>
      <c r="P88" s="138" t="s">
        <v>523</v>
      </c>
    </row>
    <row r="89" spans="1:16" ht="12.75" customHeight="1" thickBot="1">
      <c r="A89" s="29" t="str">
        <f t="shared" si="6"/>
        <v> VB 5.13 </v>
      </c>
      <c r="B89" s="5" t="str">
        <f t="shared" si="7"/>
        <v>I</v>
      </c>
      <c r="C89" s="29">
        <f t="shared" si="8"/>
        <v>26547.548999999999</v>
      </c>
      <c r="D89" s="36" t="str">
        <f t="shared" si="9"/>
        <v>vis</v>
      </c>
      <c r="E89" s="124">
        <f>VLOOKUP(C89,'Active 1'!C$21:E$973,3,FALSE)</f>
        <v>-15429.004184843679</v>
      </c>
      <c r="F89" s="5" t="s">
        <v>59</v>
      </c>
      <c r="G89" s="36" t="str">
        <f t="shared" si="10"/>
        <v>26547.549</v>
      </c>
      <c r="H89" s="29">
        <f t="shared" si="11"/>
        <v>-15429</v>
      </c>
      <c r="I89" s="136" t="s">
        <v>541</v>
      </c>
      <c r="J89" s="137" t="s">
        <v>542</v>
      </c>
      <c r="K89" s="136">
        <v>-15429</v>
      </c>
      <c r="L89" s="136" t="s">
        <v>312</v>
      </c>
      <c r="M89" s="137" t="s">
        <v>317</v>
      </c>
      <c r="N89" s="137"/>
      <c r="O89" s="138" t="s">
        <v>522</v>
      </c>
      <c r="P89" s="138" t="s">
        <v>523</v>
      </c>
    </row>
    <row r="90" spans="1:16" ht="12.75" customHeight="1" thickBot="1">
      <c r="A90" s="29" t="str">
        <f t="shared" si="6"/>
        <v> VB 5.13 </v>
      </c>
      <c r="B90" s="5" t="str">
        <f t="shared" si="7"/>
        <v>I</v>
      </c>
      <c r="C90" s="29">
        <f t="shared" si="8"/>
        <v>26547.556</v>
      </c>
      <c r="D90" s="36" t="str">
        <f t="shared" si="9"/>
        <v>vis</v>
      </c>
      <c r="E90" s="124">
        <f>VLOOKUP(C90,'Active 1'!C$21:E$973,3,FALSE)</f>
        <v>-15428.995277401293</v>
      </c>
      <c r="F90" s="5" t="s">
        <v>59</v>
      </c>
      <c r="G90" s="36" t="str">
        <f t="shared" si="10"/>
        <v>26547.556</v>
      </c>
      <c r="H90" s="29">
        <f t="shared" si="11"/>
        <v>-15429</v>
      </c>
      <c r="I90" s="136" t="s">
        <v>543</v>
      </c>
      <c r="J90" s="137" t="s">
        <v>544</v>
      </c>
      <c r="K90" s="136">
        <v>-15429</v>
      </c>
      <c r="L90" s="136" t="s">
        <v>545</v>
      </c>
      <c r="M90" s="137" t="s">
        <v>317</v>
      </c>
      <c r="N90" s="137"/>
      <c r="O90" s="138" t="s">
        <v>522</v>
      </c>
      <c r="P90" s="138" t="s">
        <v>523</v>
      </c>
    </row>
    <row r="91" spans="1:16" ht="12.75" customHeight="1" thickBot="1">
      <c r="A91" s="29" t="str">
        <f t="shared" si="6"/>
        <v> VB 5.13 </v>
      </c>
      <c r="B91" s="5" t="str">
        <f t="shared" si="7"/>
        <v>I</v>
      </c>
      <c r="C91" s="29">
        <f t="shared" si="8"/>
        <v>26547.563999999998</v>
      </c>
      <c r="D91" s="36" t="str">
        <f t="shared" si="9"/>
        <v>vis</v>
      </c>
      <c r="E91" s="124">
        <f>VLOOKUP(C91,'Active 1'!C$21:E$973,3,FALSE)</f>
        <v>-15428.985097467141</v>
      </c>
      <c r="F91" s="5" t="s">
        <v>59</v>
      </c>
      <c r="G91" s="36" t="str">
        <f t="shared" si="10"/>
        <v>26547.564</v>
      </c>
      <c r="H91" s="29">
        <f t="shared" si="11"/>
        <v>-15429</v>
      </c>
      <c r="I91" s="136" t="s">
        <v>546</v>
      </c>
      <c r="J91" s="137" t="s">
        <v>547</v>
      </c>
      <c r="K91" s="136">
        <v>-15429</v>
      </c>
      <c r="L91" s="136" t="s">
        <v>487</v>
      </c>
      <c r="M91" s="137" t="s">
        <v>317</v>
      </c>
      <c r="N91" s="137"/>
      <c r="O91" s="138" t="s">
        <v>522</v>
      </c>
      <c r="P91" s="138" t="s">
        <v>523</v>
      </c>
    </row>
    <row r="92" spans="1:16" ht="12.75" customHeight="1" thickBot="1">
      <c r="A92" s="29" t="str">
        <f t="shared" si="6"/>
        <v> VB 5.13 </v>
      </c>
      <c r="B92" s="5" t="str">
        <f t="shared" si="7"/>
        <v>II</v>
      </c>
      <c r="C92" s="29">
        <f t="shared" si="8"/>
        <v>26619.429</v>
      </c>
      <c r="D92" s="36" t="str">
        <f t="shared" si="9"/>
        <v>vis</v>
      </c>
      <c r="E92" s="124">
        <f>VLOOKUP(C92,'Active 1'!C$21:E$973,3,FALSE)</f>
        <v>-15337.537476473213</v>
      </c>
      <c r="F92" s="5" t="s">
        <v>59</v>
      </c>
      <c r="G92" s="36" t="str">
        <f t="shared" si="10"/>
        <v>26619.429</v>
      </c>
      <c r="H92" s="29">
        <f t="shared" si="11"/>
        <v>-15337.5</v>
      </c>
      <c r="I92" s="136" t="s">
        <v>548</v>
      </c>
      <c r="J92" s="137" t="s">
        <v>549</v>
      </c>
      <c r="K92" s="136">
        <v>-15337.5</v>
      </c>
      <c r="L92" s="136" t="s">
        <v>550</v>
      </c>
      <c r="M92" s="137" t="s">
        <v>317</v>
      </c>
      <c r="N92" s="137"/>
      <c r="O92" s="138" t="s">
        <v>522</v>
      </c>
      <c r="P92" s="138" t="s">
        <v>523</v>
      </c>
    </row>
    <row r="93" spans="1:16" ht="12.75" customHeight="1" thickBot="1">
      <c r="A93" s="29" t="str">
        <f t="shared" si="6"/>
        <v> VB 5.13 </v>
      </c>
      <c r="B93" s="5" t="str">
        <f t="shared" si="7"/>
        <v>II</v>
      </c>
      <c r="C93" s="29">
        <f t="shared" si="8"/>
        <v>26623.341</v>
      </c>
      <c r="D93" s="36" t="str">
        <f t="shared" si="9"/>
        <v>vis</v>
      </c>
      <c r="E93" s="124">
        <f>VLOOKUP(C93,'Active 1'!C$21:E$973,3,FALSE)</f>
        <v>-15332.559488672083</v>
      </c>
      <c r="F93" s="5" t="s">
        <v>59</v>
      </c>
      <c r="G93" s="36" t="str">
        <f t="shared" si="10"/>
        <v>26623.341</v>
      </c>
      <c r="H93" s="29">
        <f t="shared" si="11"/>
        <v>-15332.5</v>
      </c>
      <c r="I93" s="136" t="s">
        <v>551</v>
      </c>
      <c r="J93" s="137" t="s">
        <v>552</v>
      </c>
      <c r="K93" s="136">
        <v>-15332.5</v>
      </c>
      <c r="L93" s="136" t="s">
        <v>553</v>
      </c>
      <c r="M93" s="137" t="s">
        <v>317</v>
      </c>
      <c r="N93" s="137"/>
      <c r="O93" s="138" t="s">
        <v>522</v>
      </c>
      <c r="P93" s="138" t="s">
        <v>523</v>
      </c>
    </row>
    <row r="94" spans="1:16" ht="12.75" customHeight="1" thickBot="1">
      <c r="A94" s="29" t="str">
        <f t="shared" si="6"/>
        <v> VB 5.13 </v>
      </c>
      <c r="B94" s="5" t="str">
        <f t="shared" si="7"/>
        <v>II</v>
      </c>
      <c r="C94" s="29">
        <f t="shared" si="8"/>
        <v>26623.362000000001</v>
      </c>
      <c r="D94" s="36" t="str">
        <f t="shared" si="9"/>
        <v>vis</v>
      </c>
      <c r="E94" s="124">
        <f>VLOOKUP(C94,'Active 1'!C$21:E$973,3,FALSE)</f>
        <v>-15332.53276634493</v>
      </c>
      <c r="F94" s="5" t="s">
        <v>59</v>
      </c>
      <c r="G94" s="36" t="str">
        <f t="shared" si="10"/>
        <v>26623.362</v>
      </c>
      <c r="H94" s="29">
        <f t="shared" si="11"/>
        <v>-15332.5</v>
      </c>
      <c r="I94" s="136" t="s">
        <v>554</v>
      </c>
      <c r="J94" s="137" t="s">
        <v>555</v>
      </c>
      <c r="K94" s="136">
        <v>-15332.5</v>
      </c>
      <c r="L94" s="136" t="s">
        <v>536</v>
      </c>
      <c r="M94" s="137" t="s">
        <v>317</v>
      </c>
      <c r="N94" s="137"/>
      <c r="O94" s="138" t="s">
        <v>522</v>
      </c>
      <c r="P94" s="138" t="s">
        <v>523</v>
      </c>
    </row>
    <row r="95" spans="1:16" ht="12.75" customHeight="1" thickBot="1">
      <c r="A95" s="29" t="str">
        <f t="shared" si="6"/>
        <v> VB 5.13 </v>
      </c>
      <c r="B95" s="5" t="str">
        <f t="shared" si="7"/>
        <v>II</v>
      </c>
      <c r="C95" s="29">
        <f t="shared" si="8"/>
        <v>26623.383999999998</v>
      </c>
      <c r="D95" s="36" t="str">
        <f t="shared" si="9"/>
        <v>vis</v>
      </c>
      <c r="E95" s="124">
        <f>VLOOKUP(C95,'Active 1'!C$21:E$973,3,FALSE)</f>
        <v>-15332.50477152601</v>
      </c>
      <c r="F95" s="5" t="s">
        <v>59</v>
      </c>
      <c r="G95" s="36" t="str">
        <f t="shared" si="10"/>
        <v>26623.384</v>
      </c>
      <c r="H95" s="29">
        <f t="shared" si="11"/>
        <v>-15332.5</v>
      </c>
      <c r="I95" s="136" t="s">
        <v>556</v>
      </c>
      <c r="J95" s="137" t="s">
        <v>557</v>
      </c>
      <c r="K95" s="136">
        <v>-15332.5</v>
      </c>
      <c r="L95" s="136" t="s">
        <v>521</v>
      </c>
      <c r="M95" s="137" t="s">
        <v>317</v>
      </c>
      <c r="N95" s="137"/>
      <c r="O95" s="138" t="s">
        <v>522</v>
      </c>
      <c r="P95" s="138" t="s">
        <v>523</v>
      </c>
    </row>
    <row r="96" spans="1:16" ht="12.75" customHeight="1" thickBot="1">
      <c r="A96" s="29" t="str">
        <f t="shared" si="6"/>
        <v> VB 5.13 </v>
      </c>
      <c r="B96" s="5" t="str">
        <f t="shared" si="7"/>
        <v>II</v>
      </c>
      <c r="C96" s="29">
        <f t="shared" si="8"/>
        <v>26623.405999999999</v>
      </c>
      <c r="D96" s="36" t="str">
        <f t="shared" si="9"/>
        <v>vis</v>
      </c>
      <c r="E96" s="124">
        <f>VLOOKUP(C96,'Active 1'!C$21:E$973,3,FALSE)</f>
        <v>-15332.476776707086</v>
      </c>
      <c r="F96" s="5" t="s">
        <v>59</v>
      </c>
      <c r="G96" s="36" t="str">
        <f t="shared" si="10"/>
        <v>26623.406</v>
      </c>
      <c r="H96" s="29">
        <f t="shared" si="11"/>
        <v>-15332.5</v>
      </c>
      <c r="I96" s="136" t="s">
        <v>558</v>
      </c>
      <c r="J96" s="137" t="s">
        <v>559</v>
      </c>
      <c r="K96" s="136">
        <v>-15332.5</v>
      </c>
      <c r="L96" s="136" t="s">
        <v>442</v>
      </c>
      <c r="M96" s="137" t="s">
        <v>317</v>
      </c>
      <c r="N96" s="137"/>
      <c r="O96" s="138" t="s">
        <v>522</v>
      </c>
      <c r="P96" s="138" t="s">
        <v>523</v>
      </c>
    </row>
    <row r="97" spans="1:16" ht="12.75" customHeight="1" thickBot="1">
      <c r="A97" s="29" t="str">
        <f t="shared" si="6"/>
        <v> VB 5.13 </v>
      </c>
      <c r="B97" s="5" t="str">
        <f t="shared" si="7"/>
        <v>I</v>
      </c>
      <c r="C97" s="29">
        <f t="shared" si="8"/>
        <v>26624.558000000001</v>
      </c>
      <c r="D97" s="36" t="str">
        <f t="shared" si="9"/>
        <v>vis</v>
      </c>
      <c r="E97" s="124">
        <f>VLOOKUP(C97,'Active 1'!C$21:E$973,3,FALSE)</f>
        <v>-15331.010866188959</v>
      </c>
      <c r="F97" s="5" t="s">
        <v>59</v>
      </c>
      <c r="G97" s="36" t="str">
        <f t="shared" si="10"/>
        <v>26624.558</v>
      </c>
      <c r="H97" s="29">
        <f t="shared" si="11"/>
        <v>-15331</v>
      </c>
      <c r="I97" s="136" t="s">
        <v>560</v>
      </c>
      <c r="J97" s="137" t="s">
        <v>561</v>
      </c>
      <c r="K97" s="136">
        <v>-15331</v>
      </c>
      <c r="L97" s="136" t="s">
        <v>562</v>
      </c>
      <c r="M97" s="137" t="s">
        <v>317</v>
      </c>
      <c r="N97" s="137"/>
      <c r="O97" s="138" t="s">
        <v>522</v>
      </c>
      <c r="P97" s="138" t="s">
        <v>523</v>
      </c>
    </row>
    <row r="98" spans="1:16" ht="12.75" customHeight="1" thickBot="1">
      <c r="A98" s="29" t="str">
        <f t="shared" si="6"/>
        <v> VB 5.13 </v>
      </c>
      <c r="B98" s="5" t="str">
        <f t="shared" si="7"/>
        <v>II</v>
      </c>
      <c r="C98" s="29">
        <f t="shared" si="8"/>
        <v>26675.218000000001</v>
      </c>
      <c r="D98" s="36" t="str">
        <f t="shared" si="9"/>
        <v>vis</v>
      </c>
      <c r="E98" s="124">
        <f>VLOOKUP(C98,'Active 1'!C$21:E$973,3,FALSE)</f>
        <v>-15266.546433161029</v>
      </c>
      <c r="F98" s="5" t="s">
        <v>59</v>
      </c>
      <c r="G98" s="36" t="str">
        <f t="shared" si="10"/>
        <v>26675.218</v>
      </c>
      <c r="H98" s="29">
        <f t="shared" si="11"/>
        <v>-15266.5</v>
      </c>
      <c r="I98" s="136" t="s">
        <v>563</v>
      </c>
      <c r="J98" s="137" t="s">
        <v>564</v>
      </c>
      <c r="K98" s="136">
        <v>-15266.5</v>
      </c>
      <c r="L98" s="136" t="s">
        <v>565</v>
      </c>
      <c r="M98" s="137" t="s">
        <v>317</v>
      </c>
      <c r="N98" s="137"/>
      <c r="O98" s="138" t="s">
        <v>522</v>
      </c>
      <c r="P98" s="138" t="s">
        <v>523</v>
      </c>
    </row>
    <row r="99" spans="1:16" ht="12.75" customHeight="1" thickBot="1">
      <c r="A99" s="29" t="str">
        <f t="shared" si="6"/>
        <v> VB 7.72 </v>
      </c>
      <c r="B99" s="5" t="str">
        <f t="shared" si="7"/>
        <v>II</v>
      </c>
      <c r="C99" s="29">
        <f t="shared" si="8"/>
        <v>26711.473999999998</v>
      </c>
      <c r="D99" s="36" t="str">
        <f t="shared" si="9"/>
        <v>vis</v>
      </c>
      <c r="E99" s="124">
        <f>VLOOKUP(C99,'Active 1'!C$21:E$973,3,FALSE)</f>
        <v>-15220.410971576732</v>
      </c>
      <c r="F99" s="5" t="s">
        <v>59</v>
      </c>
      <c r="G99" s="36" t="str">
        <f t="shared" si="10"/>
        <v>26711.474</v>
      </c>
      <c r="H99" s="29">
        <f t="shared" si="11"/>
        <v>-15220.5</v>
      </c>
      <c r="I99" s="136" t="s">
        <v>566</v>
      </c>
      <c r="J99" s="137" t="s">
        <v>567</v>
      </c>
      <c r="K99" s="136">
        <v>-15220.5</v>
      </c>
      <c r="L99" s="136" t="s">
        <v>568</v>
      </c>
      <c r="M99" s="137" t="s">
        <v>317</v>
      </c>
      <c r="N99" s="137"/>
      <c r="O99" s="138" t="s">
        <v>318</v>
      </c>
      <c r="P99" s="138" t="s">
        <v>319</v>
      </c>
    </row>
    <row r="100" spans="1:16" ht="12.75" customHeight="1" thickBot="1">
      <c r="A100" s="29" t="str">
        <f t="shared" si="6"/>
        <v> VB 5.13 </v>
      </c>
      <c r="B100" s="5" t="str">
        <f t="shared" si="7"/>
        <v>II</v>
      </c>
      <c r="C100" s="29">
        <f t="shared" si="8"/>
        <v>26861.502</v>
      </c>
      <c r="D100" s="36" t="str">
        <f t="shared" si="9"/>
        <v>vis</v>
      </c>
      <c r="E100" s="124">
        <f>VLOOKUP(C100,'Active 1'!C$21:E$973,3,FALSE)</f>
        <v>-15029.501576426424</v>
      </c>
      <c r="F100" s="5" t="s">
        <v>59</v>
      </c>
      <c r="G100" s="36" t="str">
        <f t="shared" si="10"/>
        <v>26861.502</v>
      </c>
      <c r="H100" s="29">
        <f t="shared" si="11"/>
        <v>-15029.5</v>
      </c>
      <c r="I100" s="136" t="s">
        <v>569</v>
      </c>
      <c r="J100" s="137" t="s">
        <v>570</v>
      </c>
      <c r="K100" s="136">
        <v>-15029.5</v>
      </c>
      <c r="L100" s="136" t="s">
        <v>571</v>
      </c>
      <c r="M100" s="137" t="s">
        <v>317</v>
      </c>
      <c r="N100" s="137"/>
      <c r="O100" s="138" t="s">
        <v>522</v>
      </c>
      <c r="P100" s="138" t="s">
        <v>523</v>
      </c>
    </row>
    <row r="101" spans="1:16" ht="12.75" customHeight="1" thickBot="1">
      <c r="A101" s="29" t="str">
        <f t="shared" si="6"/>
        <v> VB 7.72 </v>
      </c>
      <c r="B101" s="5" t="str">
        <f t="shared" si="7"/>
        <v>I</v>
      </c>
      <c r="C101" s="29">
        <f t="shared" si="8"/>
        <v>26913.789000000001</v>
      </c>
      <c r="D101" s="36" t="str">
        <f t="shared" si="9"/>
        <v>vis</v>
      </c>
      <c r="E101" s="124">
        <f>VLOOKUP(C101,'Active 1'!C$21:E$973,3,FALSE)</f>
        <v>-14962.966799289996</v>
      </c>
      <c r="F101" s="5" t="s">
        <v>59</v>
      </c>
      <c r="G101" s="36" t="str">
        <f t="shared" si="10"/>
        <v>26913.789</v>
      </c>
      <c r="H101" s="29">
        <f t="shared" si="11"/>
        <v>-14963</v>
      </c>
      <c r="I101" s="136" t="s">
        <v>572</v>
      </c>
      <c r="J101" s="137" t="s">
        <v>573</v>
      </c>
      <c r="K101" s="136">
        <v>-14963</v>
      </c>
      <c r="L101" s="136" t="s">
        <v>395</v>
      </c>
      <c r="M101" s="137" t="s">
        <v>317</v>
      </c>
      <c r="N101" s="137"/>
      <c r="O101" s="138" t="s">
        <v>318</v>
      </c>
      <c r="P101" s="138" t="s">
        <v>319</v>
      </c>
    </row>
    <row r="102" spans="1:16" ht="12.75" customHeight="1" thickBot="1">
      <c r="A102" s="29" t="str">
        <f t="shared" si="6"/>
        <v> VB 5.13 </v>
      </c>
      <c r="B102" s="5" t="str">
        <f t="shared" si="7"/>
        <v>I</v>
      </c>
      <c r="C102" s="29">
        <f t="shared" si="8"/>
        <v>26915.308000000001</v>
      </c>
      <c r="D102" s="36" t="str">
        <f t="shared" si="9"/>
        <v>vis</v>
      </c>
      <c r="E102" s="124">
        <f>VLOOKUP(C102,'Active 1'!C$21:E$973,3,FALSE)</f>
        <v>-14961.033884292572</v>
      </c>
      <c r="F102" s="5" t="s">
        <v>59</v>
      </c>
      <c r="G102" s="36" t="str">
        <f t="shared" si="10"/>
        <v>26915.308</v>
      </c>
      <c r="H102" s="29">
        <f t="shared" si="11"/>
        <v>-14961</v>
      </c>
      <c r="I102" s="136" t="s">
        <v>574</v>
      </c>
      <c r="J102" s="137" t="s">
        <v>575</v>
      </c>
      <c r="K102" s="136">
        <v>-14961</v>
      </c>
      <c r="L102" s="136" t="s">
        <v>576</v>
      </c>
      <c r="M102" s="137" t="s">
        <v>317</v>
      </c>
      <c r="N102" s="137"/>
      <c r="O102" s="138" t="s">
        <v>522</v>
      </c>
      <c r="P102" s="138" t="s">
        <v>523</v>
      </c>
    </row>
    <row r="103" spans="1:16" ht="12.75" customHeight="1" thickBot="1">
      <c r="A103" s="29" t="str">
        <f t="shared" si="6"/>
        <v> VB 7.72 </v>
      </c>
      <c r="B103" s="5" t="str">
        <f t="shared" si="7"/>
        <v>II</v>
      </c>
      <c r="C103" s="29">
        <f t="shared" si="8"/>
        <v>26926.735000000001</v>
      </c>
      <c r="D103" s="36" t="str">
        <f t="shared" si="9"/>
        <v>vis</v>
      </c>
      <c r="E103" s="124">
        <f>VLOOKUP(C103,'Active 1'!C$21:E$973,3,FALSE)</f>
        <v>-14946.493120845866</v>
      </c>
      <c r="F103" s="5" t="s">
        <v>59</v>
      </c>
      <c r="G103" s="36" t="str">
        <f t="shared" si="10"/>
        <v>26926.735</v>
      </c>
      <c r="H103" s="29">
        <f t="shared" si="11"/>
        <v>-14946.5</v>
      </c>
      <c r="I103" s="136" t="s">
        <v>577</v>
      </c>
      <c r="J103" s="137" t="s">
        <v>578</v>
      </c>
      <c r="K103" s="136">
        <v>-14946.5</v>
      </c>
      <c r="L103" s="136" t="s">
        <v>533</v>
      </c>
      <c r="M103" s="137" t="s">
        <v>317</v>
      </c>
      <c r="N103" s="137"/>
      <c r="O103" s="138" t="s">
        <v>318</v>
      </c>
      <c r="P103" s="138" t="s">
        <v>319</v>
      </c>
    </row>
    <row r="104" spans="1:16" ht="12.75" customHeight="1" thickBot="1">
      <c r="A104" s="29" t="str">
        <f t="shared" si="6"/>
        <v> VB 5.13 </v>
      </c>
      <c r="B104" s="5" t="str">
        <f t="shared" si="7"/>
        <v>I</v>
      </c>
      <c r="C104" s="29">
        <f t="shared" si="8"/>
        <v>26929.503000000001</v>
      </c>
      <c r="D104" s="36" t="str">
        <f t="shared" si="9"/>
        <v>vis</v>
      </c>
      <c r="E104" s="124">
        <f>VLOOKUP(C104,'Active 1'!C$21:E$973,3,FALSE)</f>
        <v>-14942.970863628707</v>
      </c>
      <c r="F104" s="5" t="s">
        <v>59</v>
      </c>
      <c r="G104" s="36" t="str">
        <f t="shared" si="10"/>
        <v>26929.503</v>
      </c>
      <c r="H104" s="29">
        <f t="shared" si="11"/>
        <v>-14943</v>
      </c>
      <c r="I104" s="136" t="s">
        <v>579</v>
      </c>
      <c r="J104" s="137" t="s">
        <v>580</v>
      </c>
      <c r="K104" s="136">
        <v>-14943</v>
      </c>
      <c r="L104" s="136" t="s">
        <v>445</v>
      </c>
      <c r="M104" s="137" t="s">
        <v>317</v>
      </c>
      <c r="N104" s="137"/>
      <c r="O104" s="138" t="s">
        <v>522</v>
      </c>
      <c r="P104" s="138" t="s">
        <v>523</v>
      </c>
    </row>
    <row r="105" spans="1:16" ht="12.75" customHeight="1" thickBot="1">
      <c r="A105" s="29" t="str">
        <f t="shared" si="6"/>
        <v> VB 5.13 </v>
      </c>
      <c r="B105" s="5" t="str">
        <f t="shared" si="7"/>
        <v>II</v>
      </c>
      <c r="C105" s="29">
        <f t="shared" si="8"/>
        <v>26979.376</v>
      </c>
      <c r="D105" s="36" t="str">
        <f t="shared" si="9"/>
        <v>vis</v>
      </c>
      <c r="E105" s="124">
        <f>VLOOKUP(C105,'Active 1'!C$21:E$973,3,FALSE)</f>
        <v>-14879.50788162314</v>
      </c>
      <c r="F105" s="5" t="s">
        <v>59</v>
      </c>
      <c r="G105" s="36" t="str">
        <f t="shared" si="10"/>
        <v>26979.376</v>
      </c>
      <c r="H105" s="29">
        <f t="shared" si="11"/>
        <v>-14879.5</v>
      </c>
      <c r="I105" s="136" t="s">
        <v>581</v>
      </c>
      <c r="J105" s="137" t="s">
        <v>582</v>
      </c>
      <c r="K105" s="136">
        <v>-14879.5</v>
      </c>
      <c r="L105" s="136" t="s">
        <v>583</v>
      </c>
      <c r="M105" s="137" t="s">
        <v>317</v>
      </c>
      <c r="N105" s="137"/>
      <c r="O105" s="138" t="s">
        <v>522</v>
      </c>
      <c r="P105" s="138" t="s">
        <v>523</v>
      </c>
    </row>
    <row r="106" spans="1:16" ht="12.75" customHeight="1" thickBot="1">
      <c r="A106" s="29" t="str">
        <f t="shared" si="6"/>
        <v> VB 5.13 </v>
      </c>
      <c r="B106" s="5" t="str">
        <f t="shared" si="7"/>
        <v>I</v>
      </c>
      <c r="C106" s="29">
        <f t="shared" si="8"/>
        <v>27000.241999999998</v>
      </c>
      <c r="D106" s="36" t="str">
        <f t="shared" si="9"/>
        <v>vis</v>
      </c>
      <c r="E106" s="124">
        <f>VLOOKUP(C106,'Active 1'!C$21:E$973,3,FALSE)</f>
        <v>-14852.95606836691</v>
      </c>
      <c r="F106" s="5" t="s">
        <v>59</v>
      </c>
      <c r="G106" s="36" t="str">
        <f t="shared" si="10"/>
        <v>27000.242</v>
      </c>
      <c r="H106" s="29">
        <f t="shared" si="11"/>
        <v>-14853</v>
      </c>
      <c r="I106" s="136" t="s">
        <v>584</v>
      </c>
      <c r="J106" s="137" t="s">
        <v>585</v>
      </c>
      <c r="K106" s="136">
        <v>-14853</v>
      </c>
      <c r="L106" s="136" t="s">
        <v>586</v>
      </c>
      <c r="M106" s="137" t="s">
        <v>317</v>
      </c>
      <c r="N106" s="137"/>
      <c r="O106" s="138" t="s">
        <v>522</v>
      </c>
      <c r="P106" s="138" t="s">
        <v>523</v>
      </c>
    </row>
    <row r="107" spans="1:16" ht="12.75" customHeight="1" thickBot="1">
      <c r="A107" s="29" t="str">
        <f t="shared" si="6"/>
        <v> VB 7.72 </v>
      </c>
      <c r="B107" s="5" t="str">
        <f t="shared" si="7"/>
        <v>I</v>
      </c>
      <c r="C107" s="29">
        <f t="shared" si="8"/>
        <v>27002.563999999998</v>
      </c>
      <c r="D107" s="36" t="str">
        <f t="shared" si="9"/>
        <v>vis</v>
      </c>
      <c r="E107" s="124">
        <f>VLOOKUP(C107,'Active 1'!C$21:E$973,3,FALSE)</f>
        <v>-14850.001342478814</v>
      </c>
      <c r="F107" s="5" t="s">
        <v>59</v>
      </c>
      <c r="G107" s="36" t="str">
        <f t="shared" si="10"/>
        <v>27002.564</v>
      </c>
      <c r="H107" s="29">
        <f t="shared" si="11"/>
        <v>-14850</v>
      </c>
      <c r="I107" s="136" t="s">
        <v>587</v>
      </c>
      <c r="J107" s="137" t="s">
        <v>588</v>
      </c>
      <c r="K107" s="136">
        <v>-14850</v>
      </c>
      <c r="L107" s="136" t="s">
        <v>571</v>
      </c>
      <c r="M107" s="137" t="s">
        <v>317</v>
      </c>
      <c r="N107" s="137"/>
      <c r="O107" s="138" t="s">
        <v>318</v>
      </c>
      <c r="P107" s="138" t="s">
        <v>319</v>
      </c>
    </row>
    <row r="108" spans="1:16" ht="12.75" customHeight="1" thickBot="1">
      <c r="A108" s="29" t="str">
        <f t="shared" si="6"/>
        <v> VB 7.72 </v>
      </c>
      <c r="B108" s="5" t="str">
        <f t="shared" si="7"/>
        <v>II</v>
      </c>
      <c r="C108" s="29">
        <f t="shared" si="8"/>
        <v>27026.504000000001</v>
      </c>
      <c r="D108" s="36" t="str">
        <f t="shared" si="9"/>
        <v>vis</v>
      </c>
      <c r="E108" s="124">
        <f>VLOOKUP(C108,'Active 1'!C$21:E$973,3,FALSE)</f>
        <v>-14819.537889524041</v>
      </c>
      <c r="F108" s="5" t="s">
        <v>59</v>
      </c>
      <c r="G108" s="36" t="str">
        <f t="shared" si="10"/>
        <v>27026.504</v>
      </c>
      <c r="H108" s="29">
        <f t="shared" si="11"/>
        <v>-14819.5</v>
      </c>
      <c r="I108" s="136" t="s">
        <v>589</v>
      </c>
      <c r="J108" s="137" t="s">
        <v>590</v>
      </c>
      <c r="K108" s="136">
        <v>-14819.5</v>
      </c>
      <c r="L108" s="136" t="s">
        <v>591</v>
      </c>
      <c r="M108" s="137" t="s">
        <v>317</v>
      </c>
      <c r="N108" s="137"/>
      <c r="O108" s="138" t="s">
        <v>318</v>
      </c>
      <c r="P108" s="138" t="s">
        <v>319</v>
      </c>
    </row>
    <row r="109" spans="1:16" ht="12.75" customHeight="1" thickBot="1">
      <c r="A109" s="29" t="str">
        <f t="shared" si="6"/>
        <v> VB 5.13 </v>
      </c>
      <c r="B109" s="5" t="str">
        <f t="shared" si="7"/>
        <v>I</v>
      </c>
      <c r="C109" s="29">
        <f t="shared" si="8"/>
        <v>27036.341</v>
      </c>
      <c r="D109" s="36" t="str">
        <f t="shared" si="9"/>
        <v>vis</v>
      </c>
      <c r="E109" s="124">
        <f>VLOOKUP(C109,'Active 1'!C$21:E$973,3,FALSE)</f>
        <v>-14807.020387990371</v>
      </c>
      <c r="F109" s="5" t="s">
        <v>59</v>
      </c>
      <c r="G109" s="36" t="str">
        <f t="shared" si="10"/>
        <v>27036.341</v>
      </c>
      <c r="H109" s="29">
        <f t="shared" si="11"/>
        <v>-14807</v>
      </c>
      <c r="I109" s="136" t="s">
        <v>592</v>
      </c>
      <c r="J109" s="137" t="s">
        <v>593</v>
      </c>
      <c r="K109" s="136">
        <v>-14807</v>
      </c>
      <c r="L109" s="136" t="s">
        <v>594</v>
      </c>
      <c r="M109" s="137" t="s">
        <v>317</v>
      </c>
      <c r="N109" s="137"/>
      <c r="O109" s="138" t="s">
        <v>522</v>
      </c>
      <c r="P109" s="138" t="s">
        <v>523</v>
      </c>
    </row>
    <row r="110" spans="1:16" ht="12.75" customHeight="1" thickBot="1">
      <c r="A110" s="29" t="str">
        <f t="shared" si="6"/>
        <v> VB 7.72 </v>
      </c>
      <c r="B110" s="5" t="str">
        <f t="shared" si="7"/>
        <v>II</v>
      </c>
      <c r="C110" s="29">
        <f t="shared" si="8"/>
        <v>27241.81</v>
      </c>
      <c r="D110" s="36" t="str">
        <f t="shared" si="9"/>
        <v>vis</v>
      </c>
      <c r="E110" s="124">
        <f>VLOOKUP(C110,'Active 1'!C$21:E$973,3,FALSE)</f>
        <v>-14545.562776663564</v>
      </c>
      <c r="F110" s="5" t="s">
        <v>59</v>
      </c>
      <c r="G110" s="36" t="str">
        <f t="shared" si="10"/>
        <v>27241.810</v>
      </c>
      <c r="H110" s="29">
        <f t="shared" si="11"/>
        <v>-14545.5</v>
      </c>
      <c r="I110" s="136" t="s">
        <v>595</v>
      </c>
      <c r="J110" s="137" t="s">
        <v>596</v>
      </c>
      <c r="K110" s="136">
        <v>-14545.5</v>
      </c>
      <c r="L110" s="136" t="s">
        <v>597</v>
      </c>
      <c r="M110" s="137" t="s">
        <v>317</v>
      </c>
      <c r="N110" s="137"/>
      <c r="O110" s="138" t="s">
        <v>318</v>
      </c>
      <c r="P110" s="138" t="s">
        <v>319</v>
      </c>
    </row>
    <row r="111" spans="1:16" ht="12.75" customHeight="1" thickBot="1">
      <c r="A111" s="29" t="str">
        <f t="shared" si="6"/>
        <v> VB 7.72 </v>
      </c>
      <c r="B111" s="5" t="str">
        <f t="shared" si="7"/>
        <v>II</v>
      </c>
      <c r="C111" s="29">
        <f t="shared" si="8"/>
        <v>27267.823</v>
      </c>
      <c r="D111" s="36" t="str">
        <f t="shared" si="9"/>
        <v>vis</v>
      </c>
      <c r="E111" s="124">
        <f>VLOOKUP(C111,'Active 1'!C$21:E$973,3,FALSE)</f>
        <v>-14512.461448271233</v>
      </c>
      <c r="F111" s="5" t="s">
        <v>59</v>
      </c>
      <c r="G111" s="36" t="str">
        <f t="shared" si="10"/>
        <v>27267.823</v>
      </c>
      <c r="H111" s="29">
        <f t="shared" si="11"/>
        <v>-14512.5</v>
      </c>
      <c r="I111" s="136" t="s">
        <v>598</v>
      </c>
      <c r="J111" s="137" t="s">
        <v>599</v>
      </c>
      <c r="K111" s="136">
        <v>-14512.5</v>
      </c>
      <c r="L111" s="136" t="s">
        <v>600</v>
      </c>
      <c r="M111" s="137" t="s">
        <v>317</v>
      </c>
      <c r="N111" s="137"/>
      <c r="O111" s="138" t="s">
        <v>318</v>
      </c>
      <c r="P111" s="138" t="s">
        <v>319</v>
      </c>
    </row>
    <row r="112" spans="1:16" ht="12.75" customHeight="1" thickBot="1">
      <c r="A112" s="29" t="str">
        <f t="shared" si="6"/>
        <v> VB 5.13 </v>
      </c>
      <c r="B112" s="5" t="str">
        <f t="shared" si="7"/>
        <v>II</v>
      </c>
      <c r="C112" s="29">
        <f t="shared" si="8"/>
        <v>27272.499</v>
      </c>
      <c r="D112" s="36" t="str">
        <f t="shared" si="9"/>
        <v>vis</v>
      </c>
      <c r="E112" s="124">
        <f>VLOOKUP(C112,'Active 1'!C$21:E$973,3,FALSE)</f>
        <v>-14506.511276758431</v>
      </c>
      <c r="F112" s="5" t="s">
        <v>59</v>
      </c>
      <c r="G112" s="36" t="str">
        <f t="shared" si="10"/>
        <v>27272.499</v>
      </c>
      <c r="H112" s="29">
        <f t="shared" si="11"/>
        <v>-14506.5</v>
      </c>
      <c r="I112" s="136" t="s">
        <v>601</v>
      </c>
      <c r="J112" s="137" t="s">
        <v>602</v>
      </c>
      <c r="K112" s="136">
        <v>-14506.5</v>
      </c>
      <c r="L112" s="136" t="s">
        <v>562</v>
      </c>
      <c r="M112" s="137" t="s">
        <v>317</v>
      </c>
      <c r="N112" s="137"/>
      <c r="O112" s="138" t="s">
        <v>522</v>
      </c>
      <c r="P112" s="138" t="s">
        <v>523</v>
      </c>
    </row>
    <row r="113" spans="1:16" ht="12.75" customHeight="1" thickBot="1">
      <c r="A113" s="29" t="str">
        <f t="shared" si="6"/>
        <v> VB 5.13 </v>
      </c>
      <c r="B113" s="5" t="str">
        <f t="shared" si="7"/>
        <v>II</v>
      </c>
      <c r="C113" s="29">
        <f t="shared" si="8"/>
        <v>27313.362000000001</v>
      </c>
      <c r="D113" s="36" t="str">
        <f t="shared" si="9"/>
        <v>vis</v>
      </c>
      <c r="E113" s="124">
        <f>VLOOKUP(C113,'Active 1'!C$21:E$973,3,FALSE)</f>
        <v>-14454.5134455934</v>
      </c>
      <c r="F113" s="5" t="s">
        <v>59</v>
      </c>
      <c r="G113" s="36" t="str">
        <f t="shared" si="10"/>
        <v>27313.362</v>
      </c>
      <c r="H113" s="29">
        <f t="shared" si="11"/>
        <v>-14454.5</v>
      </c>
      <c r="I113" s="136" t="s">
        <v>603</v>
      </c>
      <c r="J113" s="137" t="s">
        <v>604</v>
      </c>
      <c r="K113" s="136">
        <v>-14454.5</v>
      </c>
      <c r="L113" s="136" t="s">
        <v>340</v>
      </c>
      <c r="M113" s="137" t="s">
        <v>317</v>
      </c>
      <c r="N113" s="137"/>
      <c r="O113" s="138" t="s">
        <v>522</v>
      </c>
      <c r="P113" s="138" t="s">
        <v>523</v>
      </c>
    </row>
    <row r="114" spans="1:16" ht="12.75" customHeight="1" thickBot="1">
      <c r="A114" s="29" t="str">
        <f t="shared" si="6"/>
        <v> VB 5.13 </v>
      </c>
      <c r="B114" s="5" t="str">
        <f t="shared" si="7"/>
        <v>I</v>
      </c>
      <c r="C114" s="29">
        <f t="shared" si="8"/>
        <v>27333.4</v>
      </c>
      <c r="D114" s="36" t="str">
        <f t="shared" si="9"/>
        <v>vis</v>
      </c>
      <c r="E114" s="124">
        <f>VLOOKUP(C114,'Active 1'!C$21:E$973,3,FALSE)</f>
        <v>-14429.015255522068</v>
      </c>
      <c r="F114" s="5" t="s">
        <v>59</v>
      </c>
      <c r="G114" s="36" t="str">
        <f t="shared" si="10"/>
        <v>27333.400</v>
      </c>
      <c r="H114" s="29">
        <f t="shared" si="11"/>
        <v>-14429</v>
      </c>
      <c r="I114" s="136" t="s">
        <v>605</v>
      </c>
      <c r="J114" s="137" t="s">
        <v>606</v>
      </c>
      <c r="K114" s="136">
        <v>-14429</v>
      </c>
      <c r="L114" s="136" t="s">
        <v>607</v>
      </c>
      <c r="M114" s="137" t="s">
        <v>317</v>
      </c>
      <c r="N114" s="137"/>
      <c r="O114" s="138" t="s">
        <v>522</v>
      </c>
      <c r="P114" s="138" t="s">
        <v>523</v>
      </c>
    </row>
    <row r="115" spans="1:16" ht="12.75" customHeight="1" thickBot="1">
      <c r="A115" s="29" t="str">
        <f t="shared" si="6"/>
        <v> VB 7.72 </v>
      </c>
      <c r="B115" s="5" t="str">
        <f t="shared" si="7"/>
        <v>I</v>
      </c>
      <c r="C115" s="29">
        <f t="shared" si="8"/>
        <v>27354.598999999998</v>
      </c>
      <c r="D115" s="36" t="str">
        <f t="shared" si="9"/>
        <v>vis</v>
      </c>
      <c r="E115" s="124">
        <f>VLOOKUP(C115,'Active 1'!C$21:E$973,3,FALSE)</f>
        <v>-14402.039702506692</v>
      </c>
      <c r="F115" s="5" t="s">
        <v>59</v>
      </c>
      <c r="G115" s="36" t="str">
        <f t="shared" si="10"/>
        <v>27354.599</v>
      </c>
      <c r="H115" s="29">
        <f t="shared" si="11"/>
        <v>-14402</v>
      </c>
      <c r="I115" s="136" t="s">
        <v>608</v>
      </c>
      <c r="J115" s="137" t="s">
        <v>609</v>
      </c>
      <c r="K115" s="136">
        <v>-14402</v>
      </c>
      <c r="L115" s="136" t="s">
        <v>468</v>
      </c>
      <c r="M115" s="137" t="s">
        <v>317</v>
      </c>
      <c r="N115" s="137"/>
      <c r="O115" s="138" t="s">
        <v>318</v>
      </c>
      <c r="P115" s="138" t="s">
        <v>319</v>
      </c>
    </row>
    <row r="116" spans="1:16" ht="12.75" customHeight="1" thickBot="1">
      <c r="A116" s="29" t="str">
        <f t="shared" si="6"/>
        <v> VB 7.72 </v>
      </c>
      <c r="B116" s="5" t="str">
        <f t="shared" si="7"/>
        <v>I</v>
      </c>
      <c r="C116" s="29">
        <f t="shared" si="8"/>
        <v>27632.821</v>
      </c>
      <c r="D116" s="36" t="str">
        <f t="shared" si="9"/>
        <v>vis</v>
      </c>
      <c r="E116" s="124">
        <f>VLOOKUP(C116,'Active 1'!C$21:E$973,3,FALSE)</f>
        <v>-14048.004497494905</v>
      </c>
      <c r="F116" s="5" t="s">
        <v>59</v>
      </c>
      <c r="G116" s="36" t="str">
        <f t="shared" si="10"/>
        <v>27632.821</v>
      </c>
      <c r="H116" s="29">
        <f t="shared" si="11"/>
        <v>-14048</v>
      </c>
      <c r="I116" s="136" t="s">
        <v>610</v>
      </c>
      <c r="J116" s="137" t="s">
        <v>611</v>
      </c>
      <c r="K116" s="136">
        <v>-14048</v>
      </c>
      <c r="L116" s="136" t="s">
        <v>521</v>
      </c>
      <c r="M116" s="137" t="s">
        <v>317</v>
      </c>
      <c r="N116" s="137"/>
      <c r="O116" s="138" t="s">
        <v>318</v>
      </c>
      <c r="P116" s="138" t="s">
        <v>319</v>
      </c>
    </row>
    <row r="117" spans="1:16" ht="12.75" customHeight="1" thickBot="1">
      <c r="A117" s="29" t="str">
        <f t="shared" si="6"/>
        <v> VB 7.72 </v>
      </c>
      <c r="B117" s="5" t="str">
        <f t="shared" si="7"/>
        <v>II</v>
      </c>
      <c r="C117" s="29">
        <f t="shared" si="8"/>
        <v>28027.68</v>
      </c>
      <c r="D117" s="36" t="str">
        <f t="shared" si="9"/>
        <v>vis</v>
      </c>
      <c r="E117" s="124">
        <f>VLOOKUP(C117,'Active 1'!C$21:E$973,3,FALSE)</f>
        <v>-13545.549669998343</v>
      </c>
      <c r="F117" s="5" t="s">
        <v>59</v>
      </c>
      <c r="G117" s="36" t="str">
        <f t="shared" si="10"/>
        <v>28027.680</v>
      </c>
      <c r="H117" s="29">
        <f t="shared" si="11"/>
        <v>-13545.5</v>
      </c>
      <c r="I117" s="136" t="s">
        <v>612</v>
      </c>
      <c r="J117" s="137" t="s">
        <v>613</v>
      </c>
      <c r="K117" s="136">
        <v>-13545.5</v>
      </c>
      <c r="L117" s="136" t="s">
        <v>614</v>
      </c>
      <c r="M117" s="137" t="s">
        <v>317</v>
      </c>
      <c r="N117" s="137"/>
      <c r="O117" s="138" t="s">
        <v>318</v>
      </c>
      <c r="P117" s="138" t="s">
        <v>319</v>
      </c>
    </row>
    <row r="118" spans="1:16" ht="12.75" customHeight="1" thickBot="1">
      <c r="A118" s="29" t="str">
        <f t="shared" si="6"/>
        <v> VB 7.72 </v>
      </c>
      <c r="B118" s="5" t="str">
        <f t="shared" si="7"/>
        <v>I</v>
      </c>
      <c r="C118" s="29">
        <f t="shared" si="8"/>
        <v>28032.788</v>
      </c>
      <c r="D118" s="36" t="str">
        <f t="shared" si="9"/>
        <v>vis</v>
      </c>
      <c r="E118" s="124">
        <f>VLOOKUP(C118,'Active 1'!C$21:E$973,3,FALSE)</f>
        <v>-13539.049782041244</v>
      </c>
      <c r="F118" s="5" t="s">
        <v>59</v>
      </c>
      <c r="G118" s="36" t="str">
        <f t="shared" si="10"/>
        <v>28032.788</v>
      </c>
      <c r="H118" s="29">
        <f t="shared" si="11"/>
        <v>-13539</v>
      </c>
      <c r="I118" s="136" t="s">
        <v>615</v>
      </c>
      <c r="J118" s="137" t="s">
        <v>616</v>
      </c>
      <c r="K118" s="136">
        <v>-13539</v>
      </c>
      <c r="L118" s="136" t="s">
        <v>614</v>
      </c>
      <c r="M118" s="137" t="s">
        <v>317</v>
      </c>
      <c r="N118" s="137"/>
      <c r="O118" s="138" t="s">
        <v>318</v>
      </c>
      <c r="P118" s="138" t="s">
        <v>319</v>
      </c>
    </row>
    <row r="119" spans="1:16" ht="12.75" customHeight="1" thickBot="1">
      <c r="A119" s="29" t="str">
        <f t="shared" si="6"/>
        <v> VB 7.72 </v>
      </c>
      <c r="B119" s="5" t="str">
        <f t="shared" si="7"/>
        <v>I</v>
      </c>
      <c r="C119" s="29">
        <f t="shared" si="8"/>
        <v>28062.726999999999</v>
      </c>
      <c r="D119" s="36" t="str">
        <f t="shared" si="9"/>
        <v>vis</v>
      </c>
      <c r="E119" s="124">
        <f>VLOOKUP(C119,'Active 1'!C$21:E$973,3,FALSE)</f>
        <v>-13500.952650963012</v>
      </c>
      <c r="F119" s="5" t="s">
        <v>59</v>
      </c>
      <c r="G119" s="36" t="str">
        <f t="shared" si="10"/>
        <v>28062.727</v>
      </c>
      <c r="H119" s="29">
        <f t="shared" si="11"/>
        <v>-13501</v>
      </c>
      <c r="I119" s="136" t="s">
        <v>617</v>
      </c>
      <c r="J119" s="137" t="s">
        <v>618</v>
      </c>
      <c r="K119" s="136">
        <v>-13501</v>
      </c>
      <c r="L119" s="136" t="s">
        <v>364</v>
      </c>
      <c r="M119" s="137" t="s">
        <v>317</v>
      </c>
      <c r="N119" s="137"/>
      <c r="O119" s="138" t="s">
        <v>318</v>
      </c>
      <c r="P119" s="138" t="s">
        <v>319</v>
      </c>
    </row>
    <row r="120" spans="1:16" ht="12.75" customHeight="1" thickBot="1">
      <c r="A120" s="29" t="str">
        <f t="shared" si="6"/>
        <v> VB 7.72 </v>
      </c>
      <c r="B120" s="5" t="str">
        <f t="shared" si="7"/>
        <v>II</v>
      </c>
      <c r="C120" s="29">
        <f t="shared" si="8"/>
        <v>28064.647000000001</v>
      </c>
      <c r="D120" s="36" t="str">
        <f t="shared" si="9"/>
        <v>vis</v>
      </c>
      <c r="E120" s="124">
        <f>VLOOKUP(C120,'Active 1'!C$21:E$973,3,FALSE)</f>
        <v>-13498.509466766136</v>
      </c>
      <c r="F120" s="5" t="s">
        <v>59</v>
      </c>
      <c r="G120" s="36" t="str">
        <f t="shared" si="10"/>
        <v>28064.647</v>
      </c>
      <c r="H120" s="29">
        <f t="shared" si="11"/>
        <v>-13498.5</v>
      </c>
      <c r="I120" s="136" t="s">
        <v>619</v>
      </c>
      <c r="J120" s="137" t="s">
        <v>620</v>
      </c>
      <c r="K120" s="136">
        <v>-13498.5</v>
      </c>
      <c r="L120" s="136" t="s">
        <v>621</v>
      </c>
      <c r="M120" s="137" t="s">
        <v>317</v>
      </c>
      <c r="N120" s="137"/>
      <c r="O120" s="138" t="s">
        <v>318</v>
      </c>
      <c r="P120" s="138" t="s">
        <v>319</v>
      </c>
    </row>
    <row r="121" spans="1:16" ht="12.75" customHeight="1" thickBot="1">
      <c r="A121" s="29" t="str">
        <f t="shared" si="6"/>
        <v> VB 7.72 </v>
      </c>
      <c r="B121" s="5" t="str">
        <f t="shared" si="7"/>
        <v>II</v>
      </c>
      <c r="C121" s="29">
        <f t="shared" si="8"/>
        <v>28090.602999999999</v>
      </c>
      <c r="D121" s="36" t="str">
        <f t="shared" si="9"/>
        <v>vis</v>
      </c>
      <c r="E121" s="124">
        <f>VLOOKUP(C121,'Active 1'!C$21:E$973,3,FALSE)</f>
        <v>-13465.480670404651</v>
      </c>
      <c r="F121" s="5" t="s">
        <v>59</v>
      </c>
      <c r="G121" s="36" t="str">
        <f t="shared" si="10"/>
        <v>28090.603</v>
      </c>
      <c r="H121" s="29">
        <f t="shared" si="11"/>
        <v>-13465.5</v>
      </c>
      <c r="I121" s="136" t="s">
        <v>622</v>
      </c>
      <c r="J121" s="137" t="s">
        <v>623</v>
      </c>
      <c r="K121" s="136">
        <v>-13465.5</v>
      </c>
      <c r="L121" s="136" t="s">
        <v>624</v>
      </c>
      <c r="M121" s="137" t="s">
        <v>317</v>
      </c>
      <c r="N121" s="137"/>
      <c r="O121" s="138" t="s">
        <v>318</v>
      </c>
      <c r="P121" s="138" t="s">
        <v>319</v>
      </c>
    </row>
    <row r="122" spans="1:16" ht="12.75" customHeight="1" thickBot="1">
      <c r="A122" s="29" t="str">
        <f t="shared" si="6"/>
        <v> VB 5.13 </v>
      </c>
      <c r="B122" s="5" t="str">
        <f t="shared" si="7"/>
        <v>I</v>
      </c>
      <c r="C122" s="29">
        <f t="shared" si="8"/>
        <v>28126.319</v>
      </c>
      <c r="D122" s="36" t="str">
        <f t="shared" si="9"/>
        <v>vis</v>
      </c>
      <c r="E122" s="124">
        <f>VLOOKUP(C122,'Active 1'!C$21:E$973,3,FALSE)</f>
        <v>-13420.03235437572</v>
      </c>
      <c r="F122" s="5" t="s">
        <v>59</v>
      </c>
      <c r="G122" s="36" t="str">
        <f t="shared" si="10"/>
        <v>28126.319</v>
      </c>
      <c r="H122" s="29">
        <f t="shared" si="11"/>
        <v>-13420</v>
      </c>
      <c r="I122" s="136" t="s">
        <v>625</v>
      </c>
      <c r="J122" s="137" t="s">
        <v>626</v>
      </c>
      <c r="K122" s="136">
        <v>-13420</v>
      </c>
      <c r="L122" s="136" t="s">
        <v>627</v>
      </c>
      <c r="M122" s="137" t="s">
        <v>317</v>
      </c>
      <c r="N122" s="137"/>
      <c r="O122" s="138" t="s">
        <v>522</v>
      </c>
      <c r="P122" s="138" t="s">
        <v>523</v>
      </c>
    </row>
    <row r="123" spans="1:16" ht="12.75" customHeight="1" thickBot="1">
      <c r="A123" s="29" t="str">
        <f t="shared" si="6"/>
        <v> VB 7.72 </v>
      </c>
      <c r="B123" s="5" t="str">
        <f t="shared" si="7"/>
        <v>I</v>
      </c>
      <c r="C123" s="29">
        <f t="shared" si="8"/>
        <v>28429.647000000001</v>
      </c>
      <c r="D123" s="36" t="str">
        <f t="shared" si="9"/>
        <v>vis</v>
      </c>
      <c r="E123" s="124">
        <f>VLOOKUP(C123,'Active 1'!C$21:E$973,3,FALSE)</f>
        <v>-13034.04997100627</v>
      </c>
      <c r="F123" s="5" t="s">
        <v>59</v>
      </c>
      <c r="G123" s="36" t="str">
        <f t="shared" si="10"/>
        <v>28429.647</v>
      </c>
      <c r="H123" s="29">
        <f t="shared" si="11"/>
        <v>-13034</v>
      </c>
      <c r="I123" s="136" t="s">
        <v>628</v>
      </c>
      <c r="J123" s="137" t="s">
        <v>629</v>
      </c>
      <c r="K123" s="136">
        <v>-13034</v>
      </c>
      <c r="L123" s="136" t="s">
        <v>614</v>
      </c>
      <c r="M123" s="137" t="s">
        <v>317</v>
      </c>
      <c r="N123" s="137"/>
      <c r="O123" s="138" t="s">
        <v>318</v>
      </c>
      <c r="P123" s="138" t="s">
        <v>319</v>
      </c>
    </row>
    <row r="124" spans="1:16" ht="12.75" customHeight="1" thickBot="1">
      <c r="A124" s="29" t="str">
        <f t="shared" si="6"/>
        <v> VB 5.13 </v>
      </c>
      <c r="B124" s="5" t="str">
        <f t="shared" si="7"/>
        <v>I</v>
      </c>
      <c r="C124" s="29">
        <f t="shared" si="8"/>
        <v>28668.560000000001</v>
      </c>
      <c r="D124" s="36" t="str">
        <f t="shared" si="9"/>
        <v>vis</v>
      </c>
      <c r="E124" s="124">
        <f>VLOOKUP(C124,'Active 1'!C$21:E$973,3,FALSE)</f>
        <v>-12730.035144950169</v>
      </c>
      <c r="F124" s="5" t="s">
        <v>59</v>
      </c>
      <c r="G124" s="36" t="str">
        <f t="shared" si="10"/>
        <v>28668.560</v>
      </c>
      <c r="H124" s="29">
        <f t="shared" si="11"/>
        <v>-12730</v>
      </c>
      <c r="I124" s="136" t="s">
        <v>630</v>
      </c>
      <c r="J124" s="137" t="s">
        <v>631</v>
      </c>
      <c r="K124" s="136">
        <v>-12730</v>
      </c>
      <c r="L124" s="136" t="s">
        <v>632</v>
      </c>
      <c r="M124" s="137" t="s">
        <v>317</v>
      </c>
      <c r="N124" s="137"/>
      <c r="O124" s="138" t="s">
        <v>522</v>
      </c>
      <c r="P124" s="138" t="s">
        <v>523</v>
      </c>
    </row>
    <row r="125" spans="1:16" ht="12.75" customHeight="1" thickBot="1">
      <c r="A125" s="29" t="str">
        <f t="shared" si="6"/>
        <v> VB 5.13 </v>
      </c>
      <c r="B125" s="5" t="str">
        <f t="shared" si="7"/>
        <v>I</v>
      </c>
      <c r="C125" s="29">
        <f t="shared" si="8"/>
        <v>28694.507000000001</v>
      </c>
      <c r="D125" s="36" t="str">
        <f t="shared" si="9"/>
        <v>vis</v>
      </c>
      <c r="E125" s="124">
        <f>VLOOKUP(C125,'Active 1'!C$21:E$973,3,FALSE)</f>
        <v>-12697.017801014603</v>
      </c>
      <c r="F125" s="5" t="s">
        <v>59</v>
      </c>
      <c r="G125" s="36" t="str">
        <f t="shared" si="10"/>
        <v>28694.507</v>
      </c>
      <c r="H125" s="29">
        <f t="shared" si="11"/>
        <v>-12697</v>
      </c>
      <c r="I125" s="136" t="s">
        <v>633</v>
      </c>
      <c r="J125" s="137" t="s">
        <v>634</v>
      </c>
      <c r="K125" s="136">
        <v>-12697</v>
      </c>
      <c r="L125" s="136" t="s">
        <v>635</v>
      </c>
      <c r="M125" s="137" t="s">
        <v>317</v>
      </c>
      <c r="N125" s="137"/>
      <c r="O125" s="138" t="s">
        <v>522</v>
      </c>
      <c r="P125" s="138" t="s">
        <v>523</v>
      </c>
    </row>
    <row r="126" spans="1:16" ht="12.75" customHeight="1" thickBot="1">
      <c r="A126" s="29" t="str">
        <f t="shared" si="6"/>
        <v> VB 5.13 </v>
      </c>
      <c r="B126" s="5" t="str">
        <f t="shared" si="7"/>
        <v>II</v>
      </c>
      <c r="C126" s="29">
        <f t="shared" si="8"/>
        <v>28729.504000000001</v>
      </c>
      <c r="D126" s="36" t="str">
        <f t="shared" si="9"/>
        <v>vis</v>
      </c>
      <c r="E126" s="124">
        <f>VLOOKUP(C126,'Active 1'!C$21:E$973,3,FALSE)</f>
        <v>-12652.484406567732</v>
      </c>
      <c r="F126" s="5" t="s">
        <v>59</v>
      </c>
      <c r="G126" s="36" t="str">
        <f t="shared" si="10"/>
        <v>28729.504</v>
      </c>
      <c r="H126" s="29">
        <f t="shared" si="11"/>
        <v>-12652.5</v>
      </c>
      <c r="I126" s="136" t="s">
        <v>636</v>
      </c>
      <c r="J126" s="137" t="s">
        <v>637</v>
      </c>
      <c r="K126" s="136">
        <v>-12652.5</v>
      </c>
      <c r="L126" s="136" t="s">
        <v>487</v>
      </c>
      <c r="M126" s="137" t="s">
        <v>317</v>
      </c>
      <c r="N126" s="137"/>
      <c r="O126" s="138" t="s">
        <v>522</v>
      </c>
      <c r="P126" s="138" t="s">
        <v>523</v>
      </c>
    </row>
    <row r="127" spans="1:16" ht="12.75" customHeight="1" thickBot="1">
      <c r="A127" s="29" t="str">
        <f t="shared" si="6"/>
        <v> VB 5.13 </v>
      </c>
      <c r="B127" s="5" t="str">
        <f t="shared" si="7"/>
        <v>I</v>
      </c>
      <c r="C127" s="29">
        <f t="shared" si="8"/>
        <v>28753.487000000001</v>
      </c>
      <c r="D127" s="36" t="str">
        <f t="shared" si="9"/>
        <v>vis</v>
      </c>
      <c r="E127" s="124">
        <f>VLOOKUP(C127,'Active 1'!C$21:E$973,3,FALSE)</f>
        <v>-12621.966236466886</v>
      </c>
      <c r="F127" s="5" t="s">
        <v>59</v>
      </c>
      <c r="G127" s="36" t="str">
        <f t="shared" si="10"/>
        <v>28753.487</v>
      </c>
      <c r="H127" s="29">
        <f t="shared" si="11"/>
        <v>-12622</v>
      </c>
      <c r="I127" s="136" t="s">
        <v>638</v>
      </c>
      <c r="J127" s="137" t="s">
        <v>639</v>
      </c>
      <c r="K127" s="136">
        <v>-12622</v>
      </c>
      <c r="L127" s="136" t="s">
        <v>640</v>
      </c>
      <c r="M127" s="137" t="s">
        <v>317</v>
      </c>
      <c r="N127" s="137"/>
      <c r="O127" s="138" t="s">
        <v>522</v>
      </c>
      <c r="P127" s="138" t="s">
        <v>523</v>
      </c>
    </row>
    <row r="128" spans="1:16" ht="12.75" customHeight="1" thickBot="1">
      <c r="A128" s="29" t="str">
        <f t="shared" si="6"/>
        <v> VB 7.72 </v>
      </c>
      <c r="B128" s="5" t="str">
        <f t="shared" si="7"/>
        <v>I</v>
      </c>
      <c r="C128" s="29">
        <f t="shared" si="8"/>
        <v>28844.547999999999</v>
      </c>
      <c r="D128" s="36" t="str">
        <f t="shared" si="9"/>
        <v>vis</v>
      </c>
      <c r="E128" s="124">
        <f>VLOOKUP(C128,'Active 1'!C$21:E$973,3,FALSE)</f>
        <v>-12506.091863471302</v>
      </c>
      <c r="F128" s="5" t="s">
        <v>59</v>
      </c>
      <c r="G128" s="36" t="str">
        <f t="shared" si="10"/>
        <v>28844.548</v>
      </c>
      <c r="H128" s="29">
        <f t="shared" si="11"/>
        <v>-12506</v>
      </c>
      <c r="I128" s="136" t="s">
        <v>641</v>
      </c>
      <c r="J128" s="137" t="s">
        <v>642</v>
      </c>
      <c r="K128" s="136">
        <v>-12506</v>
      </c>
      <c r="L128" s="136" t="s">
        <v>426</v>
      </c>
      <c r="M128" s="137" t="s">
        <v>317</v>
      </c>
      <c r="N128" s="137"/>
      <c r="O128" s="138" t="s">
        <v>318</v>
      </c>
      <c r="P128" s="138" t="s">
        <v>319</v>
      </c>
    </row>
    <row r="129" spans="1:16" ht="12.75" customHeight="1" thickBot="1">
      <c r="A129" s="29" t="str">
        <f t="shared" si="6"/>
        <v> VB 5.13 </v>
      </c>
      <c r="B129" s="5" t="str">
        <f t="shared" si="7"/>
        <v>II</v>
      </c>
      <c r="C129" s="29">
        <f t="shared" si="8"/>
        <v>29111.451000000001</v>
      </c>
      <c r="D129" s="36" t="str">
        <f t="shared" si="9"/>
        <v>vis</v>
      </c>
      <c r="E129" s="124">
        <f>VLOOKUP(C129,'Active 1'!C$21:E$973,3,FALSE)</f>
        <v>-12166.459992795148</v>
      </c>
      <c r="F129" s="5" t="s">
        <v>59</v>
      </c>
      <c r="G129" s="36" t="str">
        <f t="shared" si="10"/>
        <v>29111.451</v>
      </c>
      <c r="H129" s="29">
        <f t="shared" si="11"/>
        <v>-12166.5</v>
      </c>
      <c r="I129" s="136" t="s">
        <v>643</v>
      </c>
      <c r="J129" s="137" t="s">
        <v>644</v>
      </c>
      <c r="K129" s="136">
        <v>-12166.5</v>
      </c>
      <c r="L129" s="136" t="s">
        <v>645</v>
      </c>
      <c r="M129" s="137" t="s">
        <v>317</v>
      </c>
      <c r="N129" s="137"/>
      <c r="O129" s="138" t="s">
        <v>522</v>
      </c>
      <c r="P129" s="138" t="s">
        <v>523</v>
      </c>
    </row>
    <row r="130" spans="1:16" ht="12.75" customHeight="1" thickBot="1">
      <c r="A130" s="29" t="str">
        <f t="shared" si="6"/>
        <v> VB 5.13 </v>
      </c>
      <c r="B130" s="5" t="str">
        <f t="shared" si="7"/>
        <v>II</v>
      </c>
      <c r="C130" s="29">
        <f t="shared" si="8"/>
        <v>29114.54</v>
      </c>
      <c r="D130" s="36" t="str">
        <f t="shared" si="9"/>
        <v>vis</v>
      </c>
      <c r="E130" s="124">
        <f>VLOOKUP(C130,'Active 1'!C$21:E$973,3,FALSE)</f>
        <v>-12162.529265720072</v>
      </c>
      <c r="F130" s="5" t="s">
        <v>59</v>
      </c>
      <c r="G130" s="36" t="str">
        <f t="shared" si="10"/>
        <v>29114.540</v>
      </c>
      <c r="H130" s="29">
        <f t="shared" si="11"/>
        <v>-12162.5</v>
      </c>
      <c r="I130" s="136" t="s">
        <v>646</v>
      </c>
      <c r="J130" s="137" t="s">
        <v>647</v>
      </c>
      <c r="K130" s="136">
        <v>-12162.5</v>
      </c>
      <c r="L130" s="136" t="s">
        <v>343</v>
      </c>
      <c r="M130" s="137" t="s">
        <v>317</v>
      </c>
      <c r="N130" s="137"/>
      <c r="O130" s="138" t="s">
        <v>522</v>
      </c>
      <c r="P130" s="138" t="s">
        <v>523</v>
      </c>
    </row>
    <row r="131" spans="1:16" ht="12.75" customHeight="1" thickBot="1">
      <c r="A131" s="29" t="str">
        <f t="shared" si="6"/>
        <v> VB 5.13 </v>
      </c>
      <c r="B131" s="5" t="str">
        <f t="shared" si="7"/>
        <v>II</v>
      </c>
      <c r="C131" s="29">
        <f t="shared" si="8"/>
        <v>29159.387999999999</v>
      </c>
      <c r="D131" s="36" t="str">
        <f t="shared" si="9"/>
        <v>vis</v>
      </c>
      <c r="E131" s="124">
        <f>VLOOKUP(C131,'Active 1'!C$21:E$973,3,FALSE)</f>
        <v>-12105.460554854764</v>
      </c>
      <c r="F131" s="5" t="s">
        <v>59</v>
      </c>
      <c r="G131" s="36" t="str">
        <f t="shared" si="10"/>
        <v>29159.388</v>
      </c>
      <c r="H131" s="29">
        <f t="shared" si="11"/>
        <v>-12105.5</v>
      </c>
      <c r="I131" s="136" t="s">
        <v>648</v>
      </c>
      <c r="J131" s="137" t="s">
        <v>649</v>
      </c>
      <c r="K131" s="136">
        <v>-12105.5</v>
      </c>
      <c r="L131" s="136" t="s">
        <v>645</v>
      </c>
      <c r="M131" s="137" t="s">
        <v>317</v>
      </c>
      <c r="N131" s="137"/>
      <c r="O131" s="138" t="s">
        <v>522</v>
      </c>
      <c r="P131" s="138" t="s">
        <v>523</v>
      </c>
    </row>
    <row r="132" spans="1:16" ht="12.75" customHeight="1" thickBot="1">
      <c r="A132" s="29" t="str">
        <f t="shared" si="6"/>
        <v> VB 7.72 </v>
      </c>
      <c r="B132" s="5" t="str">
        <f t="shared" si="7"/>
        <v>I</v>
      </c>
      <c r="C132" s="29">
        <f t="shared" si="8"/>
        <v>29212.493999999999</v>
      </c>
      <c r="D132" s="36" t="str">
        <f t="shared" si="9"/>
        <v>vis</v>
      </c>
      <c r="E132" s="124">
        <f>VLOOKUP(C132,'Active 1'!C$21:E$973,3,FALSE)</f>
        <v>-12037.883606959356</v>
      </c>
      <c r="F132" s="5" t="s">
        <v>59</v>
      </c>
      <c r="G132" s="36" t="str">
        <f t="shared" si="10"/>
        <v>29212.494</v>
      </c>
      <c r="H132" s="29">
        <f t="shared" si="11"/>
        <v>-12038</v>
      </c>
      <c r="I132" s="136" t="s">
        <v>650</v>
      </c>
      <c r="J132" s="137" t="s">
        <v>651</v>
      </c>
      <c r="K132" s="136">
        <v>-12038</v>
      </c>
      <c r="L132" s="136" t="s">
        <v>400</v>
      </c>
      <c r="M132" s="137" t="s">
        <v>317</v>
      </c>
      <c r="N132" s="137"/>
      <c r="O132" s="138" t="s">
        <v>318</v>
      </c>
      <c r="P132" s="138" t="s">
        <v>319</v>
      </c>
    </row>
    <row r="133" spans="1:16" ht="12.75" customHeight="1" thickBot="1">
      <c r="A133" s="29" t="str">
        <f t="shared" si="6"/>
        <v> VB 5.13 </v>
      </c>
      <c r="B133" s="5" t="str">
        <f t="shared" si="7"/>
        <v>II</v>
      </c>
      <c r="C133" s="29">
        <f t="shared" si="8"/>
        <v>29244.233</v>
      </c>
      <c r="D133" s="36" t="str">
        <f t="shared" si="9"/>
        <v>vis</v>
      </c>
      <c r="E133" s="124">
        <f>VLOOKUP(C133,'Active 1'!C$21:E$973,3,FALSE)</f>
        <v>-11997.495990696554</v>
      </c>
      <c r="F133" s="5" t="s">
        <v>59</v>
      </c>
      <c r="G133" s="36" t="str">
        <f t="shared" si="10"/>
        <v>29244.233</v>
      </c>
      <c r="H133" s="29">
        <f t="shared" si="11"/>
        <v>-11997.5</v>
      </c>
      <c r="I133" s="136" t="s">
        <v>652</v>
      </c>
      <c r="J133" s="137" t="s">
        <v>653</v>
      </c>
      <c r="K133" s="136">
        <v>-11997.5</v>
      </c>
      <c r="L133" s="136" t="s">
        <v>390</v>
      </c>
      <c r="M133" s="137" t="s">
        <v>317</v>
      </c>
      <c r="N133" s="137"/>
      <c r="O133" s="138" t="s">
        <v>522</v>
      </c>
      <c r="P133" s="138" t="s">
        <v>523</v>
      </c>
    </row>
    <row r="134" spans="1:16" ht="12.75" customHeight="1" thickBot="1">
      <c r="A134" s="29" t="str">
        <f t="shared" si="6"/>
        <v> VB 5.13 </v>
      </c>
      <c r="B134" s="5" t="str">
        <f t="shared" si="7"/>
        <v>I</v>
      </c>
      <c r="C134" s="29">
        <f t="shared" si="8"/>
        <v>29465.478999999999</v>
      </c>
      <c r="D134" s="36" t="str">
        <f t="shared" si="9"/>
        <v>vis</v>
      </c>
      <c r="E134" s="124">
        <f>VLOOKUP(C134,'Active 1'!C$21:E$973,3,FALSE)</f>
        <v>-11715.962276727001</v>
      </c>
      <c r="F134" s="5" t="s">
        <v>59</v>
      </c>
      <c r="G134" s="36" t="str">
        <f t="shared" si="10"/>
        <v>29465.479</v>
      </c>
      <c r="H134" s="29">
        <f t="shared" si="11"/>
        <v>-11716</v>
      </c>
      <c r="I134" s="136" t="s">
        <v>654</v>
      </c>
      <c r="J134" s="137" t="s">
        <v>655</v>
      </c>
      <c r="K134" s="136">
        <v>-11716</v>
      </c>
      <c r="L134" s="136" t="s">
        <v>600</v>
      </c>
      <c r="M134" s="137" t="s">
        <v>317</v>
      </c>
      <c r="N134" s="137"/>
      <c r="O134" s="138" t="s">
        <v>522</v>
      </c>
      <c r="P134" s="138" t="s">
        <v>523</v>
      </c>
    </row>
    <row r="135" spans="1:16" ht="12.75" customHeight="1" thickBot="1">
      <c r="A135" s="29" t="str">
        <f t="shared" si="6"/>
        <v> VB 5.13 </v>
      </c>
      <c r="B135" s="5" t="str">
        <f t="shared" si="7"/>
        <v>I</v>
      </c>
      <c r="C135" s="29">
        <f t="shared" si="8"/>
        <v>29491.422999999999</v>
      </c>
      <c r="D135" s="36" t="str">
        <f t="shared" si="9"/>
        <v>vis</v>
      </c>
      <c r="E135" s="124">
        <f>VLOOKUP(C135,'Active 1'!C$21:E$973,3,FALSE)</f>
        <v>-11682.948750266743</v>
      </c>
      <c r="F135" s="5" t="s">
        <v>59</v>
      </c>
      <c r="G135" s="36" t="str">
        <f t="shared" si="10"/>
        <v>29491.423</v>
      </c>
      <c r="H135" s="29">
        <f t="shared" si="11"/>
        <v>-11683</v>
      </c>
      <c r="I135" s="136" t="s">
        <v>656</v>
      </c>
      <c r="J135" s="137" t="s">
        <v>657</v>
      </c>
      <c r="K135" s="136">
        <v>-11683</v>
      </c>
      <c r="L135" s="136" t="s">
        <v>658</v>
      </c>
      <c r="M135" s="137" t="s">
        <v>317</v>
      </c>
      <c r="N135" s="137"/>
      <c r="O135" s="138" t="s">
        <v>522</v>
      </c>
      <c r="P135" s="138" t="s">
        <v>523</v>
      </c>
    </row>
    <row r="136" spans="1:16" ht="12.75" customHeight="1" thickBot="1">
      <c r="A136" s="29" t="str">
        <f t="shared" si="6"/>
        <v> VB 5.13 </v>
      </c>
      <c r="B136" s="5" t="str">
        <f t="shared" si="7"/>
        <v>I</v>
      </c>
      <c r="C136" s="29">
        <f t="shared" si="8"/>
        <v>29516.54</v>
      </c>
      <c r="D136" s="36" t="str">
        <f t="shared" si="9"/>
        <v>vis</v>
      </c>
      <c r="E136" s="124">
        <f>VLOOKUP(C136,'Active 1'!C$21:E$973,3,FALSE)</f>
        <v>-11650.987574499617</v>
      </c>
      <c r="F136" s="5" t="s">
        <v>59</v>
      </c>
      <c r="G136" s="36" t="str">
        <f t="shared" si="10"/>
        <v>29516.540</v>
      </c>
      <c r="H136" s="29">
        <f t="shared" si="11"/>
        <v>-11651</v>
      </c>
      <c r="I136" s="136" t="s">
        <v>659</v>
      </c>
      <c r="J136" s="137" t="s">
        <v>660</v>
      </c>
      <c r="K136" s="136">
        <v>-11651</v>
      </c>
      <c r="L136" s="136" t="s">
        <v>661</v>
      </c>
      <c r="M136" s="137" t="s">
        <v>317</v>
      </c>
      <c r="N136" s="137"/>
      <c r="O136" s="138" t="s">
        <v>522</v>
      </c>
      <c r="P136" s="138" t="s">
        <v>523</v>
      </c>
    </row>
    <row r="137" spans="1:16" ht="12.75" customHeight="1" thickBot="1">
      <c r="A137" s="29" t="str">
        <f t="shared" si="6"/>
        <v> VB 7.72 </v>
      </c>
      <c r="B137" s="5" t="str">
        <f t="shared" si="7"/>
        <v>I</v>
      </c>
      <c r="C137" s="29">
        <f t="shared" si="8"/>
        <v>29857.634999999998</v>
      </c>
      <c r="D137" s="36" t="str">
        <f t="shared" si="9"/>
        <v>vis</v>
      </c>
      <c r="E137" s="124">
        <f>VLOOKUP(C137,'Active 1'!C$21:E$973,3,FALSE)</f>
        <v>-11216.946994482601</v>
      </c>
      <c r="F137" s="5" t="s">
        <v>59</v>
      </c>
      <c r="G137" s="36" t="str">
        <f t="shared" si="10"/>
        <v>29857.635</v>
      </c>
      <c r="H137" s="29">
        <f t="shared" si="11"/>
        <v>-11217</v>
      </c>
      <c r="I137" s="136" t="s">
        <v>662</v>
      </c>
      <c r="J137" s="137" t="s">
        <v>663</v>
      </c>
      <c r="K137" s="136">
        <v>-11217</v>
      </c>
      <c r="L137" s="136" t="s">
        <v>664</v>
      </c>
      <c r="M137" s="137" t="s">
        <v>317</v>
      </c>
      <c r="N137" s="137"/>
      <c r="O137" s="138" t="s">
        <v>318</v>
      </c>
      <c r="P137" s="138" t="s">
        <v>319</v>
      </c>
    </row>
    <row r="138" spans="1:16" ht="12.75" customHeight="1" thickBot="1">
      <c r="A138" s="29" t="str">
        <f t="shared" si="6"/>
        <v> VB 7.72 </v>
      </c>
      <c r="B138" s="5" t="str">
        <f t="shared" si="7"/>
        <v>II</v>
      </c>
      <c r="C138" s="29">
        <f t="shared" si="8"/>
        <v>30181.8</v>
      </c>
      <c r="D138" s="36" t="str">
        <f t="shared" si="9"/>
        <v>vis</v>
      </c>
      <c r="E138" s="124">
        <f>VLOOKUP(C138,'Active 1'!C$21:E$973,3,FALSE)</f>
        <v>-10804.449700118224</v>
      </c>
      <c r="F138" s="5" t="s">
        <v>59</v>
      </c>
      <c r="G138" s="36" t="str">
        <f t="shared" si="10"/>
        <v>30181.800</v>
      </c>
      <c r="H138" s="29">
        <f t="shared" si="11"/>
        <v>-10804.5</v>
      </c>
      <c r="I138" s="136" t="s">
        <v>665</v>
      </c>
      <c r="J138" s="137" t="s">
        <v>666</v>
      </c>
      <c r="K138" s="136">
        <v>-10804.5</v>
      </c>
      <c r="L138" s="136" t="s">
        <v>658</v>
      </c>
      <c r="M138" s="137" t="s">
        <v>317</v>
      </c>
      <c r="N138" s="137"/>
      <c r="O138" s="138" t="s">
        <v>318</v>
      </c>
      <c r="P138" s="138" t="s">
        <v>319</v>
      </c>
    </row>
    <row r="139" spans="1:16" ht="12.75" customHeight="1" thickBot="1">
      <c r="A139" s="29" t="str">
        <f t="shared" ref="A139:A202" si="12">P139</f>
        <v> VB 7.72 </v>
      </c>
      <c r="B139" s="5" t="str">
        <f t="shared" ref="B139:B202" si="13">IF(H139=INT(H139),"I","II")</f>
        <v>II</v>
      </c>
      <c r="C139" s="29">
        <f t="shared" ref="C139:C202" si="14">1*G139</f>
        <v>30251.63</v>
      </c>
      <c r="D139" s="36" t="str">
        <f t="shared" ref="D139:D202" si="15">VLOOKUP(F139,I$1:J$5,2,FALSE)</f>
        <v>vis</v>
      </c>
      <c r="E139" s="124">
        <f>VLOOKUP(C139,'Active 1'!C$21:E$973,3,FALSE)</f>
        <v>-10715.59159987463</v>
      </c>
      <c r="F139" s="5" t="s">
        <v>59</v>
      </c>
      <c r="G139" s="36" t="str">
        <f t="shared" ref="G139:G202" si="16">MID(I139,3,LEN(I139)-3)</f>
        <v>30251.630</v>
      </c>
      <c r="H139" s="29">
        <f t="shared" ref="H139:H202" si="17">1*K139</f>
        <v>-10715.5</v>
      </c>
      <c r="I139" s="136" t="s">
        <v>670</v>
      </c>
      <c r="J139" s="137" t="s">
        <v>671</v>
      </c>
      <c r="K139" s="136">
        <v>-10715.5</v>
      </c>
      <c r="L139" s="136" t="s">
        <v>426</v>
      </c>
      <c r="M139" s="137" t="s">
        <v>317</v>
      </c>
      <c r="N139" s="137"/>
      <c r="O139" s="138" t="s">
        <v>318</v>
      </c>
      <c r="P139" s="138" t="s">
        <v>319</v>
      </c>
    </row>
    <row r="140" spans="1:16" ht="12.75" customHeight="1" thickBot="1">
      <c r="A140" s="29" t="str">
        <f t="shared" si="12"/>
        <v> VB 7.72 </v>
      </c>
      <c r="B140" s="5" t="str">
        <f t="shared" si="13"/>
        <v>II</v>
      </c>
      <c r="C140" s="29">
        <f t="shared" si="14"/>
        <v>30259.616000000002</v>
      </c>
      <c r="D140" s="36" t="str">
        <f t="shared" si="15"/>
        <v>vis</v>
      </c>
      <c r="E140" s="124">
        <f>VLOOKUP(C140,'Active 1'!C$21:E$973,3,FALSE)</f>
        <v>-10705.429480605757</v>
      </c>
      <c r="F140" s="5" t="s">
        <v>59</v>
      </c>
      <c r="G140" s="36" t="str">
        <f t="shared" si="16"/>
        <v>30259.616</v>
      </c>
      <c r="H140" s="29">
        <f t="shared" si="17"/>
        <v>-10705.5</v>
      </c>
      <c r="I140" s="136" t="s">
        <v>672</v>
      </c>
      <c r="J140" s="137" t="s">
        <v>673</v>
      </c>
      <c r="K140" s="136">
        <v>-10705.5</v>
      </c>
      <c r="L140" s="136" t="s">
        <v>674</v>
      </c>
      <c r="M140" s="137" t="s">
        <v>317</v>
      </c>
      <c r="N140" s="137"/>
      <c r="O140" s="138" t="s">
        <v>318</v>
      </c>
      <c r="P140" s="138" t="s">
        <v>319</v>
      </c>
    </row>
    <row r="141" spans="1:16" ht="12.75" customHeight="1" thickBot="1">
      <c r="A141" s="29" t="str">
        <f t="shared" si="12"/>
        <v> VB 7.72 </v>
      </c>
      <c r="B141" s="5" t="str">
        <f t="shared" si="13"/>
        <v>I</v>
      </c>
      <c r="C141" s="29">
        <f t="shared" si="14"/>
        <v>30533.465</v>
      </c>
      <c r="D141" s="36" t="str">
        <f t="shared" si="15"/>
        <v>vis</v>
      </c>
      <c r="E141" s="124">
        <f>VLOOKUP(C141,'Active 1'!C$21:E$973,3,FALSE)</f>
        <v>-10356.958882100707</v>
      </c>
      <c r="F141" s="5" t="s">
        <v>59</v>
      </c>
      <c r="G141" s="36" t="str">
        <f t="shared" si="16"/>
        <v>30533.465</v>
      </c>
      <c r="H141" s="29">
        <f t="shared" si="17"/>
        <v>-10357</v>
      </c>
      <c r="I141" s="136" t="s">
        <v>678</v>
      </c>
      <c r="J141" s="137" t="s">
        <v>679</v>
      </c>
      <c r="K141" s="136">
        <v>-10357</v>
      </c>
      <c r="L141" s="136" t="s">
        <v>434</v>
      </c>
      <c r="M141" s="137" t="s">
        <v>317</v>
      </c>
      <c r="N141" s="137"/>
      <c r="O141" s="138" t="s">
        <v>318</v>
      </c>
      <c r="P141" s="138" t="s">
        <v>319</v>
      </c>
    </row>
    <row r="142" spans="1:16" ht="12.75" customHeight="1" thickBot="1">
      <c r="A142" s="29" t="str">
        <f t="shared" si="12"/>
        <v> VB 7.72 </v>
      </c>
      <c r="B142" s="5" t="str">
        <f t="shared" si="13"/>
        <v>I</v>
      </c>
      <c r="C142" s="29">
        <f t="shared" si="14"/>
        <v>30576.684000000001</v>
      </c>
      <c r="D142" s="36" t="str">
        <f t="shared" si="15"/>
        <v>vis</v>
      </c>
      <c r="E142" s="124">
        <f>VLOOKUP(C142,'Active 1'!C$21:E$973,3,FALSE)</f>
        <v>-10301.963060327431</v>
      </c>
      <c r="F142" s="5" t="s">
        <v>59</v>
      </c>
      <c r="G142" s="36" t="str">
        <f t="shared" si="16"/>
        <v>30576.684</v>
      </c>
      <c r="H142" s="29">
        <f t="shared" si="17"/>
        <v>-10302</v>
      </c>
      <c r="I142" s="136" t="s">
        <v>680</v>
      </c>
      <c r="J142" s="137" t="s">
        <v>681</v>
      </c>
      <c r="K142" s="136">
        <v>-10302</v>
      </c>
      <c r="L142" s="136" t="s">
        <v>682</v>
      </c>
      <c r="M142" s="137" t="s">
        <v>317</v>
      </c>
      <c r="N142" s="137"/>
      <c r="O142" s="138" t="s">
        <v>318</v>
      </c>
      <c r="P142" s="138" t="s">
        <v>319</v>
      </c>
    </row>
    <row r="143" spans="1:16" ht="12.75" customHeight="1" thickBot="1">
      <c r="A143" s="29" t="str">
        <f t="shared" si="12"/>
        <v> VB 7.72 </v>
      </c>
      <c r="B143" s="5" t="str">
        <f t="shared" si="13"/>
        <v>I</v>
      </c>
      <c r="C143" s="29">
        <f t="shared" si="14"/>
        <v>30583.757000000001</v>
      </c>
      <c r="D143" s="36" t="str">
        <f t="shared" si="15"/>
        <v>vis</v>
      </c>
      <c r="E143" s="124">
        <f>VLOOKUP(C143,'Active 1'!C$21:E$973,3,FALSE)</f>
        <v>-10292.962726043841</v>
      </c>
      <c r="F143" s="5" t="s">
        <v>59</v>
      </c>
      <c r="G143" s="36" t="str">
        <f t="shared" si="16"/>
        <v>30583.757</v>
      </c>
      <c r="H143" s="29">
        <f t="shared" si="17"/>
        <v>-10293</v>
      </c>
      <c r="I143" s="136" t="s">
        <v>683</v>
      </c>
      <c r="J143" s="137" t="s">
        <v>684</v>
      </c>
      <c r="K143" s="136">
        <v>-10293</v>
      </c>
      <c r="L143" s="136" t="s">
        <v>682</v>
      </c>
      <c r="M143" s="137" t="s">
        <v>317</v>
      </c>
      <c r="N143" s="137"/>
      <c r="O143" s="138" t="s">
        <v>318</v>
      </c>
      <c r="P143" s="138" t="s">
        <v>319</v>
      </c>
    </row>
    <row r="144" spans="1:16" ht="12.75" customHeight="1" thickBot="1">
      <c r="A144" s="29" t="str">
        <f t="shared" si="12"/>
        <v> VB 7.72 </v>
      </c>
      <c r="B144" s="5" t="str">
        <f t="shared" si="13"/>
        <v>II</v>
      </c>
      <c r="C144" s="29">
        <f t="shared" si="14"/>
        <v>30648.535</v>
      </c>
      <c r="D144" s="36" t="str">
        <f t="shared" si="15"/>
        <v>vis</v>
      </c>
      <c r="E144" s="124">
        <f>VLOOKUP(C144,'Active 1'!C$21:E$973,3,FALSE)</f>
        <v>-10210.533254218275</v>
      </c>
      <c r="F144" s="5" t="s">
        <v>59</v>
      </c>
      <c r="G144" s="36" t="str">
        <f t="shared" si="16"/>
        <v>30648.535</v>
      </c>
      <c r="H144" s="29">
        <f t="shared" si="17"/>
        <v>-10210.5</v>
      </c>
      <c r="I144" s="136" t="s">
        <v>685</v>
      </c>
      <c r="J144" s="137" t="s">
        <v>686</v>
      </c>
      <c r="K144" s="136">
        <v>-10210.5</v>
      </c>
      <c r="L144" s="136" t="s">
        <v>536</v>
      </c>
      <c r="M144" s="137" t="s">
        <v>317</v>
      </c>
      <c r="N144" s="137"/>
      <c r="O144" s="138" t="s">
        <v>318</v>
      </c>
      <c r="P144" s="138" t="s">
        <v>319</v>
      </c>
    </row>
    <row r="145" spans="1:16" ht="12.75" customHeight="1" thickBot="1">
      <c r="A145" s="29" t="str">
        <f t="shared" si="12"/>
        <v> VB 7.72 </v>
      </c>
      <c r="B145" s="5" t="str">
        <f t="shared" si="13"/>
        <v>II</v>
      </c>
      <c r="C145" s="29">
        <f t="shared" si="14"/>
        <v>30663.494999999999</v>
      </c>
      <c r="D145" s="36" t="str">
        <f t="shared" si="15"/>
        <v>vis</v>
      </c>
      <c r="E145" s="124">
        <f>VLOOKUP(C145,'Active 1'!C$21:E$973,3,FALSE)</f>
        <v>-10191.496777350967</v>
      </c>
      <c r="F145" s="5" t="s">
        <v>59</v>
      </c>
      <c r="G145" s="36" t="str">
        <f t="shared" si="16"/>
        <v>30663.495</v>
      </c>
      <c r="H145" s="29">
        <f t="shared" si="17"/>
        <v>-10191.5</v>
      </c>
      <c r="I145" s="136" t="s">
        <v>687</v>
      </c>
      <c r="J145" s="137" t="s">
        <v>688</v>
      </c>
      <c r="K145" s="136">
        <v>-10191.5</v>
      </c>
      <c r="L145" s="136" t="s">
        <v>390</v>
      </c>
      <c r="M145" s="137" t="s">
        <v>317</v>
      </c>
      <c r="N145" s="137"/>
      <c r="O145" s="138" t="s">
        <v>318</v>
      </c>
      <c r="P145" s="138" t="s">
        <v>319</v>
      </c>
    </row>
    <row r="146" spans="1:16" ht="12.75" customHeight="1" thickBot="1">
      <c r="A146" s="29" t="str">
        <f t="shared" si="12"/>
        <v> VB 7.72 </v>
      </c>
      <c r="B146" s="5" t="str">
        <f t="shared" si="13"/>
        <v>I</v>
      </c>
      <c r="C146" s="29">
        <f t="shared" si="14"/>
        <v>30965.667000000001</v>
      </c>
      <c r="D146" s="36" t="str">
        <f t="shared" si="15"/>
        <v>vis</v>
      </c>
      <c r="E146" s="124">
        <f>VLOOKUP(C146,'Active 1'!C$21:E$973,3,FALSE)</f>
        <v>-9806.9853944667175</v>
      </c>
      <c r="F146" s="5" t="s">
        <v>59</v>
      </c>
      <c r="G146" s="36" t="str">
        <f t="shared" si="16"/>
        <v>30965.667</v>
      </c>
      <c r="H146" s="29">
        <f t="shared" si="17"/>
        <v>-9807</v>
      </c>
      <c r="I146" s="136" t="s">
        <v>689</v>
      </c>
      <c r="J146" s="137" t="s">
        <v>690</v>
      </c>
      <c r="K146" s="136">
        <v>-9807</v>
      </c>
      <c r="L146" s="136" t="s">
        <v>691</v>
      </c>
      <c r="M146" s="137" t="s">
        <v>317</v>
      </c>
      <c r="N146" s="137"/>
      <c r="O146" s="138" t="s">
        <v>318</v>
      </c>
      <c r="P146" s="138" t="s">
        <v>319</v>
      </c>
    </row>
    <row r="147" spans="1:16" ht="12.75" customHeight="1" thickBot="1">
      <c r="A147" s="29" t="str">
        <f t="shared" si="12"/>
        <v> VB 7.72 </v>
      </c>
      <c r="B147" s="5" t="str">
        <f t="shared" si="13"/>
        <v>I</v>
      </c>
      <c r="C147" s="29">
        <f t="shared" si="14"/>
        <v>30983.728999999999</v>
      </c>
      <c r="D147" s="36" t="str">
        <f t="shared" si="15"/>
        <v>vis</v>
      </c>
      <c r="E147" s="124">
        <f>VLOOKUP(C147,'Active 1'!C$21:E$973,3,FALSE)</f>
        <v>-9784.001648131336</v>
      </c>
      <c r="F147" s="5" t="s">
        <v>59</v>
      </c>
      <c r="G147" s="36" t="str">
        <f t="shared" si="16"/>
        <v>30983.729</v>
      </c>
      <c r="H147" s="29">
        <f t="shared" si="17"/>
        <v>-9784</v>
      </c>
      <c r="I147" s="136" t="s">
        <v>692</v>
      </c>
      <c r="J147" s="137" t="s">
        <v>693</v>
      </c>
      <c r="K147" s="136">
        <v>-9784</v>
      </c>
      <c r="L147" s="136" t="s">
        <v>571</v>
      </c>
      <c r="M147" s="137" t="s">
        <v>317</v>
      </c>
      <c r="N147" s="137"/>
      <c r="O147" s="138" t="s">
        <v>318</v>
      </c>
      <c r="P147" s="138" t="s">
        <v>319</v>
      </c>
    </row>
    <row r="148" spans="1:16" ht="12.75" customHeight="1" thickBot="1">
      <c r="A148" s="29" t="str">
        <f t="shared" si="12"/>
        <v> VB 7.72 </v>
      </c>
      <c r="B148" s="5" t="str">
        <f t="shared" si="13"/>
        <v>II</v>
      </c>
      <c r="C148" s="29">
        <f t="shared" si="14"/>
        <v>31004.550999999999</v>
      </c>
      <c r="D148" s="36" t="str">
        <f t="shared" si="15"/>
        <v>vis</v>
      </c>
      <c r="E148" s="124">
        <f>VLOOKUP(C148,'Active 1'!C$21:E$973,3,FALSE)</f>
        <v>-9757.5058245129476</v>
      </c>
      <c r="F148" s="5" t="s">
        <v>59</v>
      </c>
      <c r="G148" s="36" t="str">
        <f t="shared" si="16"/>
        <v>31004.551</v>
      </c>
      <c r="H148" s="29">
        <f t="shared" si="17"/>
        <v>-9757.5</v>
      </c>
      <c r="I148" s="136" t="s">
        <v>694</v>
      </c>
      <c r="J148" s="137" t="s">
        <v>695</v>
      </c>
      <c r="K148" s="136">
        <v>-9757.5</v>
      </c>
      <c r="L148" s="136" t="s">
        <v>499</v>
      </c>
      <c r="M148" s="137" t="s">
        <v>317</v>
      </c>
      <c r="N148" s="137"/>
      <c r="O148" s="138" t="s">
        <v>318</v>
      </c>
      <c r="P148" s="138" t="s">
        <v>319</v>
      </c>
    </row>
    <row r="149" spans="1:16" ht="12.75" customHeight="1" thickBot="1">
      <c r="A149" s="29" t="str">
        <f t="shared" si="12"/>
        <v> VB 7.72 </v>
      </c>
      <c r="B149" s="5" t="str">
        <f t="shared" si="13"/>
        <v>I</v>
      </c>
      <c r="C149" s="29">
        <f t="shared" si="14"/>
        <v>31247.789000000001</v>
      </c>
      <c r="D149" s="36" t="str">
        <f t="shared" si="15"/>
        <v>vis</v>
      </c>
      <c r="E149" s="124">
        <f>VLOOKUP(C149,'Active 1'!C$21:E$973,3,FALSE)</f>
        <v>-9447.9874715550322</v>
      </c>
      <c r="F149" s="5" t="s">
        <v>59</v>
      </c>
      <c r="G149" s="36" t="str">
        <f t="shared" si="16"/>
        <v>31247.789</v>
      </c>
      <c r="H149" s="29">
        <f t="shared" si="17"/>
        <v>-9448</v>
      </c>
      <c r="I149" s="136" t="s">
        <v>696</v>
      </c>
      <c r="J149" s="137" t="s">
        <v>697</v>
      </c>
      <c r="K149" s="136">
        <v>-9448</v>
      </c>
      <c r="L149" s="136" t="s">
        <v>661</v>
      </c>
      <c r="M149" s="137" t="s">
        <v>317</v>
      </c>
      <c r="N149" s="137"/>
      <c r="O149" s="138" t="s">
        <v>318</v>
      </c>
      <c r="P149" s="138" t="s">
        <v>319</v>
      </c>
    </row>
    <row r="150" spans="1:16" ht="12.75" customHeight="1" thickBot="1">
      <c r="A150" s="29" t="str">
        <f t="shared" si="12"/>
        <v> VB 7.72 </v>
      </c>
      <c r="B150" s="5" t="str">
        <f t="shared" si="13"/>
        <v>II</v>
      </c>
      <c r="C150" s="29">
        <f t="shared" si="14"/>
        <v>31319.713</v>
      </c>
      <c r="D150" s="36" t="str">
        <f t="shared" si="15"/>
        <v>vis</v>
      </c>
      <c r="E150" s="124">
        <f>VLOOKUP(C150,'Active 1'!C$21:E$973,3,FALSE)</f>
        <v>-9356.4647735467261</v>
      </c>
      <c r="F150" s="5" t="s">
        <v>59</v>
      </c>
      <c r="G150" s="36" t="str">
        <f t="shared" si="16"/>
        <v>31319.713</v>
      </c>
      <c r="H150" s="29">
        <f t="shared" si="17"/>
        <v>-9356.5</v>
      </c>
      <c r="I150" s="136" t="s">
        <v>698</v>
      </c>
      <c r="J150" s="137" t="s">
        <v>699</v>
      </c>
      <c r="K150" s="136">
        <v>-9356.5</v>
      </c>
      <c r="L150" s="136" t="s">
        <v>463</v>
      </c>
      <c r="M150" s="137" t="s">
        <v>317</v>
      </c>
      <c r="N150" s="137"/>
      <c r="O150" s="138" t="s">
        <v>318</v>
      </c>
      <c r="P150" s="138" t="s">
        <v>319</v>
      </c>
    </row>
    <row r="151" spans="1:16" ht="12.75" customHeight="1" thickBot="1">
      <c r="A151" s="29" t="str">
        <f t="shared" si="12"/>
        <v> VB 7.72 </v>
      </c>
      <c r="B151" s="5" t="str">
        <f t="shared" si="13"/>
        <v>II</v>
      </c>
      <c r="C151" s="29">
        <f t="shared" si="14"/>
        <v>31323.597000000002</v>
      </c>
      <c r="D151" s="36" t="str">
        <f t="shared" si="15"/>
        <v>vis</v>
      </c>
      <c r="E151" s="124">
        <f>VLOOKUP(C151,'Active 1'!C$21:E$973,3,FALSE)</f>
        <v>-9351.52241551513</v>
      </c>
      <c r="F151" s="5" t="s">
        <v>59</v>
      </c>
      <c r="G151" s="36" t="str">
        <f t="shared" si="16"/>
        <v>31323.597</v>
      </c>
      <c r="H151" s="29">
        <f t="shared" si="17"/>
        <v>-9351.5</v>
      </c>
      <c r="I151" s="136" t="s">
        <v>700</v>
      </c>
      <c r="J151" s="137" t="s">
        <v>701</v>
      </c>
      <c r="K151" s="136">
        <v>-9351.5</v>
      </c>
      <c r="L151" s="136" t="s">
        <v>702</v>
      </c>
      <c r="M151" s="137" t="s">
        <v>317</v>
      </c>
      <c r="N151" s="137"/>
      <c r="O151" s="138" t="s">
        <v>318</v>
      </c>
      <c r="P151" s="138" t="s">
        <v>319</v>
      </c>
    </row>
    <row r="152" spans="1:16" ht="12.75" customHeight="1" thickBot="1">
      <c r="A152" s="29" t="str">
        <f t="shared" si="12"/>
        <v> VB 7.72 </v>
      </c>
      <c r="B152" s="5" t="str">
        <f t="shared" si="13"/>
        <v>I</v>
      </c>
      <c r="C152" s="29">
        <f t="shared" si="14"/>
        <v>31328.73</v>
      </c>
      <c r="D152" s="36" t="str">
        <f t="shared" si="15"/>
        <v>vis</v>
      </c>
      <c r="E152" s="124">
        <f>VLOOKUP(C152,'Active 1'!C$21:E$973,3,FALSE)</f>
        <v>-9344.9907152638025</v>
      </c>
      <c r="F152" s="5" t="s">
        <v>59</v>
      </c>
      <c r="G152" s="36" t="str">
        <f t="shared" si="16"/>
        <v>31328.730</v>
      </c>
      <c r="H152" s="29">
        <f t="shared" si="17"/>
        <v>-9345</v>
      </c>
      <c r="I152" s="136" t="s">
        <v>703</v>
      </c>
      <c r="J152" s="137" t="s">
        <v>704</v>
      </c>
      <c r="K152" s="136">
        <v>-9345</v>
      </c>
      <c r="L152" s="136" t="s">
        <v>705</v>
      </c>
      <c r="M152" s="137" t="s">
        <v>317</v>
      </c>
      <c r="N152" s="137"/>
      <c r="O152" s="138" t="s">
        <v>318</v>
      </c>
      <c r="P152" s="138" t="s">
        <v>319</v>
      </c>
    </row>
    <row r="153" spans="1:16" ht="12.75" customHeight="1" thickBot="1">
      <c r="A153" s="29" t="str">
        <f t="shared" si="12"/>
        <v> VB 7.72 </v>
      </c>
      <c r="B153" s="5" t="str">
        <f t="shared" si="13"/>
        <v>II</v>
      </c>
      <c r="C153" s="29">
        <f t="shared" si="14"/>
        <v>31341.686000000002</v>
      </c>
      <c r="D153" s="36" t="str">
        <f t="shared" si="15"/>
        <v>vis</v>
      </c>
      <c r="E153" s="124">
        <f>VLOOKUP(C153,'Active 1'!C$21:E$973,3,FALSE)</f>
        <v>-9328.5043119019792</v>
      </c>
      <c r="F153" s="5" t="s">
        <v>59</v>
      </c>
      <c r="G153" s="36" t="str">
        <f t="shared" si="16"/>
        <v>31341.686</v>
      </c>
      <c r="H153" s="29">
        <f t="shared" si="17"/>
        <v>-9328.5</v>
      </c>
      <c r="I153" s="136" t="s">
        <v>706</v>
      </c>
      <c r="J153" s="137" t="s">
        <v>707</v>
      </c>
      <c r="K153" s="136">
        <v>-9328.5</v>
      </c>
      <c r="L153" s="136" t="s">
        <v>312</v>
      </c>
      <c r="M153" s="137" t="s">
        <v>317</v>
      </c>
      <c r="N153" s="137"/>
      <c r="O153" s="138" t="s">
        <v>318</v>
      </c>
      <c r="P153" s="138" t="s">
        <v>319</v>
      </c>
    </row>
    <row r="154" spans="1:16" ht="12.75" customHeight="1" thickBot="1">
      <c r="A154" s="29" t="str">
        <f t="shared" si="12"/>
        <v> VB 7.72 </v>
      </c>
      <c r="B154" s="5" t="str">
        <f t="shared" si="13"/>
        <v>I</v>
      </c>
      <c r="C154" s="29">
        <f t="shared" si="14"/>
        <v>31673.735000000001</v>
      </c>
      <c r="D154" s="36" t="str">
        <f t="shared" si="15"/>
        <v>vis</v>
      </c>
      <c r="E154" s="124">
        <f>VLOOKUP(C154,'Active 1'!C$21:E$973,3,FALSE)</f>
        <v>-8905.9746924291921</v>
      </c>
      <c r="F154" s="5" t="s">
        <v>59</v>
      </c>
      <c r="G154" s="36" t="str">
        <f t="shared" si="16"/>
        <v>31673.735</v>
      </c>
      <c r="H154" s="29">
        <f t="shared" si="17"/>
        <v>-8906</v>
      </c>
      <c r="I154" s="136" t="s">
        <v>708</v>
      </c>
      <c r="J154" s="137" t="s">
        <v>709</v>
      </c>
      <c r="K154" s="136">
        <v>-8906</v>
      </c>
      <c r="L154" s="136" t="s">
        <v>710</v>
      </c>
      <c r="M154" s="137" t="s">
        <v>317</v>
      </c>
      <c r="N154" s="137"/>
      <c r="O154" s="138" t="s">
        <v>318</v>
      </c>
      <c r="P154" s="138" t="s">
        <v>319</v>
      </c>
    </row>
    <row r="155" spans="1:16" ht="12.75" customHeight="1" thickBot="1">
      <c r="A155" s="29" t="str">
        <f t="shared" si="12"/>
        <v> VB 7.72 </v>
      </c>
      <c r="B155" s="5" t="str">
        <f t="shared" si="13"/>
        <v>II</v>
      </c>
      <c r="C155" s="29">
        <f t="shared" si="14"/>
        <v>32053.670999999998</v>
      </c>
      <c r="D155" s="36" t="str">
        <f t="shared" si="15"/>
        <v>vis</v>
      </c>
      <c r="E155" s="124">
        <f>VLOOKUP(C155,'Active 1'!C$21:E$973,3,FALSE)</f>
        <v>-8422.5092596044797</v>
      </c>
      <c r="F155" s="5" t="s">
        <v>59</v>
      </c>
      <c r="G155" s="36" t="str">
        <f t="shared" si="16"/>
        <v>32053.671</v>
      </c>
      <c r="H155" s="29">
        <f t="shared" si="17"/>
        <v>-8422.5</v>
      </c>
      <c r="I155" s="136" t="s">
        <v>711</v>
      </c>
      <c r="J155" s="137" t="s">
        <v>712</v>
      </c>
      <c r="K155" s="136">
        <v>-8422.5</v>
      </c>
      <c r="L155" s="136" t="s">
        <v>621</v>
      </c>
      <c r="M155" s="137" t="s">
        <v>317</v>
      </c>
      <c r="N155" s="137"/>
      <c r="O155" s="138" t="s">
        <v>318</v>
      </c>
      <c r="P155" s="138" t="s">
        <v>319</v>
      </c>
    </row>
    <row r="156" spans="1:16" ht="12.75" customHeight="1" thickBot="1">
      <c r="A156" s="29" t="str">
        <f t="shared" si="12"/>
        <v> VB 7.72 </v>
      </c>
      <c r="B156" s="5" t="str">
        <f t="shared" si="13"/>
        <v>I</v>
      </c>
      <c r="C156" s="29">
        <f t="shared" si="14"/>
        <v>32381.800999999999</v>
      </c>
      <c r="D156" s="36" t="str">
        <f t="shared" si="15"/>
        <v>vis</v>
      </c>
      <c r="E156" s="124">
        <f>VLOOKUP(C156,'Active 1'!C$21:E$973,3,FALSE)</f>
        <v>-8004.9665353752052</v>
      </c>
      <c r="F156" s="5" t="s">
        <v>59</v>
      </c>
      <c r="G156" s="36" t="str">
        <f t="shared" si="16"/>
        <v>32381.801</v>
      </c>
      <c r="H156" s="29">
        <f t="shared" si="17"/>
        <v>-8005</v>
      </c>
      <c r="I156" s="136" t="s">
        <v>713</v>
      </c>
      <c r="J156" s="137" t="s">
        <v>714</v>
      </c>
      <c r="K156" s="136">
        <v>-8005</v>
      </c>
      <c r="L156" s="136" t="s">
        <v>395</v>
      </c>
      <c r="M156" s="137" t="s">
        <v>317</v>
      </c>
      <c r="N156" s="137"/>
      <c r="O156" s="138" t="s">
        <v>318</v>
      </c>
      <c r="P156" s="138" t="s">
        <v>319</v>
      </c>
    </row>
    <row r="157" spans="1:16" ht="12.75" customHeight="1" thickBot="1">
      <c r="A157" s="29" t="str">
        <f t="shared" si="12"/>
        <v> VB 7.72 </v>
      </c>
      <c r="B157" s="5" t="str">
        <f t="shared" si="13"/>
        <v>I</v>
      </c>
      <c r="C157" s="29">
        <f t="shared" si="14"/>
        <v>33575.51</v>
      </c>
      <c r="D157" s="36" t="str">
        <f t="shared" si="15"/>
        <v>vis</v>
      </c>
      <c r="E157" s="124">
        <f>VLOOKUP(C157,'Active 1'!C$21:E$973,3,FALSE)</f>
        <v>-6485.9816580491342</v>
      </c>
      <c r="F157" s="5" t="s">
        <v>59</v>
      </c>
      <c r="G157" s="36" t="str">
        <f t="shared" si="16"/>
        <v>33575.510</v>
      </c>
      <c r="H157" s="29">
        <f t="shared" si="17"/>
        <v>-6486</v>
      </c>
      <c r="I157" s="136" t="s">
        <v>715</v>
      </c>
      <c r="J157" s="137" t="s">
        <v>716</v>
      </c>
      <c r="K157" s="136">
        <v>-6486</v>
      </c>
      <c r="L157" s="136" t="s">
        <v>412</v>
      </c>
      <c r="M157" s="137" t="s">
        <v>317</v>
      </c>
      <c r="N157" s="137"/>
      <c r="O157" s="138" t="s">
        <v>318</v>
      </c>
      <c r="P157" s="138" t="s">
        <v>319</v>
      </c>
    </row>
    <row r="158" spans="1:16" ht="12.75" customHeight="1" thickBot="1">
      <c r="A158" s="29" t="str">
        <f t="shared" si="12"/>
        <v> VB 5.13 </v>
      </c>
      <c r="B158" s="5" t="str">
        <f t="shared" si="13"/>
        <v>I</v>
      </c>
      <c r="C158" s="29">
        <f t="shared" si="14"/>
        <v>34636.415000000001</v>
      </c>
      <c r="D158" s="36" t="str">
        <f t="shared" si="15"/>
        <v>vis</v>
      </c>
      <c r="E158" s="124">
        <f>VLOOKUP(C158,'Active 1'!C$21:E$973,3,FALSE)</f>
        <v>-5135.9887776405849</v>
      </c>
      <c r="F158" s="5" t="s">
        <v>59</v>
      </c>
      <c r="G158" s="36" t="str">
        <f t="shared" si="16"/>
        <v>34636.415</v>
      </c>
      <c r="H158" s="29">
        <f t="shared" si="17"/>
        <v>-5136</v>
      </c>
      <c r="I158" s="136" t="s">
        <v>717</v>
      </c>
      <c r="J158" s="137" t="s">
        <v>718</v>
      </c>
      <c r="K158" s="136">
        <v>-5136</v>
      </c>
      <c r="L158" s="136" t="s">
        <v>530</v>
      </c>
      <c r="M158" s="137" t="s">
        <v>317</v>
      </c>
      <c r="N158" s="137"/>
      <c r="O158" s="138" t="s">
        <v>522</v>
      </c>
      <c r="P158" s="138" t="s">
        <v>523</v>
      </c>
    </row>
    <row r="159" spans="1:16" ht="12.75" customHeight="1" thickBot="1">
      <c r="A159" s="29" t="str">
        <f t="shared" si="12"/>
        <v> VB 5.13 </v>
      </c>
      <c r="B159" s="5" t="str">
        <f t="shared" si="13"/>
        <v>I</v>
      </c>
      <c r="C159" s="29">
        <f t="shared" si="14"/>
        <v>34651.336000000003</v>
      </c>
      <c r="D159" s="36" t="str">
        <f t="shared" si="15"/>
        <v>vis</v>
      </c>
      <c r="E159" s="124">
        <f>VLOOKUP(C159,'Active 1'!C$21:E$973,3,FALSE)</f>
        <v>-5117.0019279522721</v>
      </c>
      <c r="F159" s="5" t="s">
        <v>59</v>
      </c>
      <c r="G159" s="36" t="str">
        <f t="shared" si="16"/>
        <v>34651.336</v>
      </c>
      <c r="H159" s="29">
        <f t="shared" si="17"/>
        <v>-5117</v>
      </c>
      <c r="I159" s="136" t="s">
        <v>719</v>
      </c>
      <c r="J159" s="137" t="s">
        <v>720</v>
      </c>
      <c r="K159" s="136">
        <v>-5117</v>
      </c>
      <c r="L159" s="136" t="s">
        <v>721</v>
      </c>
      <c r="M159" s="137" t="s">
        <v>317</v>
      </c>
      <c r="N159" s="137"/>
      <c r="O159" s="138" t="s">
        <v>522</v>
      </c>
      <c r="P159" s="138" t="s">
        <v>523</v>
      </c>
    </row>
    <row r="160" spans="1:16" ht="12.75" customHeight="1" thickBot="1">
      <c r="A160" s="29" t="str">
        <f t="shared" si="12"/>
        <v> VB 5.13 </v>
      </c>
      <c r="B160" s="5" t="str">
        <f t="shared" si="13"/>
        <v>II</v>
      </c>
      <c r="C160" s="29">
        <f t="shared" si="14"/>
        <v>34653.296000000002</v>
      </c>
      <c r="D160" s="36" t="str">
        <f t="shared" si="15"/>
        <v>vis</v>
      </c>
      <c r="E160" s="124">
        <f>VLOOKUP(C160,'Active 1'!C$21:E$973,3,FALSE)</f>
        <v>-5114.5078440846319</v>
      </c>
      <c r="F160" s="5" t="s">
        <v>59</v>
      </c>
      <c r="G160" s="36" t="str">
        <f t="shared" si="16"/>
        <v>34653.296</v>
      </c>
      <c r="H160" s="29">
        <f t="shared" si="17"/>
        <v>-5114.5</v>
      </c>
      <c r="I160" s="136" t="s">
        <v>722</v>
      </c>
      <c r="J160" s="137" t="s">
        <v>723</v>
      </c>
      <c r="K160" s="136">
        <v>-5114.5</v>
      </c>
      <c r="L160" s="136" t="s">
        <v>583</v>
      </c>
      <c r="M160" s="137" t="s">
        <v>317</v>
      </c>
      <c r="N160" s="137"/>
      <c r="O160" s="138" t="s">
        <v>522</v>
      </c>
      <c r="P160" s="138" t="s">
        <v>523</v>
      </c>
    </row>
    <row r="161" spans="1:16" ht="12.75" customHeight="1" thickBot="1">
      <c r="A161" s="29" t="str">
        <f t="shared" si="12"/>
        <v> VB 5.13 </v>
      </c>
      <c r="B161" s="5" t="str">
        <f t="shared" si="13"/>
        <v>II</v>
      </c>
      <c r="C161" s="29">
        <f t="shared" si="14"/>
        <v>36788.464999999997</v>
      </c>
      <c r="D161" s="36" t="str">
        <f t="shared" si="15"/>
        <v>vis</v>
      </c>
      <c r="E161" s="124">
        <f>VLOOKUP(C161,'Active 1'!C$21:E$973,3,FALSE)</f>
        <v>-2397.5228657227253</v>
      </c>
      <c r="F161" s="5" t="s">
        <v>59</v>
      </c>
      <c r="G161" s="36" t="str">
        <f t="shared" si="16"/>
        <v>36788.465</v>
      </c>
      <c r="H161" s="29">
        <f t="shared" si="17"/>
        <v>-2397.5</v>
      </c>
      <c r="I161" s="136" t="s">
        <v>724</v>
      </c>
      <c r="J161" s="137" t="s">
        <v>725</v>
      </c>
      <c r="K161" s="136">
        <v>-2397.5</v>
      </c>
      <c r="L161" s="136" t="s">
        <v>702</v>
      </c>
      <c r="M161" s="137" t="s">
        <v>317</v>
      </c>
      <c r="N161" s="137"/>
      <c r="O161" s="138" t="s">
        <v>522</v>
      </c>
      <c r="P161" s="138" t="s">
        <v>523</v>
      </c>
    </row>
    <row r="162" spans="1:16" ht="12.75" customHeight="1" thickBot="1">
      <c r="A162" s="29" t="str">
        <f t="shared" si="12"/>
        <v> VB 5.13 </v>
      </c>
      <c r="B162" s="5" t="str">
        <f t="shared" si="13"/>
        <v>II</v>
      </c>
      <c r="C162" s="29">
        <f t="shared" si="14"/>
        <v>36788.51</v>
      </c>
      <c r="D162" s="36" t="str">
        <f t="shared" si="15"/>
        <v>vis</v>
      </c>
      <c r="E162" s="124">
        <f>VLOOKUP(C162,'Active 1'!C$21:E$973,3,FALSE)</f>
        <v>-2397.4656035931039</v>
      </c>
      <c r="F162" s="5" t="s">
        <v>59</v>
      </c>
      <c r="G162" s="36" t="str">
        <f t="shared" si="16"/>
        <v>36788.510</v>
      </c>
      <c r="H162" s="29">
        <f t="shared" si="17"/>
        <v>-2397.5</v>
      </c>
      <c r="I162" s="136" t="s">
        <v>726</v>
      </c>
      <c r="J162" s="137" t="s">
        <v>727</v>
      </c>
      <c r="K162" s="136">
        <v>-2397.5</v>
      </c>
      <c r="L162" s="136" t="s">
        <v>640</v>
      </c>
      <c r="M162" s="137" t="s">
        <v>317</v>
      </c>
      <c r="N162" s="137"/>
      <c r="O162" s="138" t="s">
        <v>522</v>
      </c>
      <c r="P162" s="138" t="s">
        <v>523</v>
      </c>
    </row>
    <row r="163" spans="1:16" ht="12.75" customHeight="1" thickBot="1">
      <c r="A163" s="29" t="str">
        <f t="shared" si="12"/>
        <v> VB 5.13 </v>
      </c>
      <c r="B163" s="5" t="str">
        <f t="shared" si="13"/>
        <v>I</v>
      </c>
      <c r="C163" s="29">
        <f t="shared" si="14"/>
        <v>36790.46</v>
      </c>
      <c r="D163" s="36" t="str">
        <f t="shared" si="15"/>
        <v>vis</v>
      </c>
      <c r="E163" s="124">
        <f>VLOOKUP(C163,'Active 1'!C$21:E$973,3,FALSE)</f>
        <v>-2394.9842446431576</v>
      </c>
      <c r="F163" s="5" t="s">
        <v>59</v>
      </c>
      <c r="G163" s="36" t="str">
        <f t="shared" si="16"/>
        <v>36790.460</v>
      </c>
      <c r="H163" s="29">
        <f t="shared" si="17"/>
        <v>-2395</v>
      </c>
      <c r="I163" s="136" t="s">
        <v>728</v>
      </c>
      <c r="J163" s="137" t="s">
        <v>729</v>
      </c>
      <c r="K163" s="136">
        <v>-2395</v>
      </c>
      <c r="L163" s="136" t="s">
        <v>487</v>
      </c>
      <c r="M163" s="137" t="s">
        <v>317</v>
      </c>
      <c r="N163" s="137"/>
      <c r="O163" s="138" t="s">
        <v>522</v>
      </c>
      <c r="P163" s="138" t="s">
        <v>523</v>
      </c>
    </row>
    <row r="164" spans="1:16" ht="12.75" customHeight="1" thickBot="1">
      <c r="A164" s="29" t="str">
        <f t="shared" si="12"/>
        <v> VB 5.13 </v>
      </c>
      <c r="B164" s="5" t="str">
        <f t="shared" si="13"/>
        <v>II</v>
      </c>
      <c r="C164" s="29">
        <f t="shared" si="14"/>
        <v>36814.417999999998</v>
      </c>
      <c r="D164" s="36" t="str">
        <f t="shared" si="15"/>
        <v>vis</v>
      </c>
      <c r="E164" s="124">
        <f>VLOOKUP(C164,'Active 1'!C$21:E$973,3,FALSE)</f>
        <v>-2364.4978868365433</v>
      </c>
      <c r="F164" s="5" t="s">
        <v>59</v>
      </c>
      <c r="G164" s="36" t="str">
        <f t="shared" si="16"/>
        <v>36814.418</v>
      </c>
      <c r="H164" s="29">
        <f t="shared" si="17"/>
        <v>-2364.5</v>
      </c>
      <c r="I164" s="136" t="s">
        <v>730</v>
      </c>
      <c r="J164" s="137" t="s">
        <v>731</v>
      </c>
      <c r="K164" s="136">
        <v>-2364.5</v>
      </c>
      <c r="L164" s="136" t="s">
        <v>732</v>
      </c>
      <c r="M164" s="137" t="s">
        <v>317</v>
      </c>
      <c r="N164" s="137"/>
      <c r="O164" s="138" t="s">
        <v>522</v>
      </c>
      <c r="P164" s="138" t="s">
        <v>523</v>
      </c>
    </row>
    <row r="165" spans="1:16" ht="12.75" customHeight="1" thickBot="1">
      <c r="A165" s="29" t="str">
        <f t="shared" si="12"/>
        <v> VB 5.13 </v>
      </c>
      <c r="B165" s="5" t="str">
        <f t="shared" si="13"/>
        <v>II</v>
      </c>
      <c r="C165" s="29">
        <f t="shared" si="14"/>
        <v>36840.343999999997</v>
      </c>
      <c r="D165" s="36" t="str">
        <f t="shared" si="15"/>
        <v>vis</v>
      </c>
      <c r="E165" s="124">
        <f>VLOOKUP(C165,'Active 1'!C$21:E$973,3,FALSE)</f>
        <v>-2331.5072652281319</v>
      </c>
      <c r="F165" s="5" t="s">
        <v>59</v>
      </c>
      <c r="G165" s="36" t="str">
        <f t="shared" si="16"/>
        <v>36840.344</v>
      </c>
      <c r="H165" s="29">
        <f t="shared" si="17"/>
        <v>-2331.5</v>
      </c>
      <c r="I165" s="136" t="s">
        <v>733</v>
      </c>
      <c r="J165" s="137" t="s">
        <v>734</v>
      </c>
      <c r="K165" s="136">
        <v>-2331.5</v>
      </c>
      <c r="L165" s="136" t="s">
        <v>583</v>
      </c>
      <c r="M165" s="137" t="s">
        <v>317</v>
      </c>
      <c r="N165" s="137"/>
      <c r="O165" s="138" t="s">
        <v>522</v>
      </c>
      <c r="P165" s="138" t="s">
        <v>523</v>
      </c>
    </row>
    <row r="166" spans="1:16" ht="12.75" customHeight="1" thickBot="1">
      <c r="A166" s="29" t="str">
        <f t="shared" si="12"/>
        <v> VB 5.13 </v>
      </c>
      <c r="B166" s="5" t="str">
        <f t="shared" si="13"/>
        <v>I</v>
      </c>
      <c r="C166" s="29">
        <f t="shared" si="14"/>
        <v>36868.260999999999</v>
      </c>
      <c r="D166" s="36" t="str">
        <f t="shared" si="15"/>
        <v>vis</v>
      </c>
      <c r="E166" s="124">
        <f>VLOOKUP(C166,'Active 1'!C$21:E$973,3,FALSE)</f>
        <v>-2295.9831125072315</v>
      </c>
      <c r="F166" s="5" t="s">
        <v>59</v>
      </c>
      <c r="G166" s="36" t="str">
        <f t="shared" si="16"/>
        <v>36868.261</v>
      </c>
      <c r="H166" s="29">
        <f t="shared" si="17"/>
        <v>-2296</v>
      </c>
      <c r="I166" s="136" t="s">
        <v>735</v>
      </c>
      <c r="J166" s="137" t="s">
        <v>736</v>
      </c>
      <c r="K166" s="136">
        <v>-2296</v>
      </c>
      <c r="L166" s="136" t="s">
        <v>737</v>
      </c>
      <c r="M166" s="137" t="s">
        <v>317</v>
      </c>
      <c r="N166" s="137"/>
      <c r="O166" s="138" t="s">
        <v>522</v>
      </c>
      <c r="P166" s="138" t="s">
        <v>523</v>
      </c>
    </row>
    <row r="167" spans="1:16" ht="12.75" customHeight="1" thickBot="1">
      <c r="A167" s="29" t="str">
        <f t="shared" si="12"/>
        <v> AA 42.363 </v>
      </c>
      <c r="B167" s="5" t="str">
        <f t="shared" si="13"/>
        <v>II</v>
      </c>
      <c r="C167" s="29">
        <f t="shared" si="14"/>
        <v>37878.470699999998</v>
      </c>
      <c r="D167" s="36" t="str">
        <f t="shared" si="15"/>
        <v>vis</v>
      </c>
      <c r="E167" s="124">
        <f>VLOOKUP(C167,'Active 1'!C$21:E$973,3,FALSE)</f>
        <v>-1010.4995840860647</v>
      </c>
      <c r="F167" s="5" t="s">
        <v>59</v>
      </c>
      <c r="G167" s="36" t="str">
        <f t="shared" si="16"/>
        <v>37878.4707</v>
      </c>
      <c r="H167" s="29">
        <f t="shared" si="17"/>
        <v>-1010.5</v>
      </c>
      <c r="I167" s="136" t="s">
        <v>738</v>
      </c>
      <c r="J167" s="137" t="s">
        <v>739</v>
      </c>
      <c r="K167" s="136">
        <v>-1010.5</v>
      </c>
      <c r="L167" s="136" t="s">
        <v>740</v>
      </c>
      <c r="M167" s="137" t="s">
        <v>741</v>
      </c>
      <c r="N167" s="137" t="s">
        <v>115</v>
      </c>
      <c r="O167" s="138" t="s">
        <v>742</v>
      </c>
      <c r="P167" s="138" t="s">
        <v>743</v>
      </c>
    </row>
    <row r="168" spans="1:16" ht="12.75" customHeight="1" thickBot="1">
      <c r="A168" s="29" t="str">
        <f t="shared" si="12"/>
        <v> BANS 2.382 </v>
      </c>
      <c r="B168" s="5" t="str">
        <f t="shared" si="13"/>
        <v>I</v>
      </c>
      <c r="C168" s="29">
        <f t="shared" si="14"/>
        <v>37928.375</v>
      </c>
      <c r="D168" s="36" t="str">
        <f t="shared" si="15"/>
        <v>vis</v>
      </c>
      <c r="E168" s="124">
        <f>VLOOKUP(C168,'Active 1'!C$21:E$973,3,FALSE)</f>
        <v>-946.99677308811954</v>
      </c>
      <c r="F168" s="5" t="s">
        <v>59</v>
      </c>
      <c r="G168" s="36" t="str">
        <f t="shared" si="16"/>
        <v>37928.375</v>
      </c>
      <c r="H168" s="29">
        <f t="shared" si="17"/>
        <v>-947</v>
      </c>
      <c r="I168" s="136" t="s">
        <v>744</v>
      </c>
      <c r="J168" s="137" t="s">
        <v>745</v>
      </c>
      <c r="K168" s="136">
        <v>-947</v>
      </c>
      <c r="L168" s="136" t="s">
        <v>390</v>
      </c>
      <c r="M168" s="137" t="s">
        <v>741</v>
      </c>
      <c r="N168" s="137" t="s">
        <v>746</v>
      </c>
      <c r="O168" s="138" t="s">
        <v>747</v>
      </c>
      <c r="P168" s="138" t="s">
        <v>748</v>
      </c>
    </row>
    <row r="169" spans="1:16" ht="12.75" customHeight="1" thickBot="1">
      <c r="A169" s="29" t="str">
        <f t="shared" si="12"/>
        <v> BANS 2.382 </v>
      </c>
      <c r="B169" s="5" t="str">
        <f t="shared" si="13"/>
        <v>I</v>
      </c>
      <c r="C169" s="29">
        <f t="shared" si="14"/>
        <v>37935.447999999997</v>
      </c>
      <c r="D169" s="36" t="str">
        <f t="shared" si="15"/>
        <v>vis</v>
      </c>
      <c r="E169" s="124">
        <f>VLOOKUP(C169,'Active 1'!C$21:E$973,3,FALSE)</f>
        <v>-937.99643880453596</v>
      </c>
      <c r="F169" s="5" t="s">
        <v>59</v>
      </c>
      <c r="G169" s="36" t="str">
        <f t="shared" si="16"/>
        <v>37935.4480</v>
      </c>
      <c r="H169" s="29">
        <f t="shared" si="17"/>
        <v>-938</v>
      </c>
      <c r="I169" s="136" t="s">
        <v>749</v>
      </c>
      <c r="J169" s="137" t="s">
        <v>750</v>
      </c>
      <c r="K169" s="136">
        <v>-938</v>
      </c>
      <c r="L169" s="136" t="s">
        <v>751</v>
      </c>
      <c r="M169" s="137" t="s">
        <v>741</v>
      </c>
      <c r="N169" s="137" t="s">
        <v>746</v>
      </c>
      <c r="O169" s="138" t="s">
        <v>747</v>
      </c>
      <c r="P169" s="138" t="s">
        <v>748</v>
      </c>
    </row>
    <row r="170" spans="1:16" ht="12.75" customHeight="1" thickBot="1">
      <c r="A170" s="29" t="str">
        <f t="shared" si="12"/>
        <v> AA 42.363 </v>
      </c>
      <c r="B170" s="5" t="str">
        <f t="shared" si="13"/>
        <v>I</v>
      </c>
      <c r="C170" s="29">
        <f t="shared" si="14"/>
        <v>37939.376199999999</v>
      </c>
      <c r="D170" s="36" t="str">
        <f t="shared" si="15"/>
        <v>vis</v>
      </c>
      <c r="E170" s="124">
        <f>VLOOKUP(C170,'Active 1'!C$21:E$973,3,FALSE)</f>
        <v>-932.99783663674168</v>
      </c>
      <c r="F170" s="5" t="s">
        <v>59</v>
      </c>
      <c r="G170" s="36" t="str">
        <f t="shared" si="16"/>
        <v>37939.3762</v>
      </c>
      <c r="H170" s="29">
        <f t="shared" si="17"/>
        <v>-933</v>
      </c>
      <c r="I170" s="136" t="s">
        <v>752</v>
      </c>
      <c r="J170" s="137" t="s">
        <v>753</v>
      </c>
      <c r="K170" s="136">
        <v>-933</v>
      </c>
      <c r="L170" s="136" t="s">
        <v>754</v>
      </c>
      <c r="M170" s="137" t="s">
        <v>741</v>
      </c>
      <c r="N170" s="137" t="s">
        <v>115</v>
      </c>
      <c r="O170" s="138" t="s">
        <v>742</v>
      </c>
      <c r="P170" s="138" t="s">
        <v>743</v>
      </c>
    </row>
    <row r="171" spans="1:16" ht="12.75" customHeight="1" thickBot="1">
      <c r="A171" s="29" t="str">
        <f t="shared" si="12"/>
        <v> AA 42.363 </v>
      </c>
      <c r="B171" s="5" t="str">
        <f t="shared" si="13"/>
        <v>II</v>
      </c>
      <c r="C171" s="29">
        <f t="shared" si="14"/>
        <v>37941.340100000001</v>
      </c>
      <c r="D171" s="36" t="str">
        <f t="shared" si="15"/>
        <v>vis</v>
      </c>
      <c r="E171" s="124">
        <f>VLOOKUP(C171,'Active 1'!C$21:E$973,3,FALSE)</f>
        <v>-930.49879005119669</v>
      </c>
      <c r="F171" s="5" t="s">
        <v>59</v>
      </c>
      <c r="G171" s="36" t="str">
        <f t="shared" si="16"/>
        <v>37941.3401</v>
      </c>
      <c r="H171" s="29">
        <f t="shared" si="17"/>
        <v>-930.5</v>
      </c>
      <c r="I171" s="136" t="s">
        <v>755</v>
      </c>
      <c r="J171" s="137" t="s">
        <v>756</v>
      </c>
      <c r="K171" s="136">
        <v>-930.5</v>
      </c>
      <c r="L171" s="136" t="s">
        <v>757</v>
      </c>
      <c r="M171" s="137" t="s">
        <v>741</v>
      </c>
      <c r="N171" s="137" t="s">
        <v>115</v>
      </c>
      <c r="O171" s="138" t="s">
        <v>742</v>
      </c>
      <c r="P171" s="138" t="s">
        <v>743</v>
      </c>
    </row>
    <row r="172" spans="1:16" ht="12.75" customHeight="1" thickBot="1">
      <c r="A172" s="29" t="str">
        <f t="shared" si="12"/>
        <v> AJ 71.55 </v>
      </c>
      <c r="B172" s="5" t="str">
        <f t="shared" si="13"/>
        <v>I</v>
      </c>
      <c r="C172" s="29">
        <f t="shared" si="14"/>
        <v>38327.589</v>
      </c>
      <c r="D172" s="36" t="str">
        <f t="shared" si="15"/>
        <v>vis</v>
      </c>
      <c r="E172" s="124">
        <f>VLOOKUP(C172,'Active 1'!C$21:E$973,3,FALSE)</f>
        <v>-439.00024393666928</v>
      </c>
      <c r="F172" s="5" t="s">
        <v>59</v>
      </c>
      <c r="G172" s="36" t="str">
        <f t="shared" si="16"/>
        <v>38327.5890</v>
      </c>
      <c r="H172" s="29">
        <f t="shared" si="17"/>
        <v>-439</v>
      </c>
      <c r="I172" s="136" t="s">
        <v>758</v>
      </c>
      <c r="J172" s="137" t="s">
        <v>759</v>
      </c>
      <c r="K172" s="136">
        <v>-439</v>
      </c>
      <c r="L172" s="136" t="s">
        <v>760</v>
      </c>
      <c r="M172" s="137" t="s">
        <v>741</v>
      </c>
      <c r="N172" s="137" t="s">
        <v>746</v>
      </c>
      <c r="O172" s="138" t="s">
        <v>761</v>
      </c>
      <c r="P172" s="138" t="s">
        <v>762</v>
      </c>
    </row>
    <row r="173" spans="1:16" ht="12.75" customHeight="1" thickBot="1">
      <c r="A173" s="29" t="str">
        <f t="shared" si="12"/>
        <v> AJ 71.55 </v>
      </c>
      <c r="B173" s="5" t="str">
        <f t="shared" si="13"/>
        <v>I</v>
      </c>
      <c r="C173" s="29">
        <f t="shared" si="14"/>
        <v>38353.5219</v>
      </c>
      <c r="D173" s="36" t="str">
        <f t="shared" si="15"/>
        <v>vis</v>
      </c>
      <c r="E173" s="124">
        <f>VLOOKUP(C173,'Active 1'!C$21:E$973,3,FALSE)</f>
        <v>-406.00084213505028</v>
      </c>
      <c r="F173" s="5" t="s">
        <v>59</v>
      </c>
      <c r="G173" s="36" t="str">
        <f t="shared" si="16"/>
        <v>38353.5219</v>
      </c>
      <c r="H173" s="29">
        <f t="shared" si="17"/>
        <v>-406</v>
      </c>
      <c r="I173" s="136" t="s">
        <v>763</v>
      </c>
      <c r="J173" s="137" t="s">
        <v>764</v>
      </c>
      <c r="K173" s="136">
        <v>-406</v>
      </c>
      <c r="L173" s="136" t="s">
        <v>765</v>
      </c>
      <c r="M173" s="137" t="s">
        <v>741</v>
      </c>
      <c r="N173" s="137" t="s">
        <v>746</v>
      </c>
      <c r="O173" s="138" t="s">
        <v>761</v>
      </c>
      <c r="P173" s="138" t="s">
        <v>762</v>
      </c>
    </row>
    <row r="174" spans="1:16" ht="12.75" customHeight="1" thickBot="1">
      <c r="A174" s="29" t="str">
        <f t="shared" si="12"/>
        <v> BANS 2.382 </v>
      </c>
      <c r="B174" s="5" t="str">
        <f t="shared" si="13"/>
        <v>I</v>
      </c>
      <c r="C174" s="29">
        <f t="shared" si="14"/>
        <v>38662.367400000003</v>
      </c>
      <c r="D174" s="36" t="str">
        <f t="shared" si="15"/>
        <v>vis</v>
      </c>
      <c r="E174" s="124">
        <f>VLOOKUP(C174,'Active 1'!C$21:E$973,3,FALSE)</f>
        <v>-12.997485429008369</v>
      </c>
      <c r="F174" s="5" t="s">
        <v>59</v>
      </c>
      <c r="G174" s="36" t="str">
        <f t="shared" si="16"/>
        <v>38662.3674</v>
      </c>
      <c r="H174" s="29">
        <f t="shared" si="17"/>
        <v>-13</v>
      </c>
      <c r="I174" s="136" t="s">
        <v>766</v>
      </c>
      <c r="J174" s="137" t="s">
        <v>767</v>
      </c>
      <c r="K174" s="136">
        <v>-13</v>
      </c>
      <c r="L174" s="136" t="s">
        <v>768</v>
      </c>
      <c r="M174" s="137" t="s">
        <v>741</v>
      </c>
      <c r="N174" s="137" t="s">
        <v>746</v>
      </c>
      <c r="O174" s="138" t="s">
        <v>747</v>
      </c>
      <c r="P174" s="138" t="s">
        <v>748</v>
      </c>
    </row>
    <row r="175" spans="1:16" ht="12.75" customHeight="1" thickBot="1">
      <c r="A175" s="29" t="str">
        <f t="shared" si="12"/>
        <v> BANS 2.382 </v>
      </c>
      <c r="B175" s="5" t="str">
        <f t="shared" si="13"/>
        <v>I</v>
      </c>
      <c r="C175" s="29">
        <f t="shared" si="14"/>
        <v>38669.439700000003</v>
      </c>
      <c r="D175" s="36" t="str">
        <f t="shared" si="15"/>
        <v>vis</v>
      </c>
      <c r="E175" s="124">
        <f>VLOOKUP(C175,'Active 1'!C$21:E$973,3,FALSE)</f>
        <v>-3.9980418896592806</v>
      </c>
      <c r="F175" s="5" t="s">
        <v>59</v>
      </c>
      <c r="G175" s="36" t="str">
        <f t="shared" si="16"/>
        <v>38669.4397</v>
      </c>
      <c r="H175" s="29">
        <f t="shared" si="17"/>
        <v>-4</v>
      </c>
      <c r="I175" s="136" t="s">
        <v>769</v>
      </c>
      <c r="J175" s="137" t="s">
        <v>770</v>
      </c>
      <c r="K175" s="136">
        <v>-4</v>
      </c>
      <c r="L175" s="136" t="s">
        <v>771</v>
      </c>
      <c r="M175" s="137" t="s">
        <v>741</v>
      </c>
      <c r="N175" s="137" t="s">
        <v>746</v>
      </c>
      <c r="O175" s="138" t="s">
        <v>747</v>
      </c>
      <c r="P175" s="138" t="s">
        <v>748</v>
      </c>
    </row>
    <row r="176" spans="1:16" ht="12.75" customHeight="1" thickBot="1">
      <c r="A176" s="29" t="str">
        <f t="shared" si="12"/>
        <v> AJ 71.55 </v>
      </c>
      <c r="B176" s="5" t="str">
        <f t="shared" si="13"/>
        <v>I</v>
      </c>
      <c r="C176" s="29">
        <f t="shared" si="14"/>
        <v>38672.582000000002</v>
      </c>
      <c r="D176" s="36" t="str">
        <f t="shared" si="15"/>
        <v>vis</v>
      </c>
      <c r="E176" s="124">
        <f>VLOOKUP(C176,'Active 1'!C$21:E$973,3,FALSE)</f>
        <v>5.0899671334089954E-4</v>
      </c>
      <c r="F176" s="5" t="s">
        <v>59</v>
      </c>
      <c r="G176" s="36" t="str">
        <f t="shared" si="16"/>
        <v>38672.5820</v>
      </c>
      <c r="H176" s="29">
        <f t="shared" si="17"/>
        <v>0</v>
      </c>
      <c r="I176" s="136" t="s">
        <v>772</v>
      </c>
      <c r="J176" s="137" t="s">
        <v>773</v>
      </c>
      <c r="K176" s="136">
        <v>0</v>
      </c>
      <c r="L176" s="136" t="s">
        <v>774</v>
      </c>
      <c r="M176" s="137" t="s">
        <v>741</v>
      </c>
      <c r="N176" s="137" t="s">
        <v>746</v>
      </c>
      <c r="O176" s="138" t="s">
        <v>761</v>
      </c>
      <c r="P176" s="138" t="s">
        <v>762</v>
      </c>
    </row>
    <row r="177" spans="1:16" ht="12.75" customHeight="1" thickBot="1">
      <c r="A177" s="29" t="str">
        <f t="shared" si="12"/>
        <v> AJ 71.55 </v>
      </c>
      <c r="B177" s="5" t="str">
        <f t="shared" si="13"/>
        <v>II</v>
      </c>
      <c r="C177" s="29">
        <f t="shared" si="14"/>
        <v>38692.620799999997</v>
      </c>
      <c r="D177" s="36" t="str">
        <f t="shared" si="15"/>
        <v>vis</v>
      </c>
      <c r="E177" s="124">
        <f>VLOOKUP(C177,'Active 1'!C$21:E$973,3,FALSE)</f>
        <v>25.499717061454167</v>
      </c>
      <c r="F177" s="5" t="s">
        <v>59</v>
      </c>
      <c r="G177" s="36" t="str">
        <f t="shared" si="16"/>
        <v>38692.6208</v>
      </c>
      <c r="H177" s="29">
        <f t="shared" si="17"/>
        <v>25.5</v>
      </c>
      <c r="I177" s="136" t="s">
        <v>775</v>
      </c>
      <c r="J177" s="137" t="s">
        <v>776</v>
      </c>
      <c r="K177" s="136">
        <v>25.5</v>
      </c>
      <c r="L177" s="136" t="s">
        <v>760</v>
      </c>
      <c r="M177" s="137" t="s">
        <v>741</v>
      </c>
      <c r="N177" s="137" t="s">
        <v>746</v>
      </c>
      <c r="O177" s="138" t="s">
        <v>761</v>
      </c>
      <c r="P177" s="138" t="s">
        <v>762</v>
      </c>
    </row>
    <row r="178" spans="1:16" ht="12.75" customHeight="1" thickBot="1">
      <c r="A178" s="29" t="str">
        <f t="shared" si="12"/>
        <v> AJ 71.55 </v>
      </c>
      <c r="B178" s="5" t="str">
        <f t="shared" si="13"/>
        <v>II</v>
      </c>
      <c r="C178" s="29">
        <f t="shared" si="14"/>
        <v>38707.552000000003</v>
      </c>
      <c r="D178" s="36" t="str">
        <f t="shared" si="15"/>
        <v>vis</v>
      </c>
      <c r="E178" s="124">
        <f>VLOOKUP(C178,'Active 1'!C$21:E$973,3,FALSE)</f>
        <v>44.499546165817648</v>
      </c>
      <c r="F178" s="5" t="s">
        <v>59</v>
      </c>
      <c r="G178" s="36" t="str">
        <f t="shared" si="16"/>
        <v>38707.5520</v>
      </c>
      <c r="H178" s="29">
        <f t="shared" si="17"/>
        <v>44.5</v>
      </c>
      <c r="I178" s="136" t="s">
        <v>777</v>
      </c>
      <c r="J178" s="137" t="s">
        <v>778</v>
      </c>
      <c r="K178" s="136">
        <v>44.5</v>
      </c>
      <c r="L178" s="136" t="s">
        <v>779</v>
      </c>
      <c r="M178" s="137" t="s">
        <v>741</v>
      </c>
      <c r="N178" s="137" t="s">
        <v>746</v>
      </c>
      <c r="O178" s="138" t="s">
        <v>761</v>
      </c>
      <c r="P178" s="138" t="s">
        <v>762</v>
      </c>
    </row>
    <row r="179" spans="1:16" ht="12.75" customHeight="1" thickBot="1">
      <c r="A179" s="29" t="str">
        <f t="shared" si="12"/>
        <v> AJ 71.55 </v>
      </c>
      <c r="B179" s="5" t="str">
        <f t="shared" si="13"/>
        <v>I</v>
      </c>
      <c r="C179" s="29">
        <f t="shared" si="14"/>
        <v>38731.520400000001</v>
      </c>
      <c r="D179" s="36" t="str">
        <f t="shared" si="15"/>
        <v>vis</v>
      </c>
      <c r="E179" s="124">
        <f>VLOOKUP(C179,'Active 1'!C$21:E$973,3,FALSE)</f>
        <v>74.999137886830866</v>
      </c>
      <c r="F179" s="5" t="s">
        <v>59</v>
      </c>
      <c r="G179" s="36" t="str">
        <f t="shared" si="16"/>
        <v>38731.5204</v>
      </c>
      <c r="H179" s="29">
        <f t="shared" si="17"/>
        <v>75</v>
      </c>
      <c r="I179" s="136" t="s">
        <v>780</v>
      </c>
      <c r="J179" s="137" t="s">
        <v>781</v>
      </c>
      <c r="K179" s="136">
        <v>75</v>
      </c>
      <c r="L179" s="136" t="s">
        <v>765</v>
      </c>
      <c r="M179" s="137" t="s">
        <v>741</v>
      </c>
      <c r="N179" s="137" t="s">
        <v>746</v>
      </c>
      <c r="O179" s="138" t="s">
        <v>761</v>
      </c>
      <c r="P179" s="138" t="s">
        <v>762</v>
      </c>
    </row>
    <row r="180" spans="1:16" ht="12.75" customHeight="1" thickBot="1">
      <c r="A180" s="29" t="str">
        <f t="shared" si="12"/>
        <v> BANS 2.382 </v>
      </c>
      <c r="B180" s="5" t="str">
        <f t="shared" si="13"/>
        <v>I</v>
      </c>
      <c r="C180" s="29">
        <f t="shared" si="14"/>
        <v>39040.365100000003</v>
      </c>
      <c r="D180" s="36" t="str">
        <f t="shared" si="15"/>
        <v>vis</v>
      </c>
      <c r="E180" s="124">
        <f>VLOOKUP(C180,'Active 1'!C$21:E$973,3,FALSE)</f>
        <v>468.00147659945532</v>
      </c>
      <c r="F180" s="5" t="s">
        <v>59</v>
      </c>
      <c r="G180" s="36" t="str">
        <f t="shared" si="16"/>
        <v>39040.3651</v>
      </c>
      <c r="H180" s="29">
        <f t="shared" si="17"/>
        <v>468</v>
      </c>
      <c r="I180" s="136" t="s">
        <v>782</v>
      </c>
      <c r="J180" s="137" t="s">
        <v>783</v>
      </c>
      <c r="K180" s="136">
        <v>468</v>
      </c>
      <c r="L180" s="136" t="s">
        <v>784</v>
      </c>
      <c r="M180" s="137" t="s">
        <v>741</v>
      </c>
      <c r="N180" s="137" t="s">
        <v>746</v>
      </c>
      <c r="O180" s="138" t="s">
        <v>747</v>
      </c>
      <c r="P180" s="138" t="s">
        <v>748</v>
      </c>
    </row>
    <row r="181" spans="1:16" ht="12.75" customHeight="1" thickBot="1">
      <c r="A181" s="29" t="str">
        <f t="shared" si="12"/>
        <v> BANS 2.382 </v>
      </c>
      <c r="B181" s="5" t="str">
        <f t="shared" si="13"/>
        <v>I</v>
      </c>
      <c r="C181" s="29">
        <f t="shared" si="14"/>
        <v>39077.300199999998</v>
      </c>
      <c r="D181" s="36" t="str">
        <f t="shared" si="15"/>
        <v>vis</v>
      </c>
      <c r="E181" s="124">
        <f>VLOOKUP(C181,'Active 1'!C$21:E$973,3,FALSE)</f>
        <v>515.0010873442169</v>
      </c>
      <c r="F181" s="5" t="s">
        <v>59</v>
      </c>
      <c r="G181" s="36" t="str">
        <f t="shared" si="16"/>
        <v>39077.3002</v>
      </c>
      <c r="H181" s="29">
        <f t="shared" si="17"/>
        <v>515</v>
      </c>
      <c r="I181" s="136" t="s">
        <v>785</v>
      </c>
      <c r="J181" s="137" t="s">
        <v>786</v>
      </c>
      <c r="K181" s="136">
        <v>515</v>
      </c>
      <c r="L181" s="136" t="s">
        <v>787</v>
      </c>
      <c r="M181" s="137" t="s">
        <v>741</v>
      </c>
      <c r="N181" s="137" t="s">
        <v>746</v>
      </c>
      <c r="O181" s="138" t="s">
        <v>747</v>
      </c>
      <c r="P181" s="138" t="s">
        <v>748</v>
      </c>
    </row>
    <row r="182" spans="1:16" ht="12.75" customHeight="1" thickBot="1">
      <c r="A182" s="29" t="str">
        <f t="shared" si="12"/>
        <v> AA 42.363 </v>
      </c>
      <c r="B182" s="5" t="str">
        <f t="shared" si="13"/>
        <v>II</v>
      </c>
      <c r="C182" s="29">
        <f t="shared" si="14"/>
        <v>39338.594599999997</v>
      </c>
      <c r="D182" s="36" t="str">
        <f t="shared" si="15"/>
        <v>vis</v>
      </c>
      <c r="E182" s="124">
        <f>VLOOKUP(C182,'Active 1'!C$21:E$973,3,FALSE)</f>
        <v>847.49606068360413</v>
      </c>
      <c r="F182" s="5" t="s">
        <v>59</v>
      </c>
      <c r="G182" s="36" t="str">
        <f t="shared" si="16"/>
        <v>39338.5946</v>
      </c>
      <c r="H182" s="29">
        <f t="shared" si="17"/>
        <v>847.5</v>
      </c>
      <c r="I182" s="136" t="s">
        <v>788</v>
      </c>
      <c r="J182" s="137" t="s">
        <v>789</v>
      </c>
      <c r="K182" s="136">
        <v>847.5</v>
      </c>
      <c r="L182" s="136" t="s">
        <v>790</v>
      </c>
      <c r="M182" s="137" t="s">
        <v>741</v>
      </c>
      <c r="N182" s="137" t="s">
        <v>44</v>
      </c>
      <c r="O182" s="138" t="s">
        <v>742</v>
      </c>
      <c r="P182" s="138" t="s">
        <v>743</v>
      </c>
    </row>
    <row r="183" spans="1:16" ht="12.75" customHeight="1" thickBot="1">
      <c r="A183" s="29" t="str">
        <f t="shared" si="12"/>
        <v> AA 42.363 </v>
      </c>
      <c r="B183" s="5" t="str">
        <f t="shared" si="13"/>
        <v>I</v>
      </c>
      <c r="C183" s="29">
        <f t="shared" si="14"/>
        <v>39340.561300000001</v>
      </c>
      <c r="D183" s="36" t="str">
        <f t="shared" si="15"/>
        <v>vis</v>
      </c>
      <c r="E183" s="124">
        <f>VLOOKUP(C183,'Active 1'!C$21:E$973,3,FALSE)</f>
        <v>849.99867024610558</v>
      </c>
      <c r="F183" s="5" t="s">
        <v>59</v>
      </c>
      <c r="G183" s="36" t="str">
        <f t="shared" si="16"/>
        <v>39340.5613</v>
      </c>
      <c r="H183" s="29">
        <f t="shared" si="17"/>
        <v>850</v>
      </c>
      <c r="I183" s="136" t="s">
        <v>791</v>
      </c>
      <c r="J183" s="137" t="s">
        <v>792</v>
      </c>
      <c r="K183" s="136">
        <v>850</v>
      </c>
      <c r="L183" s="136" t="s">
        <v>793</v>
      </c>
      <c r="M183" s="137" t="s">
        <v>741</v>
      </c>
      <c r="N183" s="137" t="s">
        <v>44</v>
      </c>
      <c r="O183" s="138" t="s">
        <v>742</v>
      </c>
      <c r="P183" s="138" t="s">
        <v>743</v>
      </c>
    </row>
    <row r="184" spans="1:16" ht="12.75" customHeight="1" thickBot="1">
      <c r="A184" s="29" t="str">
        <f t="shared" si="12"/>
        <v> AA 42.363 </v>
      </c>
      <c r="B184" s="5" t="str">
        <f t="shared" si="13"/>
        <v>II</v>
      </c>
      <c r="C184" s="29">
        <f t="shared" si="14"/>
        <v>39342.523200000003</v>
      </c>
      <c r="D184" s="36" t="str">
        <f t="shared" si="15"/>
        <v>vis</v>
      </c>
      <c r="E184" s="124">
        <f>VLOOKUP(C184,'Active 1'!C$21:E$973,3,FALSE)</f>
        <v>852.49517184811168</v>
      </c>
      <c r="F184" s="5" t="s">
        <v>59</v>
      </c>
      <c r="G184" s="36" t="str">
        <f t="shared" si="16"/>
        <v>39342.5232</v>
      </c>
      <c r="H184" s="29">
        <f t="shared" si="17"/>
        <v>852.5</v>
      </c>
      <c r="I184" s="136" t="s">
        <v>794</v>
      </c>
      <c r="J184" s="137" t="s">
        <v>795</v>
      </c>
      <c r="K184" s="136">
        <v>852.5</v>
      </c>
      <c r="L184" s="136" t="s">
        <v>796</v>
      </c>
      <c r="M184" s="137" t="s">
        <v>741</v>
      </c>
      <c r="N184" s="137" t="s">
        <v>44</v>
      </c>
      <c r="O184" s="138" t="s">
        <v>742</v>
      </c>
      <c r="P184" s="138" t="s">
        <v>743</v>
      </c>
    </row>
    <row r="185" spans="1:16" ht="12.75" customHeight="1" thickBot="1">
      <c r="A185" s="29" t="str">
        <f t="shared" si="12"/>
        <v> AA 42.363 </v>
      </c>
      <c r="B185" s="5" t="str">
        <f t="shared" si="13"/>
        <v>I</v>
      </c>
      <c r="C185" s="29">
        <f t="shared" si="14"/>
        <v>39355.493199999997</v>
      </c>
      <c r="D185" s="36" t="str">
        <f t="shared" si="15"/>
        <v>vis</v>
      </c>
      <c r="E185" s="124">
        <f>VLOOKUP(C185,'Active 1'!C$21:E$973,3,FALSE)</f>
        <v>868.99939009469426</v>
      </c>
      <c r="F185" s="5" t="s">
        <v>59</v>
      </c>
      <c r="G185" s="36" t="str">
        <f t="shared" si="16"/>
        <v>39355.4932</v>
      </c>
      <c r="H185" s="29">
        <f t="shared" si="17"/>
        <v>869</v>
      </c>
      <c r="I185" s="136" t="s">
        <v>797</v>
      </c>
      <c r="J185" s="137" t="s">
        <v>798</v>
      </c>
      <c r="K185" s="136">
        <v>869</v>
      </c>
      <c r="L185" s="136" t="s">
        <v>799</v>
      </c>
      <c r="M185" s="137" t="s">
        <v>741</v>
      </c>
      <c r="N185" s="137" t="s">
        <v>44</v>
      </c>
      <c r="O185" s="138" t="s">
        <v>742</v>
      </c>
      <c r="P185" s="138" t="s">
        <v>743</v>
      </c>
    </row>
    <row r="186" spans="1:16" ht="12.75" customHeight="1" thickBot="1">
      <c r="A186" s="29" t="str">
        <f t="shared" si="12"/>
        <v> BBS 23 </v>
      </c>
      <c r="B186" s="5" t="str">
        <f t="shared" si="13"/>
        <v>II</v>
      </c>
      <c r="C186" s="29">
        <f t="shared" si="14"/>
        <v>42616.396999999997</v>
      </c>
      <c r="D186" s="36" t="str">
        <f t="shared" si="15"/>
        <v>vis</v>
      </c>
      <c r="E186" s="124">
        <f>VLOOKUP(C186,'Active 1'!C$21:E$973,3,FALSE)</f>
        <v>5018.4726357643731</v>
      </c>
      <c r="F186" s="5" t="s">
        <v>59</v>
      </c>
      <c r="G186" s="36" t="str">
        <f t="shared" si="16"/>
        <v>42616.397</v>
      </c>
      <c r="H186" s="29">
        <f t="shared" si="17"/>
        <v>5018.5</v>
      </c>
      <c r="I186" s="136" t="s">
        <v>800</v>
      </c>
      <c r="J186" s="137" t="s">
        <v>801</v>
      </c>
      <c r="K186" s="136">
        <v>5018.5</v>
      </c>
      <c r="L186" s="136" t="s">
        <v>482</v>
      </c>
      <c r="M186" s="137" t="s">
        <v>802</v>
      </c>
      <c r="N186" s="137"/>
      <c r="O186" s="138" t="s">
        <v>803</v>
      </c>
      <c r="P186" s="138" t="s">
        <v>804</v>
      </c>
    </row>
    <row r="187" spans="1:16" ht="12.75" customHeight="1" thickBot="1">
      <c r="A187" s="29" t="str">
        <f t="shared" si="12"/>
        <v>IBVS 1116 </v>
      </c>
      <c r="B187" s="5" t="str">
        <f t="shared" si="13"/>
        <v>II</v>
      </c>
      <c r="C187" s="29">
        <f t="shared" si="14"/>
        <v>42660.427600000003</v>
      </c>
      <c r="D187" s="36" t="str">
        <f t="shared" si="15"/>
        <v>vis</v>
      </c>
      <c r="E187" s="124">
        <f>VLOOKUP(C187,'Active 1'!C$21:E$973,3,FALSE)</f>
        <v>5074.5012118575423</v>
      </c>
      <c r="F187" s="5" t="s">
        <v>59</v>
      </c>
      <c r="G187" s="36" t="str">
        <f t="shared" si="16"/>
        <v>42660.4276</v>
      </c>
      <c r="H187" s="29">
        <f t="shared" si="17"/>
        <v>5074.5</v>
      </c>
      <c r="I187" s="136" t="s">
        <v>805</v>
      </c>
      <c r="J187" s="137" t="s">
        <v>806</v>
      </c>
      <c r="K187" s="136">
        <v>5074.5</v>
      </c>
      <c r="L187" s="136" t="s">
        <v>757</v>
      </c>
      <c r="M187" s="137" t="s">
        <v>741</v>
      </c>
      <c r="N187" s="137" t="s">
        <v>746</v>
      </c>
      <c r="O187" s="138" t="s">
        <v>807</v>
      </c>
      <c r="P187" s="139" t="s">
        <v>808</v>
      </c>
    </row>
    <row r="188" spans="1:16" ht="12.75" customHeight="1" thickBot="1">
      <c r="A188" s="29" t="str">
        <f t="shared" si="12"/>
        <v>IBVS 1116 </v>
      </c>
      <c r="B188" s="5" t="str">
        <f t="shared" si="13"/>
        <v>I</v>
      </c>
      <c r="C188" s="29">
        <f t="shared" si="14"/>
        <v>42662.387999999999</v>
      </c>
      <c r="D188" s="36" t="str">
        <f t="shared" si="15"/>
        <v>vis</v>
      </c>
      <c r="E188" s="124">
        <f>VLOOKUP(C188,'Active 1'!C$21:E$973,3,FALSE)</f>
        <v>5076.995804721887</v>
      </c>
      <c r="F188" s="5" t="s">
        <v>59</v>
      </c>
      <c r="G188" s="36" t="str">
        <f t="shared" si="16"/>
        <v>42662.3880</v>
      </c>
      <c r="H188" s="29">
        <f t="shared" si="17"/>
        <v>5077</v>
      </c>
      <c r="I188" s="136" t="s">
        <v>809</v>
      </c>
      <c r="J188" s="137" t="s">
        <v>810</v>
      </c>
      <c r="K188" s="136">
        <v>5077</v>
      </c>
      <c r="L188" s="136" t="s">
        <v>811</v>
      </c>
      <c r="M188" s="137" t="s">
        <v>741</v>
      </c>
      <c r="N188" s="137" t="s">
        <v>746</v>
      </c>
      <c r="O188" s="138" t="s">
        <v>807</v>
      </c>
      <c r="P188" s="139" t="s">
        <v>808</v>
      </c>
    </row>
    <row r="189" spans="1:16" ht="13.5" thickBot="1">
      <c r="A189" s="29" t="str">
        <f t="shared" si="12"/>
        <v>IBVS 1116 </v>
      </c>
      <c r="B189" s="5" t="str">
        <f t="shared" si="13"/>
        <v>II</v>
      </c>
      <c r="C189" s="29">
        <f t="shared" si="14"/>
        <v>42671.428899999999</v>
      </c>
      <c r="D189" s="36" t="str">
        <f t="shared" si="15"/>
        <v>vis</v>
      </c>
      <c r="E189" s="124">
        <f>VLOOKUP(C189,'Active 1'!C$21:E$973,3,FALSE)</f>
        <v>5088.5002755580936</v>
      </c>
      <c r="F189" s="5" t="s">
        <v>59</v>
      </c>
      <c r="G189" s="36" t="str">
        <f t="shared" si="16"/>
        <v>42671.4289</v>
      </c>
      <c r="H189" s="29">
        <f t="shared" si="17"/>
        <v>5088.5</v>
      </c>
      <c r="I189" s="136" t="s">
        <v>812</v>
      </c>
      <c r="J189" s="137" t="s">
        <v>813</v>
      </c>
      <c r="K189" s="136">
        <v>5088.5</v>
      </c>
      <c r="L189" s="136" t="s">
        <v>814</v>
      </c>
      <c r="M189" s="137" t="s">
        <v>741</v>
      </c>
      <c r="N189" s="137" t="s">
        <v>746</v>
      </c>
      <c r="O189" s="138" t="s">
        <v>815</v>
      </c>
      <c r="P189" s="139" t="s">
        <v>808</v>
      </c>
    </row>
    <row r="190" spans="1:16" ht="13.5" thickBot="1">
      <c r="A190" s="29" t="str">
        <f t="shared" si="12"/>
        <v>BAVM 29 </v>
      </c>
      <c r="B190" s="5" t="str">
        <f t="shared" si="13"/>
        <v>II</v>
      </c>
      <c r="C190" s="29">
        <f t="shared" si="14"/>
        <v>43005.415000000001</v>
      </c>
      <c r="D190" s="36" t="str">
        <f t="shared" si="15"/>
        <v>vis</v>
      </c>
      <c r="E190" s="124">
        <f>VLOOKUP(C190,'Active 1'!C$21:E$973,3,FALSE)</f>
        <v>5513.4948388370121</v>
      </c>
      <c r="F190" s="5" t="s">
        <v>59</v>
      </c>
      <c r="G190" s="36" t="str">
        <f t="shared" si="16"/>
        <v>43005.415</v>
      </c>
      <c r="H190" s="29">
        <f t="shared" si="17"/>
        <v>5513.5</v>
      </c>
      <c r="I190" s="136" t="s">
        <v>816</v>
      </c>
      <c r="J190" s="137" t="s">
        <v>817</v>
      </c>
      <c r="K190" s="136">
        <v>5513.5</v>
      </c>
      <c r="L190" s="136" t="s">
        <v>521</v>
      </c>
      <c r="M190" s="137" t="s">
        <v>802</v>
      </c>
      <c r="N190" s="137"/>
      <c r="O190" s="138" t="s">
        <v>818</v>
      </c>
      <c r="P190" s="139" t="s">
        <v>819</v>
      </c>
    </row>
    <row r="191" spans="1:16" ht="13.5" thickBot="1">
      <c r="A191" s="29" t="str">
        <f t="shared" si="12"/>
        <v>BAVM 29 </v>
      </c>
      <c r="B191" s="5" t="str">
        <f t="shared" si="13"/>
        <v>II</v>
      </c>
      <c r="C191" s="29">
        <f t="shared" si="14"/>
        <v>43012.506000000001</v>
      </c>
      <c r="D191" s="36" t="str">
        <f t="shared" si="15"/>
        <v>vis</v>
      </c>
      <c r="E191" s="124">
        <f>VLOOKUP(C191,'Active 1'!C$21:E$973,3,FALSE)</f>
        <v>5522.518077972446</v>
      </c>
      <c r="F191" s="5" t="s">
        <v>59</v>
      </c>
      <c r="G191" s="36" t="str">
        <f t="shared" si="16"/>
        <v>43012.506</v>
      </c>
      <c r="H191" s="29">
        <f t="shared" si="17"/>
        <v>5522.5</v>
      </c>
      <c r="I191" s="136" t="s">
        <v>820</v>
      </c>
      <c r="J191" s="137" t="s">
        <v>821</v>
      </c>
      <c r="K191" s="136">
        <v>5522.5</v>
      </c>
      <c r="L191" s="136" t="s">
        <v>412</v>
      </c>
      <c r="M191" s="137" t="s">
        <v>802</v>
      </c>
      <c r="N191" s="137"/>
      <c r="O191" s="138" t="s">
        <v>818</v>
      </c>
      <c r="P191" s="139" t="s">
        <v>819</v>
      </c>
    </row>
    <row r="192" spans="1:16" ht="13.5" thickBot="1">
      <c r="A192" s="29" t="str">
        <f t="shared" si="12"/>
        <v>BAVM 29 </v>
      </c>
      <c r="B192" s="5" t="str">
        <f t="shared" si="13"/>
        <v>I</v>
      </c>
      <c r="C192" s="29">
        <f t="shared" si="14"/>
        <v>43014.453999999998</v>
      </c>
      <c r="D192" s="36" t="str">
        <f t="shared" si="15"/>
        <v>vis</v>
      </c>
      <c r="E192" s="124">
        <f>VLOOKUP(C192,'Active 1'!C$21:E$973,3,FALSE)</f>
        <v>5524.9968919388539</v>
      </c>
      <c r="F192" s="5" t="s">
        <v>59</v>
      </c>
      <c r="G192" s="36" t="str">
        <f t="shared" si="16"/>
        <v>43014.454</v>
      </c>
      <c r="H192" s="29">
        <f t="shared" si="17"/>
        <v>5525</v>
      </c>
      <c r="I192" s="136" t="s">
        <v>822</v>
      </c>
      <c r="J192" s="137" t="s">
        <v>823</v>
      </c>
      <c r="K192" s="136">
        <v>5525</v>
      </c>
      <c r="L192" s="136" t="s">
        <v>721</v>
      </c>
      <c r="M192" s="137" t="s">
        <v>802</v>
      </c>
      <c r="N192" s="137"/>
      <c r="O192" s="138" t="s">
        <v>818</v>
      </c>
      <c r="P192" s="139" t="s">
        <v>819</v>
      </c>
    </row>
    <row r="193" spans="1:16" ht="13.5" thickBot="1">
      <c r="A193" s="29" t="str">
        <f t="shared" si="12"/>
        <v>BAVM 29 </v>
      </c>
      <c r="B193" s="5" t="str">
        <f t="shared" si="13"/>
        <v>II</v>
      </c>
      <c r="C193" s="29">
        <f t="shared" si="14"/>
        <v>43016.419000000002</v>
      </c>
      <c r="D193" s="36" t="str">
        <f t="shared" si="15"/>
        <v>vis</v>
      </c>
      <c r="E193" s="124">
        <f>VLOOKUP(C193,'Active 1'!C$21:E$973,3,FALSE)</f>
        <v>5527.4973382653461</v>
      </c>
      <c r="F193" s="5" t="s">
        <v>59</v>
      </c>
      <c r="G193" s="36" t="str">
        <f t="shared" si="16"/>
        <v>43016.419</v>
      </c>
      <c r="H193" s="29">
        <f t="shared" si="17"/>
        <v>5527.5</v>
      </c>
      <c r="I193" s="136" t="s">
        <v>824</v>
      </c>
      <c r="J193" s="137" t="s">
        <v>825</v>
      </c>
      <c r="K193" s="136">
        <v>5527.5</v>
      </c>
      <c r="L193" s="136" t="s">
        <v>721</v>
      </c>
      <c r="M193" s="137" t="s">
        <v>802</v>
      </c>
      <c r="N193" s="137"/>
      <c r="O193" s="138" t="s">
        <v>818</v>
      </c>
      <c r="P193" s="139" t="s">
        <v>819</v>
      </c>
    </row>
    <row r="194" spans="1:16" ht="13.5" thickBot="1">
      <c r="A194" s="29" t="str">
        <f t="shared" si="12"/>
        <v>BAVM 31 </v>
      </c>
      <c r="B194" s="5" t="str">
        <f t="shared" si="13"/>
        <v>I</v>
      </c>
      <c r="C194" s="29">
        <f t="shared" si="14"/>
        <v>43715.447999999997</v>
      </c>
      <c r="D194" s="36" t="str">
        <f t="shared" si="15"/>
        <v>vis</v>
      </c>
      <c r="E194" s="124">
        <f>VLOOKUP(C194,'Active 1'!C$21:E$973,3,FALSE)</f>
        <v>6417.0059872010215</v>
      </c>
      <c r="F194" s="5" t="s">
        <v>59</v>
      </c>
      <c r="G194" s="36" t="str">
        <f t="shared" si="16"/>
        <v>43715.448</v>
      </c>
      <c r="H194" s="29">
        <f t="shared" si="17"/>
        <v>6417</v>
      </c>
      <c r="I194" s="136" t="s">
        <v>826</v>
      </c>
      <c r="J194" s="137" t="s">
        <v>827</v>
      </c>
      <c r="K194" s="136">
        <v>6417</v>
      </c>
      <c r="L194" s="136" t="s">
        <v>533</v>
      </c>
      <c r="M194" s="137" t="s">
        <v>802</v>
      </c>
      <c r="N194" s="137"/>
      <c r="O194" s="138" t="s">
        <v>818</v>
      </c>
      <c r="P194" s="139" t="s">
        <v>828</v>
      </c>
    </row>
    <row r="195" spans="1:16" ht="13.5" thickBot="1">
      <c r="A195" s="29" t="str">
        <f t="shared" si="12"/>
        <v> GEOS 13 </v>
      </c>
      <c r="B195" s="5" t="str">
        <f t="shared" si="13"/>
        <v>I</v>
      </c>
      <c r="C195" s="29">
        <f t="shared" si="14"/>
        <v>43722.521000000001</v>
      </c>
      <c r="D195" s="36" t="str">
        <f t="shared" si="15"/>
        <v>vis</v>
      </c>
      <c r="E195" s="124">
        <f>VLOOKUP(C195,'Active 1'!C$21:E$973,3,FALSE)</f>
        <v>6426.0063214846141</v>
      </c>
      <c r="F195" s="5" t="s">
        <v>59</v>
      </c>
      <c r="G195" s="36" t="str">
        <f t="shared" si="16"/>
        <v>43722.521</v>
      </c>
      <c r="H195" s="29">
        <f t="shared" si="17"/>
        <v>6426</v>
      </c>
      <c r="I195" s="136" t="s">
        <v>829</v>
      </c>
      <c r="J195" s="137" t="s">
        <v>830</v>
      </c>
      <c r="K195" s="136">
        <v>6426</v>
      </c>
      <c r="L195" s="136" t="s">
        <v>533</v>
      </c>
      <c r="M195" s="137" t="s">
        <v>802</v>
      </c>
      <c r="N195" s="137"/>
      <c r="O195" s="138" t="s">
        <v>831</v>
      </c>
      <c r="P195" s="138" t="s">
        <v>832</v>
      </c>
    </row>
    <row r="196" spans="1:16" ht="13.5" thickBot="1">
      <c r="A196" s="29" t="str">
        <f t="shared" si="12"/>
        <v> GEOS 13 </v>
      </c>
      <c r="B196" s="5" t="str">
        <f t="shared" si="13"/>
        <v>II</v>
      </c>
      <c r="C196" s="29">
        <f t="shared" si="14"/>
        <v>43731.542000000001</v>
      </c>
      <c r="D196" s="36" t="str">
        <f t="shared" si="15"/>
        <v>vis</v>
      </c>
      <c r="E196" s="124">
        <f>VLOOKUP(C196,'Active 1'!C$21:E$973,3,FALSE)</f>
        <v>6437.4854697346145</v>
      </c>
      <c r="F196" s="5" t="s">
        <v>59</v>
      </c>
      <c r="G196" s="36" t="str">
        <f t="shared" si="16"/>
        <v>43731.542</v>
      </c>
      <c r="H196" s="29">
        <f t="shared" si="17"/>
        <v>6437.5</v>
      </c>
      <c r="I196" s="136" t="s">
        <v>833</v>
      </c>
      <c r="J196" s="137" t="s">
        <v>834</v>
      </c>
      <c r="K196" s="136">
        <v>6437.5</v>
      </c>
      <c r="L196" s="136" t="s">
        <v>340</v>
      </c>
      <c r="M196" s="137" t="s">
        <v>802</v>
      </c>
      <c r="N196" s="137"/>
      <c r="O196" s="138" t="s">
        <v>831</v>
      </c>
      <c r="P196" s="138" t="s">
        <v>832</v>
      </c>
    </row>
    <row r="197" spans="1:16" ht="13.5" thickBot="1">
      <c r="A197" s="29" t="str">
        <f t="shared" si="12"/>
        <v>BAVM 31 </v>
      </c>
      <c r="B197" s="5" t="str">
        <f t="shared" si="13"/>
        <v>I</v>
      </c>
      <c r="C197" s="29">
        <f t="shared" si="14"/>
        <v>43744.517</v>
      </c>
      <c r="D197" s="36" t="str">
        <f t="shared" si="15"/>
        <v>vis</v>
      </c>
      <c r="E197" s="124">
        <f>VLOOKUP(C197,'Active 1'!C$21:E$973,3,FALSE)</f>
        <v>6453.9960504400487</v>
      </c>
      <c r="F197" s="5" t="s">
        <v>59</v>
      </c>
      <c r="G197" s="36" t="str">
        <f t="shared" si="16"/>
        <v>43744.517</v>
      </c>
      <c r="H197" s="29">
        <f t="shared" si="17"/>
        <v>6454</v>
      </c>
      <c r="I197" s="136" t="s">
        <v>835</v>
      </c>
      <c r="J197" s="137" t="s">
        <v>836</v>
      </c>
      <c r="K197" s="136">
        <v>6454</v>
      </c>
      <c r="L197" s="136" t="s">
        <v>312</v>
      </c>
      <c r="M197" s="137" t="s">
        <v>802</v>
      </c>
      <c r="N197" s="137"/>
      <c r="O197" s="138" t="s">
        <v>818</v>
      </c>
      <c r="P197" s="139" t="s">
        <v>828</v>
      </c>
    </row>
    <row r="198" spans="1:16" ht="13.5" thickBot="1">
      <c r="A198" s="29" t="str">
        <f t="shared" si="12"/>
        <v>IBVS 2478 </v>
      </c>
      <c r="B198" s="5" t="str">
        <f t="shared" si="13"/>
        <v>I</v>
      </c>
      <c r="C198" s="29">
        <f t="shared" si="14"/>
        <v>44506.794999999998</v>
      </c>
      <c r="D198" s="36" t="str">
        <f t="shared" si="15"/>
        <v>vis</v>
      </c>
      <c r="E198" s="124">
        <f>VLOOKUP(C198,'Active 1'!C$21:E$973,3,FALSE)</f>
        <v>7423.9885312861825</v>
      </c>
      <c r="F198" s="5" t="s">
        <v>59</v>
      </c>
      <c r="G198" s="36" t="str">
        <f t="shared" si="16"/>
        <v>44506.7950</v>
      </c>
      <c r="H198" s="29">
        <f t="shared" si="17"/>
        <v>7424</v>
      </c>
      <c r="I198" s="136" t="s">
        <v>842</v>
      </c>
      <c r="J198" s="137" t="s">
        <v>843</v>
      </c>
      <c r="K198" s="136">
        <v>7424</v>
      </c>
      <c r="L198" s="136" t="s">
        <v>844</v>
      </c>
      <c r="M198" s="137" t="s">
        <v>741</v>
      </c>
      <c r="N198" s="137" t="s">
        <v>746</v>
      </c>
      <c r="O198" s="138" t="s">
        <v>840</v>
      </c>
      <c r="P198" s="139" t="s">
        <v>841</v>
      </c>
    </row>
    <row r="199" spans="1:16" ht="13.5" thickBot="1">
      <c r="A199" s="29" t="str">
        <f t="shared" si="12"/>
        <v>IBVS 2159 </v>
      </c>
      <c r="B199" s="5" t="str">
        <f t="shared" si="13"/>
        <v>I</v>
      </c>
      <c r="C199" s="29">
        <f t="shared" si="14"/>
        <v>44783.4139</v>
      </c>
      <c r="D199" s="36" t="str">
        <f t="shared" si="15"/>
        <v>vis</v>
      </c>
      <c r="E199" s="124">
        <f>VLOOKUP(C199,'Active 1'!C$21:E$973,3,FALSE)</f>
        <v>7775.9838047427565</v>
      </c>
      <c r="F199" s="5" t="s">
        <v>59</v>
      </c>
      <c r="G199" s="36" t="str">
        <f t="shared" si="16"/>
        <v>44783.4139</v>
      </c>
      <c r="H199" s="29">
        <f t="shared" si="17"/>
        <v>7776</v>
      </c>
      <c r="I199" s="136" t="s">
        <v>845</v>
      </c>
      <c r="J199" s="137" t="s">
        <v>846</v>
      </c>
      <c r="K199" s="136">
        <v>7776</v>
      </c>
      <c r="L199" s="136" t="s">
        <v>847</v>
      </c>
      <c r="M199" s="137" t="s">
        <v>741</v>
      </c>
      <c r="N199" s="137" t="s">
        <v>746</v>
      </c>
      <c r="O199" s="138" t="s">
        <v>848</v>
      </c>
      <c r="P199" s="139" t="s">
        <v>849</v>
      </c>
    </row>
    <row r="200" spans="1:16" ht="13.5" thickBot="1">
      <c r="A200" s="29" t="str">
        <f t="shared" si="12"/>
        <v>IBVS 2159 </v>
      </c>
      <c r="B200" s="5" t="str">
        <f t="shared" si="13"/>
        <v>I</v>
      </c>
      <c r="C200" s="29">
        <f t="shared" si="14"/>
        <v>44790.4899</v>
      </c>
      <c r="D200" s="36" t="str">
        <f t="shared" si="15"/>
        <v>vis</v>
      </c>
      <c r="E200" s="124">
        <f>VLOOKUP(C200,'Active 1'!C$21:E$973,3,FALSE)</f>
        <v>7784.9879565016536</v>
      </c>
      <c r="F200" s="5" t="s">
        <v>59</v>
      </c>
      <c r="G200" s="36" t="str">
        <f t="shared" si="16"/>
        <v>44790.4899</v>
      </c>
      <c r="H200" s="29">
        <f t="shared" si="17"/>
        <v>7785</v>
      </c>
      <c r="I200" s="136" t="s">
        <v>850</v>
      </c>
      <c r="J200" s="137" t="s">
        <v>851</v>
      </c>
      <c r="K200" s="136">
        <v>7785</v>
      </c>
      <c r="L200" s="136" t="s">
        <v>852</v>
      </c>
      <c r="M200" s="137" t="s">
        <v>741</v>
      </c>
      <c r="N200" s="137" t="s">
        <v>746</v>
      </c>
      <c r="O200" s="138" t="s">
        <v>848</v>
      </c>
      <c r="P200" s="139" t="s">
        <v>849</v>
      </c>
    </row>
    <row r="201" spans="1:16" ht="13.5" thickBot="1">
      <c r="A201" s="29" t="str">
        <f t="shared" si="12"/>
        <v>BAVM 34 </v>
      </c>
      <c r="B201" s="5" t="str">
        <f t="shared" si="13"/>
        <v>I</v>
      </c>
      <c r="C201" s="29">
        <f t="shared" si="14"/>
        <v>44816.432999999997</v>
      </c>
      <c r="D201" s="36" t="str">
        <f t="shared" si="15"/>
        <v>vis</v>
      </c>
      <c r="E201" s="124">
        <f>VLOOKUP(C201,'Active 1'!C$21:E$973,3,FALSE)</f>
        <v>7818.0003377193143</v>
      </c>
      <c r="F201" s="5" t="s">
        <v>59</v>
      </c>
      <c r="G201" s="36" t="str">
        <f t="shared" si="16"/>
        <v>44816.433</v>
      </c>
      <c r="H201" s="29">
        <f t="shared" si="17"/>
        <v>7818</v>
      </c>
      <c r="I201" s="136" t="s">
        <v>853</v>
      </c>
      <c r="J201" s="137" t="s">
        <v>854</v>
      </c>
      <c r="K201" s="136">
        <v>7818</v>
      </c>
      <c r="L201" s="136" t="s">
        <v>515</v>
      </c>
      <c r="M201" s="137" t="s">
        <v>802</v>
      </c>
      <c r="N201" s="137"/>
      <c r="O201" s="138" t="s">
        <v>855</v>
      </c>
      <c r="P201" s="139" t="s">
        <v>856</v>
      </c>
    </row>
    <row r="202" spans="1:16" ht="13.5" thickBot="1">
      <c r="A202" s="29" t="str">
        <f t="shared" si="12"/>
        <v>BAVM 36 </v>
      </c>
      <c r="B202" s="5" t="str">
        <f t="shared" si="13"/>
        <v>I</v>
      </c>
      <c r="C202" s="29">
        <f t="shared" si="14"/>
        <v>45216.44</v>
      </c>
      <c r="D202" s="36" t="str">
        <f t="shared" si="15"/>
        <v>vis</v>
      </c>
      <c r="E202" s="124">
        <f>VLOOKUP(C202,'Active 1'!C$21:E$973,3,FALSE)</f>
        <v>8327.0059528437505</v>
      </c>
      <c r="F202" s="5" t="s">
        <v>59</v>
      </c>
      <c r="G202" s="36" t="str">
        <f t="shared" si="16"/>
        <v>45216.440</v>
      </c>
      <c r="H202" s="29">
        <f t="shared" si="17"/>
        <v>8327</v>
      </c>
      <c r="I202" s="136" t="s">
        <v>857</v>
      </c>
      <c r="J202" s="137" t="s">
        <v>858</v>
      </c>
      <c r="K202" s="136">
        <v>8327</v>
      </c>
      <c r="L202" s="136" t="s">
        <v>533</v>
      </c>
      <c r="M202" s="137" t="s">
        <v>313</v>
      </c>
      <c r="N202" s="137"/>
      <c r="O202" s="138" t="s">
        <v>859</v>
      </c>
      <c r="P202" s="139" t="s">
        <v>860</v>
      </c>
    </row>
    <row r="203" spans="1:16" ht="13.5" thickBot="1">
      <c r="A203" s="29" t="str">
        <f t="shared" ref="A203:A269" si="18">P203</f>
        <v> BBS 64 </v>
      </c>
      <c r="B203" s="5" t="str">
        <f t="shared" ref="B203:B269" si="19">IF(H203=INT(H203),"I","II")</f>
        <v>I</v>
      </c>
      <c r="C203" s="29">
        <f t="shared" ref="C203:C269" si="20">1*G203</f>
        <v>45275.375</v>
      </c>
      <c r="D203" s="36" t="str">
        <f t="shared" ref="D203:D269" si="21">VLOOKUP(F203,I$1:J$5,2,FALSE)</f>
        <v>vis</v>
      </c>
      <c r="E203" s="124">
        <f>VLOOKUP(C203,'Active 1'!C$21:E$973,3,FALSE)</f>
        <v>8402.0002552618516</v>
      </c>
      <c r="F203" s="5" t="s">
        <v>59</v>
      </c>
      <c r="G203" s="36" t="str">
        <f t="shared" ref="G203:G269" si="22">MID(I203,3,LEN(I203)-3)</f>
        <v>45275.375</v>
      </c>
      <c r="H203" s="29">
        <f t="shared" ref="H203:H269" si="23">1*K203</f>
        <v>8402</v>
      </c>
      <c r="I203" s="136" t="s">
        <v>861</v>
      </c>
      <c r="J203" s="137" t="s">
        <v>862</v>
      </c>
      <c r="K203" s="136">
        <v>8402</v>
      </c>
      <c r="L203" s="136" t="s">
        <v>515</v>
      </c>
      <c r="M203" s="137" t="s">
        <v>741</v>
      </c>
      <c r="N203" s="137" t="s">
        <v>746</v>
      </c>
      <c r="O203" s="138" t="s">
        <v>803</v>
      </c>
      <c r="P203" s="138" t="s">
        <v>863</v>
      </c>
    </row>
    <row r="204" spans="1:16" ht="13.5" thickBot="1">
      <c r="A204" s="29" t="str">
        <f t="shared" si="18"/>
        <v>IBVS 2545 </v>
      </c>
      <c r="B204" s="5" t="str">
        <f t="shared" si="19"/>
        <v>II</v>
      </c>
      <c r="C204" s="29">
        <f t="shared" si="20"/>
        <v>45568.8845</v>
      </c>
      <c r="D204" s="36" t="str">
        <f t="shared" si="21"/>
        <v>vis</v>
      </c>
      <c r="E204" s="124">
        <f>VLOOKUP(C204,'Active 1'!C$21:E$973,3,FALSE)</f>
        <v>8775.4886781953592</v>
      </c>
      <c r="F204" s="5" t="s">
        <v>59</v>
      </c>
      <c r="G204" s="36" t="str">
        <f t="shared" si="22"/>
        <v>45568.8845</v>
      </c>
      <c r="H204" s="29">
        <f t="shared" si="23"/>
        <v>8775.5</v>
      </c>
      <c r="I204" s="136" t="s">
        <v>864</v>
      </c>
      <c r="J204" s="137" t="s">
        <v>865</v>
      </c>
      <c r="K204" s="136">
        <v>8775.5</v>
      </c>
      <c r="L204" s="136" t="s">
        <v>866</v>
      </c>
      <c r="M204" s="137" t="s">
        <v>741</v>
      </c>
      <c r="N204" s="137" t="s">
        <v>746</v>
      </c>
      <c r="O204" s="138" t="s">
        <v>867</v>
      </c>
      <c r="P204" s="139" t="s">
        <v>868</v>
      </c>
    </row>
    <row r="205" spans="1:16" ht="13.5" thickBot="1">
      <c r="A205" s="29" t="str">
        <f t="shared" si="18"/>
        <v>IBVS 3078 </v>
      </c>
      <c r="B205" s="5" t="str">
        <f t="shared" si="19"/>
        <v>I</v>
      </c>
      <c r="C205" s="29">
        <f t="shared" si="20"/>
        <v>46291.471400000002</v>
      </c>
      <c r="D205" s="36" t="str">
        <f t="shared" si="21"/>
        <v>vis</v>
      </c>
      <c r="E205" s="124">
        <f>VLOOKUP(C205,'Active 1'!C$21:E$973,3,FALSE)</f>
        <v>9694.9745609808015</v>
      </c>
      <c r="F205" s="5" t="s">
        <v>59</v>
      </c>
      <c r="G205" s="36" t="str">
        <f t="shared" si="22"/>
        <v>46291.4714</v>
      </c>
      <c r="H205" s="29">
        <f t="shared" si="23"/>
        <v>9695</v>
      </c>
      <c r="I205" s="136" t="s">
        <v>869</v>
      </c>
      <c r="J205" s="137" t="s">
        <v>870</v>
      </c>
      <c r="K205" s="136">
        <v>9695</v>
      </c>
      <c r="L205" s="136" t="s">
        <v>871</v>
      </c>
      <c r="M205" s="137" t="s">
        <v>741</v>
      </c>
      <c r="N205" s="137" t="s">
        <v>746</v>
      </c>
      <c r="O205" s="138" t="s">
        <v>872</v>
      </c>
      <c r="P205" s="139" t="s">
        <v>873</v>
      </c>
    </row>
    <row r="206" spans="1:16" ht="13.5" thickBot="1">
      <c r="A206" s="29" t="str">
        <f t="shared" si="18"/>
        <v> BBS 80 </v>
      </c>
      <c r="B206" s="5" t="str">
        <f t="shared" si="19"/>
        <v>I</v>
      </c>
      <c r="C206" s="29">
        <f t="shared" si="20"/>
        <v>46614.46</v>
      </c>
      <c r="D206" s="36" t="str">
        <f t="shared" si="21"/>
        <v>vis</v>
      </c>
      <c r="E206" s="124">
        <f>VLOOKUP(C206,'Active 1'!C$21:E$973,3,FALSE)</f>
        <v>10105.974896027879</v>
      </c>
      <c r="F206" s="5" t="s">
        <v>59</v>
      </c>
      <c r="G206" s="36" t="str">
        <f t="shared" si="22"/>
        <v>46614.460</v>
      </c>
      <c r="H206" s="29">
        <f t="shared" si="23"/>
        <v>10106</v>
      </c>
      <c r="I206" s="136" t="s">
        <v>874</v>
      </c>
      <c r="J206" s="137" t="s">
        <v>875</v>
      </c>
      <c r="K206" s="136">
        <v>10106</v>
      </c>
      <c r="L206" s="136" t="s">
        <v>429</v>
      </c>
      <c r="M206" s="137" t="s">
        <v>741</v>
      </c>
      <c r="N206" s="137" t="s">
        <v>746</v>
      </c>
      <c r="O206" s="138" t="s">
        <v>803</v>
      </c>
      <c r="P206" s="138" t="s">
        <v>876</v>
      </c>
    </row>
    <row r="207" spans="1:16" ht="13.5" thickBot="1">
      <c r="A207" s="29" t="str">
        <f t="shared" si="18"/>
        <v>IBVS 3355 </v>
      </c>
      <c r="B207" s="5" t="str">
        <f t="shared" si="19"/>
        <v>I</v>
      </c>
      <c r="C207" s="29">
        <f t="shared" si="20"/>
        <v>47326.438499999997</v>
      </c>
      <c r="D207" s="36" t="str">
        <f t="shared" si="21"/>
        <v>vis</v>
      </c>
      <c r="E207" s="124">
        <f>VLOOKUP(C207,'Active 1'!C$21:E$973,3,FALSE)</f>
        <v>11011.96167712888</v>
      </c>
      <c r="F207" s="5" t="s">
        <v>59</v>
      </c>
      <c r="G207" s="36" t="str">
        <f t="shared" si="22"/>
        <v>47326.4385</v>
      </c>
      <c r="H207" s="29">
        <f t="shared" si="23"/>
        <v>11012</v>
      </c>
      <c r="I207" s="136" t="s">
        <v>877</v>
      </c>
      <c r="J207" s="137" t="s">
        <v>878</v>
      </c>
      <c r="K207" s="136">
        <v>11012</v>
      </c>
      <c r="L207" s="136" t="s">
        <v>879</v>
      </c>
      <c r="M207" s="137" t="s">
        <v>741</v>
      </c>
      <c r="N207" s="137" t="s">
        <v>746</v>
      </c>
      <c r="O207" s="138" t="s">
        <v>880</v>
      </c>
      <c r="P207" s="139" t="s">
        <v>881</v>
      </c>
    </row>
    <row r="208" spans="1:16" ht="13.5" thickBot="1">
      <c r="A208" s="29" t="str">
        <f t="shared" si="18"/>
        <v>IBVS 3355 </v>
      </c>
      <c r="B208" s="5" t="str">
        <f t="shared" si="19"/>
        <v>I</v>
      </c>
      <c r="C208" s="29">
        <f t="shared" si="20"/>
        <v>47348.441299999999</v>
      </c>
      <c r="D208" s="36" t="str">
        <f t="shared" si="21"/>
        <v>vis</v>
      </c>
      <c r="E208" s="124">
        <f>VLOOKUP(C208,'Active 1'!C$21:E$973,3,FALSE)</f>
        <v>11039.960059028348</v>
      </c>
      <c r="F208" s="5" t="s">
        <v>59</v>
      </c>
      <c r="G208" s="36" t="str">
        <f t="shared" si="22"/>
        <v>47348.4413</v>
      </c>
      <c r="H208" s="29">
        <f t="shared" si="23"/>
        <v>11040</v>
      </c>
      <c r="I208" s="136" t="s">
        <v>882</v>
      </c>
      <c r="J208" s="137" t="s">
        <v>883</v>
      </c>
      <c r="K208" s="136">
        <v>11040</v>
      </c>
      <c r="L208" s="136" t="s">
        <v>884</v>
      </c>
      <c r="M208" s="137" t="s">
        <v>741</v>
      </c>
      <c r="N208" s="137" t="s">
        <v>746</v>
      </c>
      <c r="O208" s="138" t="s">
        <v>885</v>
      </c>
      <c r="P208" s="139" t="s">
        <v>881</v>
      </c>
    </row>
    <row r="209" spans="1:16" ht="13.5" thickBot="1">
      <c r="A209" s="29" t="str">
        <f t="shared" si="18"/>
        <v>IBVS 3355 </v>
      </c>
      <c r="B209" s="5" t="str">
        <f t="shared" si="19"/>
        <v>II</v>
      </c>
      <c r="C209" s="29">
        <f t="shared" si="20"/>
        <v>47350.4067</v>
      </c>
      <c r="D209" s="36" t="str">
        <f t="shared" si="21"/>
        <v>vis</v>
      </c>
      <c r="E209" s="124">
        <f>VLOOKUP(C209,'Active 1'!C$21:E$973,3,FALSE)</f>
        <v>11042.461014351546</v>
      </c>
      <c r="F209" s="5" t="s">
        <v>59</v>
      </c>
      <c r="G209" s="36" t="str">
        <f t="shared" si="22"/>
        <v>47350.4067</v>
      </c>
      <c r="H209" s="29">
        <f t="shared" si="23"/>
        <v>11042.5</v>
      </c>
      <c r="I209" s="136" t="s">
        <v>886</v>
      </c>
      <c r="J209" s="137" t="s">
        <v>887</v>
      </c>
      <c r="K209" s="136">
        <v>11042.5</v>
      </c>
      <c r="L209" s="136" t="s">
        <v>888</v>
      </c>
      <c r="M209" s="137" t="s">
        <v>741</v>
      </c>
      <c r="N209" s="137" t="s">
        <v>746</v>
      </c>
      <c r="O209" s="138" t="s">
        <v>889</v>
      </c>
      <c r="P209" s="139" t="s">
        <v>881</v>
      </c>
    </row>
    <row r="210" spans="1:16" ht="13.5" thickBot="1">
      <c r="A210" s="29" t="str">
        <f t="shared" si="18"/>
        <v>IBVS 3355 </v>
      </c>
      <c r="B210" s="5" t="str">
        <f t="shared" si="19"/>
        <v>II</v>
      </c>
      <c r="C210" s="29">
        <f t="shared" si="20"/>
        <v>47357.482000000004</v>
      </c>
      <c r="D210" s="36" t="str">
        <f t="shared" si="21"/>
        <v>vis</v>
      </c>
      <c r="E210" s="124">
        <f>VLOOKUP(C210,'Active 1'!C$21:E$973,3,FALSE)</f>
        <v>11051.464275366208</v>
      </c>
      <c r="F210" s="5" t="s">
        <v>59</v>
      </c>
      <c r="G210" s="36" t="str">
        <f t="shared" si="22"/>
        <v>47357.482</v>
      </c>
      <c r="H210" s="29">
        <f t="shared" si="23"/>
        <v>11051.5</v>
      </c>
      <c r="I210" s="136" t="s">
        <v>890</v>
      </c>
      <c r="J210" s="137" t="s">
        <v>891</v>
      </c>
      <c r="K210" s="136">
        <v>11051.5</v>
      </c>
      <c r="L210" s="136" t="s">
        <v>632</v>
      </c>
      <c r="M210" s="137" t="s">
        <v>741</v>
      </c>
      <c r="N210" s="137" t="s">
        <v>746</v>
      </c>
      <c r="O210" s="138" t="s">
        <v>892</v>
      </c>
      <c r="P210" s="139" t="s">
        <v>881</v>
      </c>
    </row>
    <row r="211" spans="1:16" ht="13.5" thickBot="1">
      <c r="A211" s="29" t="str">
        <f t="shared" si="18"/>
        <v>IBVS 3355 </v>
      </c>
      <c r="B211" s="5" t="str">
        <f t="shared" si="19"/>
        <v>I</v>
      </c>
      <c r="C211" s="29">
        <f t="shared" si="20"/>
        <v>47377.517500000002</v>
      </c>
      <c r="D211" s="36" t="str">
        <f t="shared" si="21"/>
        <v>vis</v>
      </c>
      <c r="E211" s="124">
        <f>VLOOKUP(C211,'Active 1'!C$21:E$973,3,FALSE)</f>
        <v>11076.959284208115</v>
      </c>
      <c r="F211" s="5" t="s">
        <v>59</v>
      </c>
      <c r="G211" s="36" t="str">
        <f t="shared" si="22"/>
        <v>47377.5175</v>
      </c>
      <c r="H211" s="29">
        <f t="shared" si="23"/>
        <v>11077</v>
      </c>
      <c r="I211" s="136" t="s">
        <v>893</v>
      </c>
      <c r="J211" s="137" t="s">
        <v>894</v>
      </c>
      <c r="K211" s="136">
        <v>11077</v>
      </c>
      <c r="L211" s="136" t="s">
        <v>895</v>
      </c>
      <c r="M211" s="137" t="s">
        <v>741</v>
      </c>
      <c r="N211" s="137" t="s">
        <v>746</v>
      </c>
      <c r="O211" s="138" t="s">
        <v>880</v>
      </c>
      <c r="P211" s="139" t="s">
        <v>881</v>
      </c>
    </row>
    <row r="212" spans="1:16" ht="13.5" thickBot="1">
      <c r="A212" s="29" t="str">
        <f t="shared" si="18"/>
        <v> ASS 208.30 </v>
      </c>
      <c r="B212" s="5" t="str">
        <f t="shared" si="19"/>
        <v>II</v>
      </c>
      <c r="C212" s="29">
        <f t="shared" si="20"/>
        <v>47746.476600000002</v>
      </c>
      <c r="D212" s="36" t="str">
        <f t="shared" si="21"/>
        <v>vis</v>
      </c>
      <c r="E212" s="124">
        <f>VLOOKUP(C212,'Active 1'!C$21:E$973,3,FALSE)</f>
        <v>11546.456702131441</v>
      </c>
      <c r="F212" s="5" t="s">
        <v>59</v>
      </c>
      <c r="G212" s="36" t="str">
        <f t="shared" si="22"/>
        <v>47746.4766</v>
      </c>
      <c r="H212" s="29">
        <f t="shared" si="23"/>
        <v>11546.5</v>
      </c>
      <c r="I212" s="136" t="s">
        <v>896</v>
      </c>
      <c r="J212" s="137" t="s">
        <v>897</v>
      </c>
      <c r="K212" s="136">
        <v>11546.5</v>
      </c>
      <c r="L212" s="136" t="s">
        <v>898</v>
      </c>
      <c r="M212" s="137" t="s">
        <v>741</v>
      </c>
      <c r="N212" s="137" t="s">
        <v>746</v>
      </c>
      <c r="O212" s="138" t="s">
        <v>899</v>
      </c>
      <c r="P212" s="138" t="s">
        <v>900</v>
      </c>
    </row>
    <row r="213" spans="1:16" ht="13.5" thickBot="1">
      <c r="A213" s="29" t="str">
        <f t="shared" si="18"/>
        <v>IBVS 3760 </v>
      </c>
      <c r="B213" s="5" t="str">
        <f t="shared" si="19"/>
        <v>I</v>
      </c>
      <c r="C213" s="29">
        <f t="shared" si="20"/>
        <v>47748.441299999999</v>
      </c>
      <c r="D213" s="36" t="str">
        <f t="shared" si="21"/>
        <v>vis</v>
      </c>
      <c r="E213" s="124">
        <f>VLOOKUP(C213,'Active 1'!C$21:E$973,3,FALSE)</f>
        <v>11548.956766710395</v>
      </c>
      <c r="F213" s="5" t="s">
        <v>59</v>
      </c>
      <c r="G213" s="36" t="str">
        <f t="shared" si="22"/>
        <v>47748.4413</v>
      </c>
      <c r="H213" s="29">
        <f t="shared" si="23"/>
        <v>11549</v>
      </c>
      <c r="I213" s="136" t="s">
        <v>901</v>
      </c>
      <c r="J213" s="137" t="s">
        <v>902</v>
      </c>
      <c r="K213" s="136">
        <v>11549</v>
      </c>
      <c r="L213" s="136" t="s">
        <v>898</v>
      </c>
      <c r="M213" s="137" t="s">
        <v>741</v>
      </c>
      <c r="N213" s="137" t="s">
        <v>746</v>
      </c>
      <c r="O213" s="138" t="s">
        <v>903</v>
      </c>
      <c r="P213" s="139" t="s">
        <v>904</v>
      </c>
    </row>
    <row r="214" spans="1:16" ht="13.5" thickBot="1">
      <c r="A214" s="29" t="str">
        <f t="shared" si="18"/>
        <v>IBVS 4380 </v>
      </c>
      <c r="B214" s="5" t="str">
        <f t="shared" si="19"/>
        <v>II</v>
      </c>
      <c r="C214" s="29">
        <f t="shared" si="20"/>
        <v>47761.406000000003</v>
      </c>
      <c r="D214" s="36" t="str">
        <f t="shared" si="21"/>
        <v>vis</v>
      </c>
      <c r="E214" s="124">
        <f>VLOOKUP(C214,'Active 1'!C$21:E$973,3,FALSE)</f>
        <v>11565.454240750612</v>
      </c>
      <c r="F214" s="5" t="s">
        <v>59</v>
      </c>
      <c r="G214" s="36" t="str">
        <f t="shared" si="22"/>
        <v>47761.4060</v>
      </c>
      <c r="H214" s="29">
        <f t="shared" si="23"/>
        <v>11565.5</v>
      </c>
      <c r="I214" s="136" t="s">
        <v>905</v>
      </c>
      <c r="J214" s="137" t="s">
        <v>906</v>
      </c>
      <c r="K214" s="136">
        <v>11565.5</v>
      </c>
      <c r="L214" s="136" t="s">
        <v>907</v>
      </c>
      <c r="M214" s="137" t="s">
        <v>741</v>
      </c>
      <c r="N214" s="137" t="s">
        <v>746</v>
      </c>
      <c r="O214" s="138" t="s">
        <v>908</v>
      </c>
      <c r="P214" s="139" t="s">
        <v>909</v>
      </c>
    </row>
    <row r="215" spans="1:16" ht="13.5" thickBot="1">
      <c r="A215" s="29" t="str">
        <f t="shared" si="18"/>
        <v>IBVS 4380 </v>
      </c>
      <c r="B215" s="5" t="str">
        <f t="shared" si="19"/>
        <v>I</v>
      </c>
      <c r="C215" s="29">
        <f t="shared" si="20"/>
        <v>47763.376400000001</v>
      </c>
      <c r="D215" s="36" t="str">
        <f t="shared" si="21"/>
        <v>vis</v>
      </c>
      <c r="E215" s="124">
        <f>VLOOKUP(C215,'Active 1'!C$21:E$973,3,FALSE)</f>
        <v>11567.961558532652</v>
      </c>
      <c r="F215" s="5" t="s">
        <v>59</v>
      </c>
      <c r="G215" s="36" t="str">
        <f t="shared" si="22"/>
        <v>47763.3764</v>
      </c>
      <c r="H215" s="29">
        <f t="shared" si="23"/>
        <v>11568</v>
      </c>
      <c r="I215" s="136" t="s">
        <v>910</v>
      </c>
      <c r="J215" s="137" t="s">
        <v>911</v>
      </c>
      <c r="K215" s="136">
        <v>11568</v>
      </c>
      <c r="L215" s="136" t="s">
        <v>912</v>
      </c>
      <c r="M215" s="137" t="s">
        <v>741</v>
      </c>
      <c r="N215" s="137" t="s">
        <v>746</v>
      </c>
      <c r="O215" s="138" t="s">
        <v>908</v>
      </c>
      <c r="P215" s="139" t="s">
        <v>909</v>
      </c>
    </row>
    <row r="216" spans="1:16" ht="13.5" thickBot="1">
      <c r="A216" s="29" t="str">
        <f t="shared" si="18"/>
        <v>IBVS 4380/4670 </v>
      </c>
      <c r="B216" s="5" t="str">
        <f t="shared" si="19"/>
        <v>II</v>
      </c>
      <c r="C216" s="29">
        <f t="shared" si="20"/>
        <v>47776.345300000001</v>
      </c>
      <c r="D216" s="36" t="str">
        <f t="shared" si="21"/>
        <v>vis</v>
      </c>
      <c r="E216" s="124">
        <f>VLOOKUP(C216,'Active 1'!C$21:E$973,3,FALSE)</f>
        <v>11584.464377038297</v>
      </c>
      <c r="F216" s="5" t="s">
        <v>59</v>
      </c>
      <c r="G216" s="36" t="str">
        <f t="shared" si="22"/>
        <v>47776.3453</v>
      </c>
      <c r="H216" s="29">
        <f t="shared" si="23"/>
        <v>11584.5</v>
      </c>
      <c r="I216" s="136" t="s">
        <v>913</v>
      </c>
      <c r="J216" s="137" t="s">
        <v>914</v>
      </c>
      <c r="K216" s="136">
        <v>11584.5</v>
      </c>
      <c r="L216" s="136" t="s">
        <v>915</v>
      </c>
      <c r="M216" s="137" t="s">
        <v>741</v>
      </c>
      <c r="N216" s="137" t="s">
        <v>746</v>
      </c>
      <c r="O216" s="138" t="s">
        <v>916</v>
      </c>
      <c r="P216" s="139" t="s">
        <v>917</v>
      </c>
    </row>
    <row r="217" spans="1:16" ht="13.5" thickBot="1">
      <c r="A217" s="29" t="str">
        <f t="shared" si="18"/>
        <v>IBVS 4380 </v>
      </c>
      <c r="B217" s="5" t="str">
        <f t="shared" si="19"/>
        <v>II</v>
      </c>
      <c r="C217" s="29">
        <f t="shared" si="20"/>
        <v>48106.395299999996</v>
      </c>
      <c r="D217" s="36" t="str">
        <f t="shared" si="21"/>
        <v>vis</v>
      </c>
      <c r="E217" s="124">
        <f>VLOOKUP(C217,'Active 1'!C$21:E$973,3,FALSE)</f>
        <v>12004.450285464438</v>
      </c>
      <c r="F217" s="5" t="s">
        <v>59</v>
      </c>
      <c r="G217" s="36" t="str">
        <f t="shared" si="22"/>
        <v>48106.3953</v>
      </c>
      <c r="H217" s="29">
        <f t="shared" si="23"/>
        <v>12004.5</v>
      </c>
      <c r="I217" s="136" t="s">
        <v>927</v>
      </c>
      <c r="J217" s="137" t="s">
        <v>928</v>
      </c>
      <c r="K217" s="136">
        <v>12004.5</v>
      </c>
      <c r="L217" s="136" t="s">
        <v>929</v>
      </c>
      <c r="M217" s="137" t="s">
        <v>741</v>
      </c>
      <c r="N217" s="137" t="s">
        <v>746</v>
      </c>
      <c r="O217" s="138" t="s">
        <v>930</v>
      </c>
      <c r="P217" s="139" t="s">
        <v>909</v>
      </c>
    </row>
    <row r="218" spans="1:16" ht="13.5" thickBot="1">
      <c r="A218" s="29" t="str">
        <f t="shared" si="18"/>
        <v> BBS 96 </v>
      </c>
      <c r="B218" s="5" t="str">
        <f t="shared" si="19"/>
        <v>II</v>
      </c>
      <c r="C218" s="29">
        <f t="shared" si="20"/>
        <v>48106.400999999998</v>
      </c>
      <c r="D218" s="36" t="str">
        <f t="shared" si="21"/>
        <v>vis</v>
      </c>
      <c r="E218" s="124">
        <f>VLOOKUP(C218,'Active 1'!C$21:E$973,3,FALSE)</f>
        <v>12004.457538667526</v>
      </c>
      <c r="F218" s="5" t="s">
        <v>59</v>
      </c>
      <c r="G218" s="36" t="str">
        <f t="shared" si="22"/>
        <v>48106.401</v>
      </c>
      <c r="H218" s="29">
        <f t="shared" si="23"/>
        <v>12004.5</v>
      </c>
      <c r="I218" s="136" t="s">
        <v>931</v>
      </c>
      <c r="J218" s="137" t="s">
        <v>932</v>
      </c>
      <c r="K218" s="136">
        <v>12004.5</v>
      </c>
      <c r="L218" s="136" t="s">
        <v>933</v>
      </c>
      <c r="M218" s="137" t="s">
        <v>741</v>
      </c>
      <c r="N218" s="137" t="s">
        <v>746</v>
      </c>
      <c r="O218" s="138" t="s">
        <v>803</v>
      </c>
      <c r="P218" s="138" t="s">
        <v>934</v>
      </c>
    </row>
    <row r="219" spans="1:16" ht="13.5" thickBot="1">
      <c r="A219" s="29" t="str">
        <f t="shared" si="18"/>
        <v>IBVS 3760 </v>
      </c>
      <c r="B219" s="5" t="str">
        <f t="shared" si="19"/>
        <v>I</v>
      </c>
      <c r="C219" s="29">
        <f t="shared" si="20"/>
        <v>48115.431600000004</v>
      </c>
      <c r="D219" s="36" t="str">
        <f t="shared" si="21"/>
        <v>vis</v>
      </c>
      <c r="E219" s="124">
        <f>VLOOKUP(C219,'Active 1'!C$21:E$973,3,FALSE)</f>
        <v>12015.948902838516</v>
      </c>
      <c r="F219" s="5" t="s">
        <v>59</v>
      </c>
      <c r="G219" s="36" t="str">
        <f t="shared" si="22"/>
        <v>48115.4316</v>
      </c>
      <c r="H219" s="29">
        <f t="shared" si="23"/>
        <v>12016</v>
      </c>
      <c r="I219" s="136" t="s">
        <v>935</v>
      </c>
      <c r="J219" s="137" t="s">
        <v>936</v>
      </c>
      <c r="K219" s="136">
        <v>12016</v>
      </c>
      <c r="L219" s="136" t="s">
        <v>937</v>
      </c>
      <c r="M219" s="137" t="s">
        <v>741</v>
      </c>
      <c r="N219" s="137" t="s">
        <v>746</v>
      </c>
      <c r="O219" s="138" t="s">
        <v>938</v>
      </c>
      <c r="P219" s="139" t="s">
        <v>904</v>
      </c>
    </row>
    <row r="220" spans="1:16" ht="13.5" thickBot="1">
      <c r="A220" s="29" t="str">
        <f t="shared" si="18"/>
        <v>IBVS 4380 </v>
      </c>
      <c r="B220" s="5" t="str">
        <f t="shared" si="19"/>
        <v>II</v>
      </c>
      <c r="C220" s="29">
        <f t="shared" si="20"/>
        <v>48132.329299999998</v>
      </c>
      <c r="D220" s="36" t="str">
        <f t="shared" si="21"/>
        <v>vis</v>
      </c>
      <c r="E220" s="124">
        <f>VLOOKUP(C220,'Active 1'!C$21:E$973,3,FALSE)</f>
        <v>12037.451087007006</v>
      </c>
      <c r="F220" s="5" t="s">
        <v>59</v>
      </c>
      <c r="G220" s="36" t="str">
        <f t="shared" si="22"/>
        <v>48132.3293</v>
      </c>
      <c r="H220" s="29">
        <f t="shared" si="23"/>
        <v>12037.5</v>
      </c>
      <c r="I220" s="136" t="s">
        <v>939</v>
      </c>
      <c r="J220" s="137" t="s">
        <v>940</v>
      </c>
      <c r="K220" s="136">
        <v>12037.5</v>
      </c>
      <c r="L220" s="136" t="s">
        <v>941</v>
      </c>
      <c r="M220" s="137" t="s">
        <v>741</v>
      </c>
      <c r="N220" s="137" t="s">
        <v>746</v>
      </c>
      <c r="O220" s="138" t="s">
        <v>908</v>
      </c>
      <c r="P220" s="139" t="s">
        <v>909</v>
      </c>
    </row>
    <row r="221" spans="1:16" ht="13.5" thickBot="1">
      <c r="A221" s="29" t="str">
        <f t="shared" si="18"/>
        <v>IBVS 4380 </v>
      </c>
      <c r="B221" s="5" t="str">
        <f t="shared" si="19"/>
        <v>I</v>
      </c>
      <c r="C221" s="29">
        <f t="shared" si="20"/>
        <v>48145.295100000003</v>
      </c>
      <c r="D221" s="36" t="str">
        <f t="shared" si="21"/>
        <v>vis</v>
      </c>
      <c r="E221" s="124">
        <f>VLOOKUP(C221,'Active 1'!C$21:E$973,3,FALSE)</f>
        <v>12053.949960788172</v>
      </c>
      <c r="F221" s="5" t="s">
        <v>59</v>
      </c>
      <c r="G221" s="36" t="str">
        <f t="shared" si="22"/>
        <v>48145.2951</v>
      </c>
      <c r="H221" s="29">
        <f t="shared" si="23"/>
        <v>12054</v>
      </c>
      <c r="I221" s="136" t="s">
        <v>946</v>
      </c>
      <c r="J221" s="137" t="s">
        <v>947</v>
      </c>
      <c r="K221" s="136">
        <v>12054</v>
      </c>
      <c r="L221" s="136" t="s">
        <v>948</v>
      </c>
      <c r="M221" s="137" t="s">
        <v>741</v>
      </c>
      <c r="N221" s="137" t="s">
        <v>746</v>
      </c>
      <c r="O221" s="138" t="s">
        <v>949</v>
      </c>
      <c r="P221" s="139" t="s">
        <v>909</v>
      </c>
    </row>
    <row r="222" spans="1:16" ht="13.5" thickBot="1">
      <c r="A222" s="29" t="str">
        <f t="shared" si="18"/>
        <v> AA 42.363 </v>
      </c>
      <c r="B222" s="5" t="str">
        <f t="shared" si="19"/>
        <v>I</v>
      </c>
      <c r="C222" s="29">
        <f t="shared" si="20"/>
        <v>48482.421399999999</v>
      </c>
      <c r="D222" s="36" t="str">
        <f t="shared" si="21"/>
        <v>vis</v>
      </c>
      <c r="E222" s="124">
        <f>VLOOKUP(C222,'Active 1'!C$21:E$973,3,FALSE)</f>
        <v>12482.940402720742</v>
      </c>
      <c r="F222" s="5" t="s">
        <v>59</v>
      </c>
      <c r="G222" s="36" t="str">
        <f t="shared" si="22"/>
        <v>48482.4214</v>
      </c>
      <c r="H222" s="29">
        <f t="shared" si="23"/>
        <v>12483</v>
      </c>
      <c r="I222" s="136" t="s">
        <v>950</v>
      </c>
      <c r="J222" s="137" t="s">
        <v>951</v>
      </c>
      <c r="K222" s="136">
        <v>12483</v>
      </c>
      <c r="L222" s="136" t="s">
        <v>952</v>
      </c>
      <c r="M222" s="137" t="s">
        <v>741</v>
      </c>
      <c r="N222" s="137" t="s">
        <v>44</v>
      </c>
      <c r="O222" s="138" t="s">
        <v>953</v>
      </c>
      <c r="P222" s="138" t="s">
        <v>743</v>
      </c>
    </row>
    <row r="223" spans="1:16" ht="13.5" thickBot="1">
      <c r="A223" s="29" t="str">
        <f t="shared" si="18"/>
        <v>IBVS 3760 </v>
      </c>
      <c r="B223" s="5" t="str">
        <f t="shared" si="19"/>
        <v>I</v>
      </c>
      <c r="C223" s="29">
        <f t="shared" si="20"/>
        <v>48482.426800000001</v>
      </c>
      <c r="D223" s="36" t="str">
        <f t="shared" si="21"/>
        <v>vis</v>
      </c>
      <c r="E223" s="124">
        <f>VLOOKUP(C223,'Active 1'!C$21:E$973,3,FALSE)</f>
        <v>12482.947274176297</v>
      </c>
      <c r="F223" s="5" t="s">
        <v>59</v>
      </c>
      <c r="G223" s="36" t="str">
        <f t="shared" si="22"/>
        <v>48482.4268</v>
      </c>
      <c r="H223" s="29">
        <f t="shared" si="23"/>
        <v>12483</v>
      </c>
      <c r="I223" s="136" t="s">
        <v>954</v>
      </c>
      <c r="J223" s="137" t="s">
        <v>955</v>
      </c>
      <c r="K223" s="136">
        <v>12483</v>
      </c>
      <c r="L223" s="136" t="s">
        <v>956</v>
      </c>
      <c r="M223" s="137" t="s">
        <v>741</v>
      </c>
      <c r="N223" s="137" t="s">
        <v>746</v>
      </c>
      <c r="O223" s="138" t="s">
        <v>957</v>
      </c>
      <c r="P223" s="139" t="s">
        <v>904</v>
      </c>
    </row>
    <row r="224" spans="1:16" ht="13.5" thickBot="1">
      <c r="A224" s="29" t="str">
        <f t="shared" si="18"/>
        <v>IBVS 4380 </v>
      </c>
      <c r="B224" s="5" t="str">
        <f t="shared" si="19"/>
        <v>I</v>
      </c>
      <c r="C224" s="29">
        <f t="shared" si="20"/>
        <v>48482.427199999998</v>
      </c>
      <c r="D224" s="36" t="str">
        <f t="shared" si="21"/>
        <v>vis</v>
      </c>
      <c r="E224" s="124">
        <f>VLOOKUP(C224,'Active 1'!C$21:E$973,3,FALSE)</f>
        <v>12482.947783173002</v>
      </c>
      <c r="F224" s="5" t="s">
        <v>59</v>
      </c>
      <c r="G224" s="36" t="str">
        <f t="shared" si="22"/>
        <v>48482.4272</v>
      </c>
      <c r="H224" s="29">
        <f t="shared" si="23"/>
        <v>12483</v>
      </c>
      <c r="I224" s="136" t="s">
        <v>958</v>
      </c>
      <c r="J224" s="137" t="s">
        <v>959</v>
      </c>
      <c r="K224" s="136">
        <v>12483</v>
      </c>
      <c r="L224" s="136" t="s">
        <v>960</v>
      </c>
      <c r="M224" s="137" t="s">
        <v>741</v>
      </c>
      <c r="N224" s="137" t="s">
        <v>746</v>
      </c>
      <c r="O224" s="138" t="s">
        <v>949</v>
      </c>
      <c r="P224" s="139" t="s">
        <v>909</v>
      </c>
    </row>
    <row r="225" spans="1:16" ht="13.5" thickBot="1">
      <c r="A225" s="29" t="str">
        <f t="shared" si="18"/>
        <v> AA 42.363 </v>
      </c>
      <c r="B225" s="5" t="str">
        <f t="shared" si="19"/>
        <v>II</v>
      </c>
      <c r="C225" s="29">
        <f t="shared" si="20"/>
        <v>48484.388500000001</v>
      </c>
      <c r="D225" s="36" t="str">
        <f t="shared" si="21"/>
        <v>vis</v>
      </c>
      <c r="E225" s="124">
        <f>VLOOKUP(C225,'Active 1'!C$21:E$973,3,FALSE)</f>
        <v>12485.443521279947</v>
      </c>
      <c r="F225" s="5" t="s">
        <v>59</v>
      </c>
      <c r="G225" s="36" t="str">
        <f t="shared" si="22"/>
        <v>48484.3885</v>
      </c>
      <c r="H225" s="29">
        <f t="shared" si="23"/>
        <v>12485.5</v>
      </c>
      <c r="I225" s="136" t="s">
        <v>961</v>
      </c>
      <c r="J225" s="137" t="s">
        <v>962</v>
      </c>
      <c r="K225" s="136">
        <v>12485.5</v>
      </c>
      <c r="L225" s="136" t="s">
        <v>963</v>
      </c>
      <c r="M225" s="137" t="s">
        <v>741</v>
      </c>
      <c r="N225" s="137" t="s">
        <v>44</v>
      </c>
      <c r="O225" s="138" t="s">
        <v>953</v>
      </c>
      <c r="P225" s="138" t="s">
        <v>743</v>
      </c>
    </row>
    <row r="226" spans="1:16" ht="13.5" thickBot="1">
      <c r="A226" s="29" t="str">
        <f t="shared" si="18"/>
        <v>IBVS 4380 </v>
      </c>
      <c r="B226" s="5" t="str">
        <f t="shared" si="19"/>
        <v>II</v>
      </c>
      <c r="C226" s="29">
        <f t="shared" si="20"/>
        <v>48484.3966</v>
      </c>
      <c r="D226" s="36" t="str">
        <f t="shared" si="21"/>
        <v>vis</v>
      </c>
      <c r="E226" s="124">
        <f>VLOOKUP(C226,'Active 1'!C$21:E$973,3,FALSE)</f>
        <v>12485.453828463276</v>
      </c>
      <c r="F226" s="5" t="s">
        <v>59</v>
      </c>
      <c r="G226" s="36" t="str">
        <f t="shared" si="22"/>
        <v>48484.3966</v>
      </c>
      <c r="H226" s="29">
        <f t="shared" si="23"/>
        <v>12485.5</v>
      </c>
      <c r="I226" s="136" t="s">
        <v>964</v>
      </c>
      <c r="J226" s="137" t="s">
        <v>965</v>
      </c>
      <c r="K226" s="136">
        <v>12485.5</v>
      </c>
      <c r="L226" s="136" t="s">
        <v>966</v>
      </c>
      <c r="M226" s="137" t="s">
        <v>741</v>
      </c>
      <c r="N226" s="137" t="s">
        <v>746</v>
      </c>
      <c r="O226" s="138" t="s">
        <v>908</v>
      </c>
      <c r="P226" s="139" t="s">
        <v>909</v>
      </c>
    </row>
    <row r="227" spans="1:16" ht="13.5" thickBot="1">
      <c r="A227" s="29" t="str">
        <f t="shared" si="18"/>
        <v>IBVS 4380 </v>
      </c>
      <c r="B227" s="5" t="str">
        <f t="shared" si="19"/>
        <v>II</v>
      </c>
      <c r="C227" s="29">
        <f t="shared" si="20"/>
        <v>48488.316899999998</v>
      </c>
      <c r="D227" s="36" t="str">
        <f t="shared" si="21"/>
        <v>vis</v>
      </c>
      <c r="E227" s="124">
        <f>VLOOKUP(C227,'Active 1'!C$21:E$973,3,FALSE)</f>
        <v>12490.442377946089</v>
      </c>
      <c r="F227" s="5" t="s">
        <v>59</v>
      </c>
      <c r="G227" s="36" t="str">
        <f t="shared" si="22"/>
        <v>48488.3169</v>
      </c>
      <c r="H227" s="29">
        <f t="shared" si="23"/>
        <v>12490.5</v>
      </c>
      <c r="I227" s="136" t="s">
        <v>967</v>
      </c>
      <c r="J227" s="137" t="s">
        <v>968</v>
      </c>
      <c r="K227" s="136">
        <v>12490.5</v>
      </c>
      <c r="L227" s="136" t="s">
        <v>969</v>
      </c>
      <c r="M227" s="137" t="s">
        <v>741</v>
      </c>
      <c r="N227" s="137" t="s">
        <v>746</v>
      </c>
      <c r="O227" s="138" t="s">
        <v>970</v>
      </c>
      <c r="P227" s="139" t="s">
        <v>909</v>
      </c>
    </row>
    <row r="228" spans="1:16" ht="13.5" thickBot="1">
      <c r="A228" s="29" t="str">
        <f t="shared" si="18"/>
        <v>IBVS 4380 </v>
      </c>
      <c r="B228" s="5" t="str">
        <f t="shared" si="19"/>
        <v>I</v>
      </c>
      <c r="C228" s="29">
        <f t="shared" si="20"/>
        <v>48489.493499999997</v>
      </c>
      <c r="D228" s="36" t="str">
        <f t="shared" si="21"/>
        <v>vis</v>
      </c>
      <c r="E228" s="124">
        <f>VLOOKUP(C228,'Active 1'!C$21:E$973,3,FALSE)</f>
        <v>12491.939591761733</v>
      </c>
      <c r="F228" s="5" t="s">
        <v>59</v>
      </c>
      <c r="G228" s="36" t="str">
        <f t="shared" si="22"/>
        <v>48489.4935</v>
      </c>
      <c r="H228" s="29">
        <f t="shared" si="23"/>
        <v>12492</v>
      </c>
      <c r="I228" s="136" t="s">
        <v>971</v>
      </c>
      <c r="J228" s="137" t="s">
        <v>972</v>
      </c>
      <c r="K228" s="136">
        <v>12492</v>
      </c>
      <c r="L228" s="136" t="s">
        <v>973</v>
      </c>
      <c r="M228" s="137" t="s">
        <v>741</v>
      </c>
      <c r="N228" s="137" t="s">
        <v>746</v>
      </c>
      <c r="O228" s="138" t="s">
        <v>974</v>
      </c>
      <c r="P228" s="139" t="s">
        <v>909</v>
      </c>
    </row>
    <row r="229" spans="1:16" ht="13.5" thickBot="1">
      <c r="A229" s="29" t="str">
        <f t="shared" si="18"/>
        <v> AA 42.363 </v>
      </c>
      <c r="B229" s="5" t="str">
        <f t="shared" si="19"/>
        <v>I</v>
      </c>
      <c r="C229" s="29">
        <f t="shared" si="20"/>
        <v>48504.429900000003</v>
      </c>
      <c r="D229" s="36" t="str">
        <f t="shared" si="21"/>
        <v>vis</v>
      </c>
      <c r="E229" s="124">
        <f>VLOOKUP(C229,'Active 1'!C$21:E$973,3,FALSE)</f>
        <v>12510.946037823296</v>
      </c>
      <c r="F229" s="5" t="s">
        <v>59</v>
      </c>
      <c r="G229" s="36" t="str">
        <f t="shared" si="22"/>
        <v>48504.4299</v>
      </c>
      <c r="H229" s="29">
        <f t="shared" si="23"/>
        <v>12511</v>
      </c>
      <c r="I229" s="136" t="s">
        <v>975</v>
      </c>
      <c r="J229" s="137" t="s">
        <v>976</v>
      </c>
      <c r="K229" s="136">
        <v>12511</v>
      </c>
      <c r="L229" s="136" t="s">
        <v>977</v>
      </c>
      <c r="M229" s="137" t="s">
        <v>741</v>
      </c>
      <c r="N229" s="137" t="s">
        <v>44</v>
      </c>
      <c r="O229" s="138" t="s">
        <v>953</v>
      </c>
      <c r="P229" s="138" t="s">
        <v>743</v>
      </c>
    </row>
    <row r="230" spans="1:16" ht="13.5" thickBot="1">
      <c r="A230" s="29" t="str">
        <f t="shared" si="18"/>
        <v> AA 42.363 </v>
      </c>
      <c r="B230" s="5" t="str">
        <f t="shared" si="19"/>
        <v>II</v>
      </c>
      <c r="C230" s="29">
        <f t="shared" si="20"/>
        <v>48532.326500000003</v>
      </c>
      <c r="D230" s="36" t="str">
        <f t="shared" si="21"/>
        <v>vis</v>
      </c>
      <c r="E230" s="124">
        <f>VLOOKUP(C230,'Active 1'!C$21:E$973,3,FALSE)</f>
        <v>12546.444231712105</v>
      </c>
      <c r="F230" s="5" t="s">
        <v>59</v>
      </c>
      <c r="G230" s="36" t="str">
        <f t="shared" si="22"/>
        <v>48532.3265</v>
      </c>
      <c r="H230" s="29">
        <f t="shared" si="23"/>
        <v>12546.5</v>
      </c>
      <c r="I230" s="136" t="s">
        <v>978</v>
      </c>
      <c r="J230" s="137" t="s">
        <v>979</v>
      </c>
      <c r="K230" s="136">
        <v>12546.5</v>
      </c>
      <c r="L230" s="136" t="s">
        <v>980</v>
      </c>
      <c r="M230" s="137" t="s">
        <v>741</v>
      </c>
      <c r="N230" s="137" t="s">
        <v>44</v>
      </c>
      <c r="O230" s="138" t="s">
        <v>953</v>
      </c>
      <c r="P230" s="138" t="s">
        <v>743</v>
      </c>
    </row>
    <row r="231" spans="1:16" ht="13.5" thickBot="1">
      <c r="A231" s="29" t="str">
        <f t="shared" si="18"/>
        <v>BAVM 60 </v>
      </c>
      <c r="B231" s="5" t="str">
        <f t="shared" si="19"/>
        <v>I</v>
      </c>
      <c r="C231" s="29">
        <f t="shared" si="20"/>
        <v>48559.438199999997</v>
      </c>
      <c r="D231" s="36" t="str">
        <f t="shared" si="21"/>
        <v>vis</v>
      </c>
      <c r="E231" s="124">
        <f>VLOOKUP(C231,'Active 1'!C$21:E$973,3,FALSE)</f>
        <v>12580.943646811254</v>
      </c>
      <c r="F231" s="5" t="s">
        <v>59</v>
      </c>
      <c r="G231" s="36" t="str">
        <f t="shared" si="22"/>
        <v>48559.4382</v>
      </c>
      <c r="H231" s="29">
        <f t="shared" si="23"/>
        <v>12581</v>
      </c>
      <c r="I231" s="136" t="s">
        <v>981</v>
      </c>
      <c r="J231" s="137" t="s">
        <v>982</v>
      </c>
      <c r="K231" s="136">
        <v>12581</v>
      </c>
      <c r="L231" s="136" t="s">
        <v>983</v>
      </c>
      <c r="M231" s="137" t="s">
        <v>741</v>
      </c>
      <c r="N231" s="137" t="s">
        <v>115</v>
      </c>
      <c r="O231" s="138" t="s">
        <v>922</v>
      </c>
      <c r="P231" s="139" t="s">
        <v>984</v>
      </c>
    </row>
    <row r="232" spans="1:16" ht="13.5" thickBot="1">
      <c r="A232" s="29" t="str">
        <f t="shared" si="18"/>
        <v>BAVM 60 </v>
      </c>
      <c r="B232" s="5" t="str">
        <f t="shared" si="19"/>
        <v>I</v>
      </c>
      <c r="C232" s="29">
        <f t="shared" si="20"/>
        <v>48559.438699999999</v>
      </c>
      <c r="D232" s="36" t="str">
        <f t="shared" si="21"/>
        <v>vis</v>
      </c>
      <c r="E232" s="124">
        <f>VLOOKUP(C232,'Active 1'!C$21:E$973,3,FALSE)</f>
        <v>12580.944283057142</v>
      </c>
      <c r="F232" s="5" t="s">
        <v>59</v>
      </c>
      <c r="G232" s="36" t="str">
        <f t="shared" si="22"/>
        <v>48559.4387</v>
      </c>
      <c r="H232" s="29">
        <f t="shared" si="23"/>
        <v>12581</v>
      </c>
      <c r="I232" s="136" t="s">
        <v>985</v>
      </c>
      <c r="J232" s="137" t="s">
        <v>982</v>
      </c>
      <c r="K232" s="136">
        <v>12581</v>
      </c>
      <c r="L232" s="136" t="s">
        <v>980</v>
      </c>
      <c r="M232" s="137" t="s">
        <v>741</v>
      </c>
      <c r="N232" s="137" t="s">
        <v>921</v>
      </c>
      <c r="O232" s="138" t="s">
        <v>922</v>
      </c>
      <c r="P232" s="139" t="s">
        <v>984</v>
      </c>
    </row>
    <row r="233" spans="1:16" ht="13.5" thickBot="1">
      <c r="A233" s="29" t="str">
        <f t="shared" si="18"/>
        <v> BBS 99 </v>
      </c>
      <c r="B233" s="5" t="str">
        <f t="shared" si="19"/>
        <v>II</v>
      </c>
      <c r="C233" s="29">
        <f t="shared" si="20"/>
        <v>48598.336000000003</v>
      </c>
      <c r="D233" s="36" t="str">
        <f t="shared" si="21"/>
        <v>vis</v>
      </c>
      <c r="E233" s="124">
        <f>VLOOKUP(C233,'Active 1'!C$21:E$973,3,FALSE)</f>
        <v>12630.440777151449</v>
      </c>
      <c r="F233" s="5" t="s">
        <v>59</v>
      </c>
      <c r="G233" s="36" t="str">
        <f t="shared" si="22"/>
        <v>48598.336</v>
      </c>
      <c r="H233" s="29">
        <f t="shared" si="23"/>
        <v>12630.5</v>
      </c>
      <c r="I233" s="136" t="s">
        <v>986</v>
      </c>
      <c r="J233" s="137" t="s">
        <v>987</v>
      </c>
      <c r="K233" s="136">
        <v>12630.5</v>
      </c>
      <c r="L233" s="136" t="s">
        <v>553</v>
      </c>
      <c r="M233" s="137" t="s">
        <v>741</v>
      </c>
      <c r="N233" s="137" t="s">
        <v>746</v>
      </c>
      <c r="O233" s="138" t="s">
        <v>988</v>
      </c>
      <c r="P233" s="138" t="s">
        <v>989</v>
      </c>
    </row>
    <row r="234" spans="1:16" ht="13.5" thickBot="1">
      <c r="A234" s="29" t="str">
        <f t="shared" si="18"/>
        <v> BBS 101 </v>
      </c>
      <c r="B234" s="5" t="str">
        <f t="shared" si="19"/>
        <v>I</v>
      </c>
      <c r="C234" s="29">
        <f t="shared" si="20"/>
        <v>48823.4853</v>
      </c>
      <c r="D234" s="36" t="str">
        <f t="shared" si="21"/>
        <v>vis</v>
      </c>
      <c r="E234" s="124">
        <f>VLOOKUP(C234,'Active 1'!C$21:E$973,3,FALSE)</f>
        <v>12916.941408243738</v>
      </c>
      <c r="F234" s="5" t="s">
        <v>59</v>
      </c>
      <c r="G234" s="36" t="str">
        <f t="shared" si="22"/>
        <v>48823.4853</v>
      </c>
      <c r="H234" s="29">
        <f t="shared" si="23"/>
        <v>12917</v>
      </c>
      <c r="I234" s="136" t="s">
        <v>990</v>
      </c>
      <c r="J234" s="137" t="s">
        <v>991</v>
      </c>
      <c r="K234" s="136">
        <v>12917</v>
      </c>
      <c r="L234" s="136" t="s">
        <v>992</v>
      </c>
      <c r="M234" s="137" t="s">
        <v>741</v>
      </c>
      <c r="N234" s="137" t="s">
        <v>44</v>
      </c>
      <c r="O234" s="138" t="s">
        <v>988</v>
      </c>
      <c r="P234" s="138" t="s">
        <v>993</v>
      </c>
    </row>
    <row r="235" spans="1:16" ht="13.5" thickBot="1">
      <c r="A235" s="29" t="str">
        <f t="shared" si="18"/>
        <v>IBVS 4380 </v>
      </c>
      <c r="B235" s="5" t="str">
        <f t="shared" si="19"/>
        <v>I</v>
      </c>
      <c r="C235" s="29">
        <f t="shared" si="20"/>
        <v>48864.348700000002</v>
      </c>
      <c r="D235" s="36" t="str">
        <f t="shared" si="21"/>
        <v>vis</v>
      </c>
      <c r="E235" s="124">
        <f>VLOOKUP(C235,'Active 1'!C$21:E$973,3,FALSE)</f>
        <v>12968.939748405477</v>
      </c>
      <c r="F235" s="5" t="s">
        <v>59</v>
      </c>
      <c r="G235" s="36" t="str">
        <f t="shared" si="22"/>
        <v>48864.3487</v>
      </c>
      <c r="H235" s="29">
        <f t="shared" si="23"/>
        <v>12969</v>
      </c>
      <c r="I235" s="136" t="s">
        <v>994</v>
      </c>
      <c r="J235" s="137" t="s">
        <v>995</v>
      </c>
      <c r="K235" s="136">
        <v>12969</v>
      </c>
      <c r="L235" s="136" t="s">
        <v>996</v>
      </c>
      <c r="M235" s="137" t="s">
        <v>741</v>
      </c>
      <c r="N235" s="137" t="s">
        <v>746</v>
      </c>
      <c r="O235" s="138" t="s">
        <v>997</v>
      </c>
      <c r="P235" s="139" t="s">
        <v>909</v>
      </c>
    </row>
    <row r="236" spans="1:16" ht="13.5" thickBot="1">
      <c r="A236" s="29" t="str">
        <f t="shared" si="18"/>
        <v>IBVS 4380 </v>
      </c>
      <c r="B236" s="5" t="str">
        <f t="shared" si="19"/>
        <v>II</v>
      </c>
      <c r="C236" s="29">
        <f t="shared" si="20"/>
        <v>48865.524700000002</v>
      </c>
      <c r="D236" s="36" t="str">
        <f t="shared" si="21"/>
        <v>vis</v>
      </c>
      <c r="E236" s="124">
        <f>VLOOKUP(C236,'Active 1'!C$21:E$973,3,FALSE)</f>
        <v>12970.436198726062</v>
      </c>
      <c r="F236" s="5" t="s">
        <v>59</v>
      </c>
      <c r="G236" s="36" t="str">
        <f t="shared" si="22"/>
        <v>48865.5247</v>
      </c>
      <c r="H236" s="29">
        <f t="shared" si="23"/>
        <v>12970.5</v>
      </c>
      <c r="I236" s="136" t="s">
        <v>998</v>
      </c>
      <c r="J236" s="137" t="s">
        <v>999</v>
      </c>
      <c r="K236" s="136">
        <v>12970.5</v>
      </c>
      <c r="L236" s="136" t="s">
        <v>1000</v>
      </c>
      <c r="M236" s="137" t="s">
        <v>741</v>
      </c>
      <c r="N236" s="137" t="s">
        <v>746</v>
      </c>
      <c r="O236" s="138" t="s">
        <v>949</v>
      </c>
      <c r="P236" s="139" t="s">
        <v>909</v>
      </c>
    </row>
    <row r="237" spans="1:16" ht="13.5" thickBot="1">
      <c r="A237" s="29" t="str">
        <f t="shared" si="18"/>
        <v>IBVS 4380 </v>
      </c>
      <c r="B237" s="5" t="str">
        <f t="shared" si="19"/>
        <v>II</v>
      </c>
      <c r="C237" s="29">
        <f t="shared" si="20"/>
        <v>49236.449200000003</v>
      </c>
      <c r="D237" s="36" t="str">
        <f t="shared" si="21"/>
        <v>vis</v>
      </c>
      <c r="E237" s="124">
        <f>VLOOKUP(C237,'Active 1'!C$21:E$973,3,FALSE)</f>
        <v>13442.434571972586</v>
      </c>
      <c r="F237" s="5" t="s">
        <v>59</v>
      </c>
      <c r="G237" s="36" t="str">
        <f t="shared" si="22"/>
        <v>49236.4492</v>
      </c>
      <c r="H237" s="29">
        <f t="shared" si="23"/>
        <v>13442.5</v>
      </c>
      <c r="I237" s="136" t="s">
        <v>1001</v>
      </c>
      <c r="J237" s="137" t="s">
        <v>1002</v>
      </c>
      <c r="K237" s="136">
        <v>13442.5</v>
      </c>
      <c r="L237" s="136" t="s">
        <v>1003</v>
      </c>
      <c r="M237" s="137" t="s">
        <v>741</v>
      </c>
      <c r="N237" s="137" t="s">
        <v>746</v>
      </c>
      <c r="O237" s="138" t="s">
        <v>970</v>
      </c>
      <c r="P237" s="139" t="s">
        <v>909</v>
      </c>
    </row>
    <row r="238" spans="1:16" ht="13.5" thickBot="1">
      <c r="A238" s="29" t="str">
        <f t="shared" si="18"/>
        <v> JAAVSO 40;975 </v>
      </c>
      <c r="B238" s="5" t="str">
        <f t="shared" si="19"/>
        <v>I</v>
      </c>
      <c r="C238" s="29">
        <f t="shared" si="20"/>
        <v>50657.644</v>
      </c>
      <c r="D238" s="36" t="str">
        <f t="shared" si="21"/>
        <v>vis</v>
      </c>
      <c r="E238" s="124">
        <f>VLOOKUP(C238,'Active 1'!C$21:E$973,3,FALSE)</f>
        <v>15250.893257409691</v>
      </c>
      <c r="F238" s="5" t="s">
        <v>59</v>
      </c>
      <c r="G238" s="36" t="str">
        <f t="shared" si="22"/>
        <v>50657.644</v>
      </c>
      <c r="H238" s="29">
        <f t="shared" si="23"/>
        <v>15251</v>
      </c>
      <c r="I238" s="136" t="s">
        <v>1004</v>
      </c>
      <c r="J238" s="137" t="s">
        <v>1005</v>
      </c>
      <c r="K238" s="136">
        <v>15251</v>
      </c>
      <c r="L238" s="136" t="s">
        <v>1006</v>
      </c>
      <c r="M238" s="137" t="s">
        <v>1007</v>
      </c>
      <c r="N238" s="137" t="s">
        <v>96</v>
      </c>
      <c r="O238" s="138" t="s">
        <v>1008</v>
      </c>
      <c r="P238" s="138" t="s">
        <v>1009</v>
      </c>
    </row>
    <row r="239" spans="1:16" ht="13.5" thickBot="1">
      <c r="A239" s="29" t="str">
        <f t="shared" si="18"/>
        <v>IBVS 4621 </v>
      </c>
      <c r="B239" s="5" t="str">
        <f t="shared" si="19"/>
        <v>I</v>
      </c>
      <c r="C239" s="29">
        <f t="shared" si="20"/>
        <v>50968.856500000002</v>
      </c>
      <c r="D239" s="36" t="str">
        <f t="shared" si="21"/>
        <v>vis</v>
      </c>
      <c r="E239" s="124">
        <f>VLOOKUP(C239,'Active 1'!C$21:E$973,3,FALSE)</f>
        <v>15646.908602133439</v>
      </c>
      <c r="F239" s="5" t="s">
        <v>59</v>
      </c>
      <c r="G239" s="36" t="str">
        <f t="shared" si="22"/>
        <v>50968.8565</v>
      </c>
      <c r="H239" s="29">
        <f t="shared" si="23"/>
        <v>15647</v>
      </c>
      <c r="I239" s="136" t="s">
        <v>1010</v>
      </c>
      <c r="J239" s="137" t="s">
        <v>1011</v>
      </c>
      <c r="K239" s="136">
        <v>15647</v>
      </c>
      <c r="L239" s="136" t="s">
        <v>1012</v>
      </c>
      <c r="M239" s="137" t="s">
        <v>741</v>
      </c>
      <c r="N239" s="137" t="s">
        <v>115</v>
      </c>
      <c r="O239" s="138" t="s">
        <v>1013</v>
      </c>
      <c r="P239" s="139" t="s">
        <v>1014</v>
      </c>
    </row>
    <row r="240" spans="1:16" ht="13.5" thickBot="1">
      <c r="A240" s="29" t="str">
        <f t="shared" si="18"/>
        <v>IBVS 4621 </v>
      </c>
      <c r="B240" s="5" t="str">
        <f t="shared" si="19"/>
        <v>I</v>
      </c>
      <c r="C240" s="29">
        <f t="shared" si="20"/>
        <v>51001.862699999998</v>
      </c>
      <c r="D240" s="36" t="str">
        <f t="shared" si="21"/>
        <v>vis</v>
      </c>
      <c r="E240" s="124">
        <f>VLOOKUP(C240,'Active 1'!C$21:E$973,3,FALSE)</f>
        <v>15688.908719966172</v>
      </c>
      <c r="F240" s="5" t="s">
        <v>59</v>
      </c>
      <c r="G240" s="36" t="str">
        <f t="shared" si="22"/>
        <v>51001.8627</v>
      </c>
      <c r="H240" s="29">
        <f t="shared" si="23"/>
        <v>15689</v>
      </c>
      <c r="I240" s="136" t="s">
        <v>1015</v>
      </c>
      <c r="J240" s="137" t="s">
        <v>1016</v>
      </c>
      <c r="K240" s="136">
        <v>15689</v>
      </c>
      <c r="L240" s="136" t="s">
        <v>1017</v>
      </c>
      <c r="M240" s="137" t="s">
        <v>741</v>
      </c>
      <c r="N240" s="137" t="s">
        <v>115</v>
      </c>
      <c r="O240" s="138" t="s">
        <v>1013</v>
      </c>
      <c r="P240" s="139" t="s">
        <v>1014</v>
      </c>
    </row>
    <row r="241" spans="1:16" ht="13.5" thickBot="1">
      <c r="A241" s="29" t="str">
        <f t="shared" si="18"/>
        <v>IBVS 5439 </v>
      </c>
      <c r="B241" s="5" t="str">
        <f t="shared" si="19"/>
        <v>I</v>
      </c>
      <c r="C241" s="29">
        <f t="shared" si="20"/>
        <v>52130.344599999997</v>
      </c>
      <c r="D241" s="36" t="str">
        <f t="shared" si="21"/>
        <v>vis</v>
      </c>
      <c r="E241" s="124">
        <f>VLOOKUP(C241,'Active 1'!C$21:E$973,3,FALSE)</f>
        <v>17124.892649413119</v>
      </c>
      <c r="F241" s="5" t="s">
        <v>59</v>
      </c>
      <c r="G241" s="36" t="str">
        <f t="shared" si="22"/>
        <v>52130.3446</v>
      </c>
      <c r="H241" s="29">
        <f t="shared" si="23"/>
        <v>17125</v>
      </c>
      <c r="I241" s="136" t="s">
        <v>1018</v>
      </c>
      <c r="J241" s="137" t="s">
        <v>1019</v>
      </c>
      <c r="K241" s="136">
        <v>17125</v>
      </c>
      <c r="L241" s="136" t="s">
        <v>1020</v>
      </c>
      <c r="M241" s="137" t="s">
        <v>741</v>
      </c>
      <c r="N241" s="137" t="s">
        <v>746</v>
      </c>
      <c r="O241" s="138" t="s">
        <v>1021</v>
      </c>
      <c r="P241" s="139" t="s">
        <v>1022</v>
      </c>
    </row>
    <row r="242" spans="1:16" ht="13.5" thickBot="1">
      <c r="A242" s="29" t="str">
        <f t="shared" si="18"/>
        <v>IBVS 5439 </v>
      </c>
      <c r="B242" s="5" t="str">
        <f t="shared" si="19"/>
        <v>I</v>
      </c>
      <c r="C242" s="29">
        <f t="shared" si="20"/>
        <v>52144.486700000001</v>
      </c>
      <c r="D242" s="36" t="str">
        <f t="shared" si="21"/>
        <v>vis</v>
      </c>
      <c r="E242" s="124">
        <f>VLOOKUP(C242,'Active 1'!C$21:E$973,3,FALSE)</f>
        <v>17142.888355262399</v>
      </c>
      <c r="F242" s="5" t="s">
        <v>59</v>
      </c>
      <c r="G242" s="36" t="str">
        <f t="shared" si="22"/>
        <v>52144.4867</v>
      </c>
      <c r="H242" s="29">
        <f t="shared" si="23"/>
        <v>17143</v>
      </c>
      <c r="I242" s="136" t="s">
        <v>1023</v>
      </c>
      <c r="J242" s="137" t="s">
        <v>1024</v>
      </c>
      <c r="K242" s="136">
        <v>17143</v>
      </c>
      <c r="L242" s="136" t="s">
        <v>1025</v>
      </c>
      <c r="M242" s="137" t="s">
        <v>741</v>
      </c>
      <c r="N242" s="137" t="s">
        <v>746</v>
      </c>
      <c r="O242" s="138" t="s">
        <v>1021</v>
      </c>
      <c r="P242" s="139" t="s">
        <v>1022</v>
      </c>
    </row>
    <row r="243" spans="1:16" ht="13.5" thickBot="1">
      <c r="A243" s="29" t="str">
        <f t="shared" si="18"/>
        <v>IBVS 5439 </v>
      </c>
      <c r="B243" s="5" t="str">
        <f t="shared" si="19"/>
        <v>II</v>
      </c>
      <c r="C243" s="29">
        <f t="shared" si="20"/>
        <v>52172.3871</v>
      </c>
      <c r="D243" s="36" t="str">
        <f t="shared" si="21"/>
        <v>vis</v>
      </c>
      <c r="E243" s="124">
        <f>VLOOKUP(C243,'Active 1'!C$21:E$973,3,FALSE)</f>
        <v>17178.391384619928</v>
      </c>
      <c r="F243" s="5" t="s">
        <v>59</v>
      </c>
      <c r="G243" s="36" t="str">
        <f t="shared" si="22"/>
        <v>52172.3871</v>
      </c>
      <c r="H243" s="29">
        <f t="shared" si="23"/>
        <v>17178.5</v>
      </c>
      <c r="I243" s="136" t="s">
        <v>1026</v>
      </c>
      <c r="J243" s="137" t="s">
        <v>1027</v>
      </c>
      <c r="K243" s="136">
        <v>17178.5</v>
      </c>
      <c r="L243" s="136" t="s">
        <v>1028</v>
      </c>
      <c r="M243" s="137" t="s">
        <v>741</v>
      </c>
      <c r="N243" s="137" t="s">
        <v>746</v>
      </c>
      <c r="O243" s="138" t="s">
        <v>1021</v>
      </c>
      <c r="P243" s="139" t="s">
        <v>1022</v>
      </c>
    </row>
    <row r="244" spans="1:16" ht="13.5" thickBot="1">
      <c r="A244" s="29" t="str">
        <f t="shared" si="18"/>
        <v>IBVS 5371 </v>
      </c>
      <c r="B244" s="5" t="str">
        <f t="shared" si="19"/>
        <v>I</v>
      </c>
      <c r="C244" s="29">
        <f t="shared" si="20"/>
        <v>52569.631699999998</v>
      </c>
      <c r="D244" s="36" t="str">
        <f t="shared" si="21"/>
        <v>vis</v>
      </c>
      <c r="E244" s="124">
        <f>VLOOKUP(C244,'Active 1'!C$21:E$973,3,FALSE)</f>
        <v>17683.881868481105</v>
      </c>
      <c r="F244" s="5" t="s">
        <v>59</v>
      </c>
      <c r="G244" s="36" t="str">
        <f t="shared" si="22"/>
        <v>52569.6317</v>
      </c>
      <c r="H244" s="29">
        <f t="shared" si="23"/>
        <v>17684</v>
      </c>
      <c r="I244" s="136" t="s">
        <v>1029</v>
      </c>
      <c r="J244" s="137" t="s">
        <v>1030</v>
      </c>
      <c r="K244" s="136">
        <v>17684</v>
      </c>
      <c r="L244" s="136" t="s">
        <v>1031</v>
      </c>
      <c r="M244" s="137" t="s">
        <v>741</v>
      </c>
      <c r="N244" s="137" t="s">
        <v>115</v>
      </c>
      <c r="O244" s="138" t="s">
        <v>1013</v>
      </c>
      <c r="P244" s="139" t="s">
        <v>1032</v>
      </c>
    </row>
    <row r="245" spans="1:16" ht="13.5" thickBot="1">
      <c r="A245" s="29" t="str">
        <f t="shared" si="18"/>
        <v>VSB 42 </v>
      </c>
      <c r="B245" s="5" t="str">
        <f t="shared" si="19"/>
        <v>II</v>
      </c>
      <c r="C245" s="29">
        <f t="shared" si="20"/>
        <v>52874.150900000001</v>
      </c>
      <c r="D245" s="36" t="str">
        <f t="shared" si="21"/>
        <v>vis</v>
      </c>
      <c r="E245" s="124">
        <f>VLOOKUP(C245,'Active 1'!C$21:E$973,3,FALSE)</f>
        <v>18071.380044046033</v>
      </c>
      <c r="F245" s="5" t="s">
        <v>59</v>
      </c>
      <c r="G245" s="36" t="str">
        <f t="shared" si="22"/>
        <v>52874.1509</v>
      </c>
      <c r="H245" s="29">
        <f t="shared" si="23"/>
        <v>18071.5</v>
      </c>
      <c r="I245" s="136" t="s">
        <v>1033</v>
      </c>
      <c r="J245" s="137" t="s">
        <v>1034</v>
      </c>
      <c r="K245" s="136">
        <v>18071.5</v>
      </c>
      <c r="L245" s="136" t="s">
        <v>1035</v>
      </c>
      <c r="M245" s="137" t="s">
        <v>741</v>
      </c>
      <c r="N245" s="137" t="s">
        <v>746</v>
      </c>
      <c r="O245" s="138" t="s">
        <v>1036</v>
      </c>
      <c r="P245" s="139" t="s">
        <v>1037</v>
      </c>
    </row>
    <row r="246" spans="1:16" ht="13.5" thickBot="1">
      <c r="A246" s="29" t="str">
        <f t="shared" si="18"/>
        <v> JAAVSO 40;975 </v>
      </c>
      <c r="B246" s="5" t="str">
        <f t="shared" si="19"/>
        <v>I</v>
      </c>
      <c r="C246" s="29">
        <f t="shared" si="20"/>
        <v>54085.534699999997</v>
      </c>
      <c r="D246" s="36" t="str">
        <f t="shared" si="21"/>
        <v>vis</v>
      </c>
      <c r="E246" s="124">
        <f>VLOOKUP(C246,'Active 1'!C$21:E$973,3,FALSE)</f>
        <v>19612.855958894441</v>
      </c>
      <c r="F246" s="5" t="s">
        <v>59</v>
      </c>
      <c r="G246" s="36" t="str">
        <f t="shared" si="22"/>
        <v>54085.5347</v>
      </c>
      <c r="H246" s="29">
        <f t="shared" si="23"/>
        <v>19613</v>
      </c>
      <c r="I246" s="136" t="s">
        <v>1038</v>
      </c>
      <c r="J246" s="137" t="s">
        <v>1039</v>
      </c>
      <c r="K246" s="136">
        <v>19613</v>
      </c>
      <c r="L246" s="136" t="s">
        <v>1040</v>
      </c>
      <c r="M246" s="137" t="s">
        <v>1007</v>
      </c>
      <c r="N246" s="137" t="s">
        <v>59</v>
      </c>
      <c r="O246" s="138" t="s">
        <v>1041</v>
      </c>
      <c r="P246" s="138" t="s">
        <v>1009</v>
      </c>
    </row>
    <row r="247" spans="1:16" ht="13.5" thickBot="1">
      <c r="A247" s="29" t="str">
        <f t="shared" si="18"/>
        <v>OEJV 0074 </v>
      </c>
      <c r="B247" s="5" t="str">
        <f t="shared" si="19"/>
        <v>I</v>
      </c>
      <c r="C247" s="29">
        <f t="shared" si="20"/>
        <v>54317.36159</v>
      </c>
      <c r="D247" s="36" t="str">
        <f t="shared" si="21"/>
        <v>vis</v>
      </c>
      <c r="E247" s="124">
        <f>VLOOKUP(C247,'Active 1'!C$21:E$973,3,FALSE)</f>
        <v>19907.853768299865</v>
      </c>
      <c r="F247" s="5" t="s">
        <v>59</v>
      </c>
      <c r="G247" s="36" t="str">
        <f t="shared" si="22"/>
        <v>54317.36159</v>
      </c>
      <c r="H247" s="29">
        <f t="shared" si="23"/>
        <v>19908</v>
      </c>
      <c r="I247" s="136" t="s">
        <v>1042</v>
      </c>
      <c r="J247" s="137" t="s">
        <v>1043</v>
      </c>
      <c r="K247" s="136">
        <v>19908</v>
      </c>
      <c r="L247" s="136" t="s">
        <v>1044</v>
      </c>
      <c r="M247" s="137" t="s">
        <v>1007</v>
      </c>
      <c r="N247" s="137" t="s">
        <v>130</v>
      </c>
      <c r="O247" s="138" t="s">
        <v>1045</v>
      </c>
      <c r="P247" s="139" t="s">
        <v>1046</v>
      </c>
    </row>
    <row r="248" spans="1:16" ht="13.5" thickBot="1">
      <c r="A248" s="29" t="str">
        <f t="shared" si="18"/>
        <v>OEJV 0094 </v>
      </c>
      <c r="B248" s="5" t="str">
        <f t="shared" si="19"/>
        <v>I</v>
      </c>
      <c r="C248" s="29">
        <f t="shared" si="20"/>
        <v>54617.5533</v>
      </c>
      <c r="D248" s="36" t="str">
        <f t="shared" si="21"/>
        <v>vis</v>
      </c>
      <c r="E248" s="124">
        <f>VLOOKUP(C248,'Active 1'!C$21:E$973,3,FALSE)</f>
        <v>20289.845248458474</v>
      </c>
      <c r="F248" s="5" t="s">
        <v>59</v>
      </c>
      <c r="G248" s="36" t="str">
        <f t="shared" si="22"/>
        <v>54617.5533</v>
      </c>
      <c r="H248" s="29">
        <f t="shared" si="23"/>
        <v>20290</v>
      </c>
      <c r="I248" s="136" t="s">
        <v>1047</v>
      </c>
      <c r="J248" s="137" t="s">
        <v>1048</v>
      </c>
      <c r="K248" s="136">
        <v>20290</v>
      </c>
      <c r="L248" s="136" t="s">
        <v>1049</v>
      </c>
      <c r="M248" s="137" t="s">
        <v>1007</v>
      </c>
      <c r="N248" s="137" t="s">
        <v>130</v>
      </c>
      <c r="O248" s="138" t="s">
        <v>1050</v>
      </c>
      <c r="P248" s="139" t="s">
        <v>1051</v>
      </c>
    </row>
    <row r="249" spans="1:16" ht="13.5" thickBot="1">
      <c r="A249" s="29" t="str">
        <f t="shared" si="18"/>
        <v>IBVS 5887 </v>
      </c>
      <c r="B249" s="5" t="str">
        <f t="shared" si="19"/>
        <v>II</v>
      </c>
      <c r="C249" s="29">
        <f t="shared" si="20"/>
        <v>54697.316500000001</v>
      </c>
      <c r="D249" s="36" t="str">
        <f t="shared" si="21"/>
        <v>vis</v>
      </c>
      <c r="E249" s="124">
        <f>VLOOKUP(C249,'Active 1'!C$21:E$973,3,FALSE)</f>
        <v>20391.343263943934</v>
      </c>
      <c r="F249" s="5" t="s">
        <v>59</v>
      </c>
      <c r="G249" s="36" t="str">
        <f t="shared" si="22"/>
        <v>54697.3165</v>
      </c>
      <c r="H249" s="29">
        <f t="shared" si="23"/>
        <v>20391.5</v>
      </c>
      <c r="I249" s="136" t="s">
        <v>1052</v>
      </c>
      <c r="J249" s="137" t="s">
        <v>1053</v>
      </c>
      <c r="K249" s="136">
        <v>20391.5</v>
      </c>
      <c r="L249" s="136" t="s">
        <v>1054</v>
      </c>
      <c r="M249" s="137" t="s">
        <v>1007</v>
      </c>
      <c r="N249" s="137" t="s">
        <v>1055</v>
      </c>
      <c r="O249" s="138" t="s">
        <v>1056</v>
      </c>
      <c r="P249" s="139" t="s">
        <v>1057</v>
      </c>
    </row>
    <row r="250" spans="1:16" ht="13.5" thickBot="1">
      <c r="A250" s="29" t="str">
        <f t="shared" si="18"/>
        <v>IBVS 5887 </v>
      </c>
      <c r="B250" s="5" t="str">
        <f t="shared" si="19"/>
        <v>I</v>
      </c>
      <c r="C250" s="29">
        <f t="shared" si="20"/>
        <v>54698.494299999998</v>
      </c>
      <c r="D250" s="36" t="str">
        <f t="shared" si="21"/>
        <v>vis</v>
      </c>
      <c r="E250" s="124">
        <f>VLOOKUP(C250,'Active 1'!C$21:E$973,3,FALSE)</f>
        <v>20392.842004749702</v>
      </c>
      <c r="F250" s="5" t="s">
        <v>59</v>
      </c>
      <c r="G250" s="36" t="str">
        <f t="shared" si="22"/>
        <v>54698.4943</v>
      </c>
      <c r="H250" s="29">
        <f t="shared" si="23"/>
        <v>20393</v>
      </c>
      <c r="I250" s="136" t="s">
        <v>1058</v>
      </c>
      <c r="J250" s="137" t="s">
        <v>1059</v>
      </c>
      <c r="K250" s="136">
        <v>20393</v>
      </c>
      <c r="L250" s="136" t="s">
        <v>1060</v>
      </c>
      <c r="M250" s="137" t="s">
        <v>1007</v>
      </c>
      <c r="N250" s="137" t="s">
        <v>1055</v>
      </c>
      <c r="O250" s="138" t="s">
        <v>1061</v>
      </c>
      <c r="P250" s="139" t="s">
        <v>1057</v>
      </c>
    </row>
    <row r="251" spans="1:16" ht="13.5" thickBot="1">
      <c r="A251" s="29" t="str">
        <f t="shared" si="18"/>
        <v>IBVS 5887 </v>
      </c>
      <c r="B251" s="5" t="str">
        <f t="shared" si="19"/>
        <v>I</v>
      </c>
      <c r="C251" s="29">
        <f t="shared" si="20"/>
        <v>54720.500999999997</v>
      </c>
      <c r="D251" s="36" t="str">
        <f t="shared" si="21"/>
        <v>vis</v>
      </c>
      <c r="E251" s="124">
        <f>VLOOKUP(C251,'Active 1'!C$21:E$973,3,FALSE)</f>
        <v>20420.845349367068</v>
      </c>
      <c r="F251" s="5" t="s">
        <v>59</v>
      </c>
      <c r="G251" s="36" t="str">
        <f t="shared" si="22"/>
        <v>54720.5010</v>
      </c>
      <c r="H251" s="29">
        <f t="shared" si="23"/>
        <v>20421</v>
      </c>
      <c r="I251" s="136" t="s">
        <v>1062</v>
      </c>
      <c r="J251" s="137" t="s">
        <v>1063</v>
      </c>
      <c r="K251" s="136">
        <v>20421</v>
      </c>
      <c r="L251" s="136" t="s">
        <v>1064</v>
      </c>
      <c r="M251" s="137" t="s">
        <v>1007</v>
      </c>
      <c r="N251" s="137" t="s">
        <v>1055</v>
      </c>
      <c r="O251" s="138" t="s">
        <v>1065</v>
      </c>
      <c r="P251" s="139" t="s">
        <v>1057</v>
      </c>
    </row>
    <row r="252" spans="1:16" ht="13.5" thickBot="1">
      <c r="A252" s="29" t="str">
        <f t="shared" si="18"/>
        <v>BAVM 212 </v>
      </c>
      <c r="B252" s="5" t="str">
        <f t="shared" si="19"/>
        <v>I</v>
      </c>
      <c r="C252" s="29">
        <f t="shared" si="20"/>
        <v>55083.563499999997</v>
      </c>
      <c r="D252" s="36" t="str">
        <f t="shared" si="21"/>
        <v>vis</v>
      </c>
      <c r="E252" s="124">
        <f>VLOOKUP(C252,'Active 1'!C$21:E$973,3,FALSE)</f>
        <v>20882.839392324098</v>
      </c>
      <c r="F252" s="5" t="s">
        <v>59</v>
      </c>
      <c r="G252" s="36" t="str">
        <f t="shared" si="22"/>
        <v>55083.5635</v>
      </c>
      <c r="H252" s="29">
        <f t="shared" si="23"/>
        <v>20883</v>
      </c>
      <c r="I252" s="136" t="s">
        <v>1066</v>
      </c>
      <c r="J252" s="137" t="s">
        <v>1067</v>
      </c>
      <c r="K252" s="136">
        <v>20883</v>
      </c>
      <c r="L252" s="136" t="s">
        <v>1068</v>
      </c>
      <c r="M252" s="137" t="s">
        <v>1007</v>
      </c>
      <c r="N252" s="137" t="s">
        <v>1069</v>
      </c>
      <c r="O252" s="138" t="s">
        <v>859</v>
      </c>
      <c r="P252" s="139" t="s">
        <v>1070</v>
      </c>
    </row>
    <row r="253" spans="1:16" ht="13.5" thickBot="1">
      <c r="A253" s="29" t="str">
        <f t="shared" si="18"/>
        <v>IBVS 5922 </v>
      </c>
      <c r="B253" s="5" t="str">
        <f t="shared" si="19"/>
        <v>II</v>
      </c>
      <c r="C253" s="29">
        <f t="shared" si="20"/>
        <v>55089.457199999997</v>
      </c>
      <c r="D253" s="36" t="str">
        <f t="shared" si="21"/>
        <v>vis</v>
      </c>
      <c r="E253" s="124">
        <f>VLOOKUP(C253,'Active 1'!C$21:E$973,3,FALSE)</f>
        <v>20890.339077064262</v>
      </c>
      <c r="F253" s="5" t="s">
        <v>59</v>
      </c>
      <c r="G253" s="36" t="str">
        <f t="shared" si="22"/>
        <v>55089.4572</v>
      </c>
      <c r="H253" s="29">
        <f t="shared" si="23"/>
        <v>20890.5</v>
      </c>
      <c r="I253" s="136" t="s">
        <v>1071</v>
      </c>
      <c r="J253" s="137" t="s">
        <v>1072</v>
      </c>
      <c r="K253" s="136" t="s">
        <v>1073</v>
      </c>
      <c r="L253" s="136" t="s">
        <v>1074</v>
      </c>
      <c r="M253" s="137" t="s">
        <v>1007</v>
      </c>
      <c r="N253" s="137" t="s">
        <v>1055</v>
      </c>
      <c r="O253" s="138" t="s">
        <v>1075</v>
      </c>
      <c r="P253" s="139" t="s">
        <v>1076</v>
      </c>
    </row>
    <row r="254" spans="1:16" ht="13.5" thickBot="1">
      <c r="A254" s="29" t="str">
        <f t="shared" si="18"/>
        <v>IBVS 6039 </v>
      </c>
      <c r="B254" s="5" t="str">
        <f t="shared" si="19"/>
        <v>I</v>
      </c>
      <c r="C254" s="29">
        <f t="shared" si="20"/>
        <v>55447.411399999997</v>
      </c>
      <c r="D254" s="36" t="str">
        <f t="shared" si="21"/>
        <v>vis</v>
      </c>
      <c r="E254" s="124">
        <f>VLOOKUP(C254,'Active 1'!C$21:E$973,3,FALSE)</f>
        <v>21345.832850316663</v>
      </c>
      <c r="F254" s="5" t="s">
        <v>59</v>
      </c>
      <c r="G254" s="36" t="str">
        <f t="shared" si="22"/>
        <v>55447.4114</v>
      </c>
      <c r="H254" s="29">
        <f t="shared" si="23"/>
        <v>21346</v>
      </c>
      <c r="I254" s="136" t="s">
        <v>1077</v>
      </c>
      <c r="J254" s="137" t="s">
        <v>1078</v>
      </c>
      <c r="K254" s="136" t="s">
        <v>1079</v>
      </c>
      <c r="L254" s="136" t="s">
        <v>1080</v>
      </c>
      <c r="M254" s="137" t="s">
        <v>1007</v>
      </c>
      <c r="N254" s="137" t="s">
        <v>1055</v>
      </c>
      <c r="O254" s="138" t="s">
        <v>1081</v>
      </c>
      <c r="P254" s="139" t="s">
        <v>1082</v>
      </c>
    </row>
    <row r="255" spans="1:16" ht="13.5" thickBot="1">
      <c r="A255" s="29" t="str">
        <f t="shared" si="18"/>
        <v>IBVS 6005 </v>
      </c>
      <c r="B255" s="5" t="str">
        <f t="shared" si="19"/>
        <v>I</v>
      </c>
      <c r="C255" s="29">
        <f t="shared" si="20"/>
        <v>55774.327499999999</v>
      </c>
      <c r="D255" s="36" t="str">
        <f t="shared" si="21"/>
        <v>vis</v>
      </c>
      <c r="E255" s="124">
        <f>VLOOKUP(C255,'Active 1'!C$21:E$973,3,FALSE)</f>
        <v>21761.830896787302</v>
      </c>
      <c r="F255" s="5" t="s">
        <v>59</v>
      </c>
      <c r="G255" s="36" t="str">
        <f t="shared" si="22"/>
        <v>55774.3275</v>
      </c>
      <c r="H255" s="29">
        <f t="shared" si="23"/>
        <v>21762</v>
      </c>
      <c r="I255" s="136" t="s">
        <v>1083</v>
      </c>
      <c r="J255" s="137" t="s">
        <v>1084</v>
      </c>
      <c r="K255" s="136" t="s">
        <v>1085</v>
      </c>
      <c r="L255" s="136" t="s">
        <v>1086</v>
      </c>
      <c r="M255" s="137" t="s">
        <v>1007</v>
      </c>
      <c r="N255" s="137" t="s">
        <v>1055</v>
      </c>
      <c r="O255" s="138" t="s">
        <v>1087</v>
      </c>
      <c r="P255" s="139" t="s">
        <v>1088</v>
      </c>
    </row>
    <row r="256" spans="1:16" ht="13.5" thickBot="1">
      <c r="A256" s="29" t="str">
        <f t="shared" si="18"/>
        <v>IBVS 6005 </v>
      </c>
      <c r="B256" s="5" t="str">
        <f t="shared" si="19"/>
        <v>I</v>
      </c>
      <c r="C256" s="29">
        <f t="shared" si="20"/>
        <v>55777.468399999998</v>
      </c>
      <c r="D256" s="36" t="str">
        <f t="shared" si="21"/>
        <v>vis</v>
      </c>
      <c r="E256" s="124">
        <f>VLOOKUP(C256,'Active 1'!C$21:E$973,3,FALSE)</f>
        <v>21765.827666185196</v>
      </c>
      <c r="F256" s="5" t="s">
        <v>59</v>
      </c>
      <c r="G256" s="36" t="str">
        <f t="shared" si="22"/>
        <v>55777.4684</v>
      </c>
      <c r="H256" s="29">
        <f t="shared" si="23"/>
        <v>21766</v>
      </c>
      <c r="I256" s="136" t="s">
        <v>1089</v>
      </c>
      <c r="J256" s="137" t="s">
        <v>1090</v>
      </c>
      <c r="K256" s="136" t="s">
        <v>1091</v>
      </c>
      <c r="L256" s="136" t="s">
        <v>1092</v>
      </c>
      <c r="M256" s="137" t="s">
        <v>1007</v>
      </c>
      <c r="N256" s="137" t="s">
        <v>1055</v>
      </c>
      <c r="O256" s="138" t="s">
        <v>1087</v>
      </c>
      <c r="P256" s="139" t="s">
        <v>1088</v>
      </c>
    </row>
    <row r="257" spans="1:16" ht="13.5" thickBot="1">
      <c r="A257" s="29" t="str">
        <f t="shared" si="18"/>
        <v>IBVS 6005 </v>
      </c>
      <c r="B257" s="5" t="str">
        <f t="shared" si="19"/>
        <v>II</v>
      </c>
      <c r="C257" s="29">
        <f t="shared" si="20"/>
        <v>55779.432699999998</v>
      </c>
      <c r="D257" s="36" t="str">
        <f t="shared" si="21"/>
        <v>vis</v>
      </c>
      <c r="E257" s="124">
        <f>VLOOKUP(C257,'Active 1'!C$21:E$973,3,FALSE)</f>
        <v>21768.327221767446</v>
      </c>
      <c r="F257" s="5" t="s">
        <v>59</v>
      </c>
      <c r="G257" s="36" t="str">
        <f t="shared" si="22"/>
        <v>55779.4327</v>
      </c>
      <c r="H257" s="29">
        <f t="shared" si="23"/>
        <v>21768.5</v>
      </c>
      <c r="I257" s="136" t="s">
        <v>1093</v>
      </c>
      <c r="J257" s="137" t="s">
        <v>1094</v>
      </c>
      <c r="K257" s="136" t="s">
        <v>1095</v>
      </c>
      <c r="L257" s="136" t="s">
        <v>1096</v>
      </c>
      <c r="M257" s="137" t="s">
        <v>1007</v>
      </c>
      <c r="N257" s="137" t="s">
        <v>1055</v>
      </c>
      <c r="O257" s="138" t="s">
        <v>1087</v>
      </c>
      <c r="P257" s="139" t="s">
        <v>1088</v>
      </c>
    </row>
    <row r="258" spans="1:16" ht="13.5" thickBot="1">
      <c r="A258" s="29" t="str">
        <f t="shared" si="18"/>
        <v>IBVS 6005 </v>
      </c>
      <c r="B258" s="5" t="str">
        <f t="shared" si="19"/>
        <v>II</v>
      </c>
      <c r="C258" s="29">
        <f t="shared" si="20"/>
        <v>55793.578800000003</v>
      </c>
      <c r="D258" s="36" t="str">
        <f t="shared" si="21"/>
        <v>vis</v>
      </c>
      <c r="E258" s="124">
        <f>VLOOKUP(C258,'Active 1'!C$21:E$973,3,FALSE)</f>
        <v>21786.328017583804</v>
      </c>
      <c r="F258" s="5" t="s">
        <v>59</v>
      </c>
      <c r="G258" s="36" t="str">
        <f t="shared" si="22"/>
        <v>55793.5788</v>
      </c>
      <c r="H258" s="29">
        <f t="shared" si="23"/>
        <v>21786.5</v>
      </c>
      <c r="I258" s="136" t="s">
        <v>1097</v>
      </c>
      <c r="J258" s="137" t="s">
        <v>1098</v>
      </c>
      <c r="K258" s="136" t="s">
        <v>1099</v>
      </c>
      <c r="L258" s="136" t="s">
        <v>1100</v>
      </c>
      <c r="M258" s="137" t="s">
        <v>1007</v>
      </c>
      <c r="N258" s="137" t="s">
        <v>1055</v>
      </c>
      <c r="O258" s="138" t="s">
        <v>1087</v>
      </c>
      <c r="P258" s="139" t="s">
        <v>1088</v>
      </c>
    </row>
    <row r="259" spans="1:16" ht="13.5" thickBot="1">
      <c r="A259" s="29" t="str">
        <f t="shared" si="18"/>
        <v>OEJV 0160 </v>
      </c>
      <c r="B259" s="5" t="str">
        <f t="shared" si="19"/>
        <v>I</v>
      </c>
      <c r="C259" s="29">
        <f t="shared" si="20"/>
        <v>55799.472840000002</v>
      </c>
      <c r="D259" s="36" t="str">
        <f t="shared" si="21"/>
        <v>vis</v>
      </c>
      <c r="E259" s="124">
        <f>VLOOKUP(C259,'Active 1'!C$21:E$973,3,FALSE)</f>
        <v>21793.828134971169</v>
      </c>
      <c r="F259" s="5" t="s">
        <v>59</v>
      </c>
      <c r="G259" s="36" t="str">
        <f t="shared" si="22"/>
        <v>55799.47284</v>
      </c>
      <c r="H259" s="29">
        <f t="shared" si="23"/>
        <v>21794</v>
      </c>
      <c r="I259" s="136" t="s">
        <v>1101</v>
      </c>
      <c r="J259" s="137" t="s">
        <v>1102</v>
      </c>
      <c r="K259" s="136" t="s">
        <v>1103</v>
      </c>
      <c r="L259" s="136" t="s">
        <v>1104</v>
      </c>
      <c r="M259" s="137" t="s">
        <v>1007</v>
      </c>
      <c r="N259" s="137" t="s">
        <v>96</v>
      </c>
      <c r="O259" s="138" t="s">
        <v>1105</v>
      </c>
      <c r="P259" s="139" t="s">
        <v>1106</v>
      </c>
    </row>
    <row r="260" spans="1:16" ht="13.5" thickBot="1">
      <c r="A260" s="29" t="str">
        <f t="shared" si="18"/>
        <v>OEJV 0160 </v>
      </c>
      <c r="B260" s="5" t="str">
        <f t="shared" si="19"/>
        <v>I</v>
      </c>
      <c r="C260" s="29">
        <f t="shared" si="20"/>
        <v>55873.341160000004</v>
      </c>
      <c r="D260" s="36" t="str">
        <f t="shared" si="21"/>
        <v>vis</v>
      </c>
      <c r="E260" s="124">
        <f>VLOOKUP(C260,'Active 1'!C$21:E$973,3,FALSE)</f>
        <v>21887.824964176183</v>
      </c>
      <c r="F260" s="5" t="s">
        <v>59</v>
      </c>
      <c r="G260" s="36" t="str">
        <f t="shared" si="22"/>
        <v>55873.34116</v>
      </c>
      <c r="H260" s="29">
        <f t="shared" si="23"/>
        <v>21888</v>
      </c>
      <c r="I260" s="136" t="s">
        <v>1107</v>
      </c>
      <c r="J260" s="137" t="s">
        <v>1108</v>
      </c>
      <c r="K260" s="136" t="s">
        <v>1109</v>
      </c>
      <c r="L260" s="136" t="s">
        <v>1110</v>
      </c>
      <c r="M260" s="137" t="s">
        <v>1007</v>
      </c>
      <c r="N260" s="137" t="s">
        <v>96</v>
      </c>
      <c r="O260" s="138" t="s">
        <v>1111</v>
      </c>
      <c r="P260" s="139" t="s">
        <v>1106</v>
      </c>
    </row>
    <row r="261" spans="1:16" ht="13.5" thickBot="1">
      <c r="A261" s="29" t="str">
        <f t="shared" si="18"/>
        <v> VB 7.72 </v>
      </c>
      <c r="B261" s="5" t="str">
        <f t="shared" si="19"/>
        <v>II</v>
      </c>
      <c r="C261" s="29">
        <f t="shared" si="20"/>
        <v>16431.562000000002</v>
      </c>
      <c r="D261" s="36" t="str">
        <f t="shared" si="21"/>
        <v>vis</v>
      </c>
      <c r="E261" s="124">
        <f>VLOOKUP(C261,'Active 1'!C$21:E$973,3,FALSE)</f>
        <v>-28301.514379729608</v>
      </c>
      <c r="F261" s="5" t="s">
        <v>59</v>
      </c>
      <c r="G261" s="36" t="str">
        <f t="shared" si="22"/>
        <v>16431.562</v>
      </c>
      <c r="H261" s="29">
        <f t="shared" si="23"/>
        <v>-28301.5</v>
      </c>
      <c r="I261" s="136" t="s">
        <v>338</v>
      </c>
      <c r="J261" s="137" t="s">
        <v>339</v>
      </c>
      <c r="K261" s="136">
        <v>-28301.5</v>
      </c>
      <c r="L261" s="136" t="s">
        <v>340</v>
      </c>
      <c r="M261" s="137" t="s">
        <v>317</v>
      </c>
      <c r="N261" s="137"/>
      <c r="O261" s="138" t="s">
        <v>318</v>
      </c>
      <c r="P261" s="138" t="s">
        <v>319</v>
      </c>
    </row>
    <row r="262" spans="1:16" ht="13.5" thickBot="1">
      <c r="A262" s="29" t="str">
        <f t="shared" si="18"/>
        <v> VB 7.72 </v>
      </c>
      <c r="B262" s="5" t="str">
        <f t="shared" si="19"/>
        <v>I</v>
      </c>
      <c r="C262" s="29">
        <f t="shared" si="20"/>
        <v>16455.519</v>
      </c>
      <c r="D262" s="36" t="str">
        <f t="shared" si="21"/>
        <v>vis</v>
      </c>
      <c r="E262" s="124">
        <f>VLOOKUP(C262,'Active 1'!C$21:E$973,3,FALSE)</f>
        <v>-28271.029294414762</v>
      </c>
      <c r="F262" s="5" t="s">
        <v>59</v>
      </c>
      <c r="G262" s="36" t="str">
        <f t="shared" si="22"/>
        <v>16455.519</v>
      </c>
      <c r="H262" s="29">
        <f t="shared" si="23"/>
        <v>-28271</v>
      </c>
      <c r="I262" s="136" t="s">
        <v>341</v>
      </c>
      <c r="J262" s="137" t="s">
        <v>342</v>
      </c>
      <c r="K262" s="136">
        <v>-28271</v>
      </c>
      <c r="L262" s="136" t="s">
        <v>343</v>
      </c>
      <c r="M262" s="137" t="s">
        <v>317</v>
      </c>
      <c r="N262" s="137"/>
      <c r="O262" s="138" t="s">
        <v>318</v>
      </c>
      <c r="P262" s="138" t="s">
        <v>319</v>
      </c>
    </row>
    <row r="263" spans="1:16" ht="13.5" thickBot="1">
      <c r="A263" s="29" t="str">
        <f t="shared" si="18"/>
        <v> VB 7.72 </v>
      </c>
      <c r="B263" s="5" t="str">
        <f t="shared" si="19"/>
        <v>II</v>
      </c>
      <c r="C263" s="29">
        <f t="shared" si="20"/>
        <v>21558.45</v>
      </c>
      <c r="D263" s="36" t="str">
        <f t="shared" si="21"/>
        <v>vis</v>
      </c>
      <c r="E263" s="124">
        <f>VLOOKUP(C263,'Active 1'!C$21:E$973,3,FALSE)</f>
        <v>-21777.591598093139</v>
      </c>
      <c r="F263" s="5" t="s">
        <v>59</v>
      </c>
      <c r="G263" s="36" t="str">
        <f t="shared" si="22"/>
        <v>21558.450</v>
      </c>
      <c r="H263" s="29">
        <f t="shared" si="23"/>
        <v>-21777.5</v>
      </c>
      <c r="I263" s="136" t="s">
        <v>424</v>
      </c>
      <c r="J263" s="137" t="s">
        <v>425</v>
      </c>
      <c r="K263" s="136">
        <v>-21777.5</v>
      </c>
      <c r="L263" s="136" t="s">
        <v>426</v>
      </c>
      <c r="M263" s="137" t="s">
        <v>317</v>
      </c>
      <c r="N263" s="137"/>
      <c r="O263" s="138" t="s">
        <v>318</v>
      </c>
      <c r="P263" s="138" t="s">
        <v>319</v>
      </c>
    </row>
    <row r="264" spans="1:16" ht="13.5" thickBot="1">
      <c r="A264" s="29" t="str">
        <f t="shared" si="18"/>
        <v> VB 7.72 </v>
      </c>
      <c r="B264" s="5" t="str">
        <f t="shared" si="19"/>
        <v>I</v>
      </c>
      <c r="C264" s="29">
        <f t="shared" si="20"/>
        <v>30227.633000000002</v>
      </c>
      <c r="D264" s="36" t="str">
        <f t="shared" si="21"/>
        <v>vis</v>
      </c>
      <c r="E264" s="124">
        <f>VLOOKUP(C264,'Active 1'!C$21:E$973,3,FALSE)</f>
        <v>-10746.127584860244</v>
      </c>
      <c r="F264" s="5" t="s">
        <v>59</v>
      </c>
      <c r="G264" s="36" t="str">
        <f t="shared" si="22"/>
        <v>30227.633</v>
      </c>
      <c r="H264" s="29">
        <f t="shared" si="23"/>
        <v>-10746</v>
      </c>
      <c r="I264" s="136" t="s">
        <v>667</v>
      </c>
      <c r="J264" s="137" t="s">
        <v>668</v>
      </c>
      <c r="K264" s="136">
        <v>-10746</v>
      </c>
      <c r="L264" s="136" t="s">
        <v>669</v>
      </c>
      <c r="M264" s="137" t="s">
        <v>317</v>
      </c>
      <c r="N264" s="137"/>
      <c r="O264" s="138" t="s">
        <v>318</v>
      </c>
      <c r="P264" s="138" t="s">
        <v>319</v>
      </c>
    </row>
    <row r="265" spans="1:16" ht="13.5" thickBot="1">
      <c r="A265" s="29" t="str">
        <f t="shared" si="18"/>
        <v> VB 7.72 </v>
      </c>
      <c r="B265" s="5" t="str">
        <f t="shared" si="19"/>
        <v>I</v>
      </c>
      <c r="C265" s="29">
        <f t="shared" si="20"/>
        <v>30284.525000000001</v>
      </c>
      <c r="D265" s="36" t="str">
        <f t="shared" si="21"/>
        <v>vis</v>
      </c>
      <c r="E265" s="124">
        <f>VLOOKUP(C265,'Active 1'!C$21:E$973,3,FALSE)</f>
        <v>-10673.732983126627</v>
      </c>
      <c r="F265" s="5" t="s">
        <v>59</v>
      </c>
      <c r="G265" s="36" t="str">
        <f t="shared" si="22"/>
        <v>30284.525</v>
      </c>
      <c r="H265" s="29">
        <f t="shared" si="23"/>
        <v>-10674</v>
      </c>
      <c r="I265" s="136" t="s">
        <v>675</v>
      </c>
      <c r="J265" s="137" t="s">
        <v>676</v>
      </c>
      <c r="K265" s="136">
        <v>-10674</v>
      </c>
      <c r="L265" s="136" t="s">
        <v>677</v>
      </c>
      <c r="M265" s="137" t="s">
        <v>317</v>
      </c>
      <c r="N265" s="137"/>
      <c r="O265" s="138" t="s">
        <v>318</v>
      </c>
      <c r="P265" s="138" t="s">
        <v>319</v>
      </c>
    </row>
    <row r="266" spans="1:16" ht="13.5" thickBot="1">
      <c r="A266" s="29" t="str">
        <f t="shared" si="18"/>
        <v>IBVS 2478 </v>
      </c>
      <c r="B266" s="5" t="str">
        <f t="shared" si="19"/>
        <v>I</v>
      </c>
      <c r="C266" s="29">
        <f t="shared" si="20"/>
        <v>44502.864800000003</v>
      </c>
      <c r="D266" s="36" t="str">
        <f t="shared" si="21"/>
        <v>vis</v>
      </c>
      <c r="E266" s="124">
        <f>VLOOKUP(C266,'Active 1'!C$21:E$973,3,FALSE)</f>
        <v>7418.987384134859</v>
      </c>
      <c r="F266" s="5" t="s">
        <v>59</v>
      </c>
      <c r="G266" s="36" t="str">
        <f t="shared" si="22"/>
        <v>44502.8648</v>
      </c>
      <c r="H266" s="29">
        <f t="shared" si="23"/>
        <v>7419</v>
      </c>
      <c r="I266" s="136" t="s">
        <v>837</v>
      </c>
      <c r="J266" s="137" t="s">
        <v>838</v>
      </c>
      <c r="K266" s="136">
        <v>7419</v>
      </c>
      <c r="L266" s="136" t="s">
        <v>839</v>
      </c>
      <c r="M266" s="137" t="s">
        <v>741</v>
      </c>
      <c r="N266" s="137" t="s">
        <v>746</v>
      </c>
      <c r="O266" s="138" t="s">
        <v>840</v>
      </c>
      <c r="P266" s="139" t="s">
        <v>841</v>
      </c>
    </row>
    <row r="267" spans="1:16" ht="13.5" thickBot="1">
      <c r="A267" s="29" t="str">
        <f t="shared" si="18"/>
        <v>BAVM 56 </v>
      </c>
      <c r="B267" s="5" t="str">
        <f t="shared" si="19"/>
        <v>I</v>
      </c>
      <c r="C267" s="29">
        <f t="shared" si="20"/>
        <v>47822.315399999999</v>
      </c>
      <c r="D267" s="36" t="str">
        <f t="shared" si="21"/>
        <v>vis</v>
      </c>
      <c r="E267" s="124">
        <f>VLOOKUP(C267,'Active 1'!C$21:E$973,3,FALSE)</f>
        <v>11642.96095091783</v>
      </c>
      <c r="F267" s="5" t="s">
        <v>59</v>
      </c>
      <c r="G267" s="36" t="str">
        <f t="shared" si="22"/>
        <v>47822.3154</v>
      </c>
      <c r="H267" s="29">
        <f t="shared" si="23"/>
        <v>11643</v>
      </c>
      <c r="I267" s="136" t="s">
        <v>918</v>
      </c>
      <c r="J267" s="137" t="s">
        <v>919</v>
      </c>
      <c r="K267" s="136">
        <v>11643</v>
      </c>
      <c r="L267" s="136" t="s">
        <v>920</v>
      </c>
      <c r="M267" s="137" t="s">
        <v>741</v>
      </c>
      <c r="N267" s="137" t="s">
        <v>921</v>
      </c>
      <c r="O267" s="138" t="s">
        <v>922</v>
      </c>
      <c r="P267" s="139" t="s">
        <v>923</v>
      </c>
    </row>
    <row r="268" spans="1:16" ht="13.5" thickBot="1">
      <c r="A268" s="29" t="str">
        <f t="shared" si="18"/>
        <v>BAVM 56 </v>
      </c>
      <c r="B268" s="5" t="str">
        <f t="shared" si="19"/>
        <v>I</v>
      </c>
      <c r="C268" s="29">
        <f t="shared" si="20"/>
        <v>47840.383699999998</v>
      </c>
      <c r="D268" s="36" t="str">
        <f t="shared" si="21"/>
        <v>vis</v>
      </c>
      <c r="E268" s="124">
        <f>VLOOKUP(C268,'Active 1'!C$21:E$973,3,FALSE)</f>
        <v>11665.952713951358</v>
      </c>
      <c r="F268" s="5" t="s">
        <v>59</v>
      </c>
      <c r="G268" s="36" t="str">
        <f t="shared" si="22"/>
        <v>47840.3837</v>
      </c>
      <c r="H268" s="29">
        <f t="shared" si="23"/>
        <v>11666</v>
      </c>
      <c r="I268" s="136" t="s">
        <v>924</v>
      </c>
      <c r="J268" s="137" t="s">
        <v>925</v>
      </c>
      <c r="K268" s="136">
        <v>11666</v>
      </c>
      <c r="L268" s="136" t="s">
        <v>926</v>
      </c>
      <c r="M268" s="137" t="s">
        <v>741</v>
      </c>
      <c r="N268" s="137" t="s">
        <v>921</v>
      </c>
      <c r="O268" s="138" t="s">
        <v>922</v>
      </c>
      <c r="P268" s="139" t="s">
        <v>923</v>
      </c>
    </row>
    <row r="269" spans="1:16" ht="13.5" thickBot="1">
      <c r="A269" s="29" t="str">
        <f t="shared" si="18"/>
        <v>BAVM 59 </v>
      </c>
      <c r="B269" s="5" t="str">
        <f t="shared" si="19"/>
        <v>I</v>
      </c>
      <c r="C269" s="29">
        <f t="shared" si="20"/>
        <v>48133.506200000003</v>
      </c>
      <c r="D269" s="36" t="str">
        <f t="shared" si="21"/>
        <v>vis</v>
      </c>
      <c r="E269" s="124">
        <f>VLOOKUP(C269,'Active 1'!C$21:E$973,3,FALSE)</f>
        <v>12038.94868257019</v>
      </c>
      <c r="F269" s="5" t="s">
        <v>59</v>
      </c>
      <c r="G269" s="36" t="str">
        <f t="shared" si="22"/>
        <v>48133.5062</v>
      </c>
      <c r="H269" s="29">
        <f t="shared" si="23"/>
        <v>12039</v>
      </c>
      <c r="I269" s="136" t="s">
        <v>942</v>
      </c>
      <c r="J269" s="137" t="s">
        <v>943</v>
      </c>
      <c r="K269" s="136">
        <v>12039</v>
      </c>
      <c r="L269" s="136" t="s">
        <v>944</v>
      </c>
      <c r="M269" s="137" t="s">
        <v>741</v>
      </c>
      <c r="N269" s="137" t="s">
        <v>921</v>
      </c>
      <c r="O269" s="138" t="s">
        <v>922</v>
      </c>
      <c r="P269" s="139" t="s">
        <v>945</v>
      </c>
    </row>
    <row r="270" spans="1:16">
      <c r="B270" s="5"/>
      <c r="E270" s="124"/>
      <c r="F270" s="5"/>
    </row>
    <row r="271" spans="1:16">
      <c r="B271" s="5"/>
      <c r="E271" s="124"/>
      <c r="F271" s="5"/>
    </row>
    <row r="272" spans="1:16">
      <c r="B272" s="5"/>
      <c r="E272" s="124"/>
      <c r="F272" s="5"/>
    </row>
    <row r="273" spans="2:6">
      <c r="B273" s="5"/>
      <c r="E273" s="124"/>
      <c r="F273" s="5"/>
    </row>
    <row r="274" spans="2:6">
      <c r="B274" s="5"/>
      <c r="E274" s="124"/>
      <c r="F274" s="5"/>
    </row>
    <row r="275" spans="2:6">
      <c r="B275" s="5"/>
      <c r="E275" s="124"/>
      <c r="F275" s="5"/>
    </row>
    <row r="276" spans="2:6">
      <c r="B276" s="5"/>
      <c r="E276" s="124"/>
      <c r="F276" s="5"/>
    </row>
    <row r="277" spans="2:6">
      <c r="B277" s="5"/>
      <c r="E277" s="124"/>
      <c r="F277" s="5"/>
    </row>
    <row r="278" spans="2:6">
      <c r="B278" s="5"/>
      <c r="E278" s="124"/>
      <c r="F278" s="5"/>
    </row>
    <row r="279" spans="2:6">
      <c r="B279" s="5"/>
      <c r="E279" s="124"/>
      <c r="F279" s="5"/>
    </row>
    <row r="280" spans="2:6">
      <c r="B280" s="5"/>
      <c r="E280" s="124"/>
      <c r="F280" s="5"/>
    </row>
    <row r="281" spans="2:6">
      <c r="B281" s="5"/>
      <c r="E281" s="124"/>
      <c r="F281" s="5"/>
    </row>
    <row r="282" spans="2:6">
      <c r="B282" s="5"/>
      <c r="E282" s="124"/>
      <c r="F282" s="5"/>
    </row>
    <row r="283" spans="2:6">
      <c r="B283" s="5"/>
      <c r="E283" s="124"/>
      <c r="F283" s="5"/>
    </row>
    <row r="284" spans="2:6">
      <c r="B284" s="5"/>
      <c r="E284" s="124"/>
      <c r="F284" s="5"/>
    </row>
    <row r="285" spans="2:6">
      <c r="B285" s="5"/>
      <c r="E285" s="124"/>
      <c r="F285" s="5"/>
    </row>
    <row r="286" spans="2:6">
      <c r="B286" s="5"/>
      <c r="E286" s="124"/>
      <c r="F286" s="5"/>
    </row>
    <row r="287" spans="2:6">
      <c r="B287" s="5"/>
      <c r="E287" s="124"/>
      <c r="F287" s="5"/>
    </row>
    <row r="288" spans="2:6">
      <c r="B288" s="5"/>
      <c r="E288" s="124"/>
      <c r="F288" s="5"/>
    </row>
    <row r="289" spans="2:6">
      <c r="B289" s="5"/>
      <c r="E289" s="124"/>
      <c r="F289" s="5"/>
    </row>
    <row r="290" spans="2:6">
      <c r="B290" s="5"/>
      <c r="E290" s="124"/>
      <c r="F290" s="5"/>
    </row>
    <row r="291" spans="2:6">
      <c r="B291" s="5"/>
      <c r="E291" s="124"/>
      <c r="F291" s="5"/>
    </row>
    <row r="292" spans="2:6">
      <c r="B292" s="5"/>
      <c r="E292" s="124"/>
      <c r="F292" s="5"/>
    </row>
    <row r="293" spans="2:6">
      <c r="B293" s="5"/>
      <c r="E293" s="124"/>
      <c r="F293" s="5"/>
    </row>
    <row r="294" spans="2:6">
      <c r="B294" s="5"/>
      <c r="E294" s="124"/>
      <c r="F294" s="5"/>
    </row>
    <row r="295" spans="2:6">
      <c r="B295" s="5"/>
      <c r="E295" s="124"/>
      <c r="F295" s="5"/>
    </row>
    <row r="296" spans="2:6">
      <c r="B296" s="5"/>
      <c r="E296" s="124"/>
      <c r="F296" s="5"/>
    </row>
    <row r="297" spans="2:6">
      <c r="B297" s="5"/>
      <c r="E297" s="124"/>
      <c r="F297" s="5"/>
    </row>
    <row r="298" spans="2:6">
      <c r="B298" s="5"/>
      <c r="E298" s="124"/>
      <c r="F298" s="5"/>
    </row>
    <row r="299" spans="2:6">
      <c r="B299" s="5"/>
      <c r="E299" s="124"/>
      <c r="F299" s="5"/>
    </row>
    <row r="300" spans="2:6">
      <c r="B300" s="5"/>
      <c r="E300" s="124"/>
      <c r="F300" s="5"/>
    </row>
    <row r="301" spans="2:6">
      <c r="B301" s="5"/>
      <c r="E301" s="124"/>
      <c r="F301" s="5"/>
    </row>
    <row r="302" spans="2:6">
      <c r="B302" s="5"/>
      <c r="E302" s="124"/>
      <c r="F302" s="5"/>
    </row>
    <row r="303" spans="2:6">
      <c r="B303" s="5"/>
      <c r="E303" s="124"/>
      <c r="F303" s="5"/>
    </row>
    <row r="304" spans="2:6">
      <c r="B304" s="5"/>
      <c r="E304" s="124"/>
      <c r="F304" s="5"/>
    </row>
    <row r="305" spans="2:6">
      <c r="B305" s="5"/>
      <c r="E305" s="124"/>
      <c r="F305" s="5"/>
    </row>
    <row r="306" spans="2:6">
      <c r="B306" s="5"/>
      <c r="E306" s="124"/>
      <c r="F306" s="5"/>
    </row>
    <row r="307" spans="2:6">
      <c r="B307" s="5"/>
      <c r="E307" s="124"/>
      <c r="F307" s="5"/>
    </row>
    <row r="308" spans="2:6">
      <c r="B308" s="5"/>
      <c r="E308" s="124"/>
      <c r="F308" s="5"/>
    </row>
    <row r="309" spans="2:6">
      <c r="B309" s="5"/>
      <c r="E309" s="124"/>
      <c r="F309" s="5"/>
    </row>
    <row r="310" spans="2:6">
      <c r="B310" s="5"/>
      <c r="E310" s="124"/>
      <c r="F310" s="5"/>
    </row>
    <row r="311" spans="2:6">
      <c r="B311" s="5"/>
      <c r="E311" s="124"/>
      <c r="F311" s="5"/>
    </row>
    <row r="312" spans="2:6">
      <c r="B312" s="5"/>
      <c r="E312" s="124"/>
      <c r="F312" s="5"/>
    </row>
    <row r="313" spans="2:6">
      <c r="B313" s="5"/>
      <c r="E313" s="124"/>
      <c r="F313" s="5"/>
    </row>
    <row r="314" spans="2:6">
      <c r="B314" s="5"/>
      <c r="E314" s="124"/>
      <c r="F314" s="5"/>
    </row>
    <row r="315" spans="2:6">
      <c r="B315" s="5"/>
      <c r="E315" s="124"/>
      <c r="F315" s="5"/>
    </row>
    <row r="316" spans="2:6">
      <c r="B316" s="5"/>
      <c r="E316" s="124"/>
      <c r="F316" s="5"/>
    </row>
    <row r="317" spans="2:6">
      <c r="B317" s="5"/>
      <c r="E317" s="124"/>
      <c r="F317" s="5"/>
    </row>
    <row r="318" spans="2:6">
      <c r="B318" s="5"/>
      <c r="E318" s="124"/>
      <c r="F318" s="5"/>
    </row>
    <row r="319" spans="2:6">
      <c r="B319" s="5"/>
      <c r="E319" s="124"/>
      <c r="F319" s="5"/>
    </row>
    <row r="320" spans="2:6">
      <c r="B320" s="5"/>
      <c r="E320" s="124"/>
      <c r="F320" s="5"/>
    </row>
    <row r="321" spans="2:6">
      <c r="B321" s="5"/>
      <c r="E321" s="124"/>
      <c r="F321" s="5"/>
    </row>
    <row r="322" spans="2:6">
      <c r="B322" s="5"/>
      <c r="E322" s="124"/>
      <c r="F322" s="5"/>
    </row>
    <row r="323" spans="2:6">
      <c r="B323" s="5"/>
      <c r="E323" s="124"/>
      <c r="F323" s="5"/>
    </row>
    <row r="324" spans="2:6">
      <c r="B324" s="5"/>
      <c r="E324" s="124"/>
      <c r="F324" s="5"/>
    </row>
    <row r="325" spans="2:6">
      <c r="B325" s="5"/>
      <c r="E325" s="124"/>
      <c r="F325" s="5"/>
    </row>
    <row r="326" spans="2:6">
      <c r="B326" s="5"/>
      <c r="E326" s="124"/>
      <c r="F326" s="5"/>
    </row>
    <row r="327" spans="2:6">
      <c r="B327" s="5"/>
      <c r="E327" s="124"/>
      <c r="F327" s="5"/>
    </row>
    <row r="328" spans="2:6">
      <c r="B328" s="5"/>
      <c r="E328" s="124"/>
      <c r="F328" s="5"/>
    </row>
    <row r="329" spans="2:6">
      <c r="B329" s="5"/>
      <c r="E329" s="124"/>
      <c r="F329" s="5"/>
    </row>
    <row r="330" spans="2:6">
      <c r="B330" s="5"/>
      <c r="E330" s="124"/>
      <c r="F330" s="5"/>
    </row>
    <row r="331" spans="2:6">
      <c r="B331" s="5"/>
      <c r="E331" s="124"/>
      <c r="F331" s="5"/>
    </row>
    <row r="332" spans="2:6">
      <c r="B332" s="5"/>
      <c r="E332" s="124"/>
      <c r="F332" s="5"/>
    </row>
    <row r="333" spans="2:6">
      <c r="B333" s="5"/>
      <c r="E333" s="124"/>
      <c r="F333" s="5"/>
    </row>
    <row r="334" spans="2:6">
      <c r="B334" s="5"/>
      <c r="E334" s="124"/>
      <c r="F334" s="5"/>
    </row>
    <row r="335" spans="2:6">
      <c r="B335" s="5"/>
      <c r="E335" s="124"/>
      <c r="F335" s="5"/>
    </row>
    <row r="336" spans="2:6">
      <c r="B336" s="5"/>
      <c r="E336" s="124"/>
      <c r="F336" s="5"/>
    </row>
    <row r="337" spans="2:6">
      <c r="B337" s="5"/>
      <c r="E337" s="124"/>
      <c r="F337" s="5"/>
    </row>
    <row r="338" spans="2:6">
      <c r="B338" s="5"/>
      <c r="E338" s="124"/>
      <c r="F338" s="5"/>
    </row>
    <row r="339" spans="2:6">
      <c r="B339" s="5"/>
      <c r="E339" s="124"/>
      <c r="F339" s="5"/>
    </row>
    <row r="340" spans="2:6">
      <c r="B340" s="5"/>
      <c r="E340" s="124"/>
      <c r="F340" s="5"/>
    </row>
    <row r="341" spans="2:6">
      <c r="B341" s="5"/>
      <c r="E341" s="124"/>
      <c r="F341" s="5"/>
    </row>
    <row r="342" spans="2:6">
      <c r="B342" s="5"/>
      <c r="E342" s="124"/>
      <c r="F342" s="5"/>
    </row>
    <row r="343" spans="2:6">
      <c r="B343" s="5"/>
      <c r="E343" s="124"/>
      <c r="F343" s="5"/>
    </row>
    <row r="344" spans="2:6">
      <c r="B344" s="5"/>
      <c r="E344" s="124"/>
      <c r="F344" s="5"/>
    </row>
    <row r="345" spans="2:6">
      <c r="B345" s="5"/>
      <c r="E345" s="124"/>
      <c r="F345" s="5"/>
    </row>
    <row r="346" spans="2:6">
      <c r="B346" s="5"/>
      <c r="E346" s="124"/>
      <c r="F346" s="5"/>
    </row>
    <row r="347" spans="2:6">
      <c r="B347" s="5"/>
      <c r="E347" s="124"/>
      <c r="F347" s="5"/>
    </row>
    <row r="348" spans="2:6">
      <c r="B348" s="5"/>
      <c r="E348" s="124"/>
      <c r="F348" s="5"/>
    </row>
    <row r="349" spans="2:6">
      <c r="B349" s="5"/>
      <c r="E349" s="124"/>
      <c r="F349" s="5"/>
    </row>
    <row r="350" spans="2:6">
      <c r="B350" s="5"/>
      <c r="E350" s="124"/>
      <c r="F350" s="5"/>
    </row>
    <row r="351" spans="2:6">
      <c r="B351" s="5"/>
      <c r="E351" s="124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  <row r="830" spans="2:6">
      <c r="B830" s="5"/>
      <c r="F830" s="5"/>
    </row>
    <row r="831" spans="2:6">
      <c r="B831" s="5"/>
      <c r="F831" s="5"/>
    </row>
    <row r="832" spans="2:6">
      <c r="B832" s="5"/>
      <c r="F832" s="5"/>
    </row>
    <row r="833" spans="2:6">
      <c r="B833" s="5"/>
      <c r="F833" s="5"/>
    </row>
    <row r="834" spans="2:6">
      <c r="B834" s="5"/>
      <c r="F834" s="5"/>
    </row>
    <row r="835" spans="2:6">
      <c r="B835" s="5"/>
      <c r="F835" s="5"/>
    </row>
    <row r="836" spans="2:6">
      <c r="B836" s="5"/>
      <c r="F836" s="5"/>
    </row>
    <row r="837" spans="2:6">
      <c r="B837" s="5"/>
      <c r="F837" s="5"/>
    </row>
    <row r="838" spans="2:6">
      <c r="B838" s="5"/>
      <c r="F838" s="5"/>
    </row>
    <row r="839" spans="2:6">
      <c r="B839" s="5"/>
      <c r="F839" s="5"/>
    </row>
    <row r="840" spans="2:6">
      <c r="B840" s="5"/>
      <c r="F840" s="5"/>
    </row>
    <row r="841" spans="2:6">
      <c r="B841" s="5"/>
      <c r="F841" s="5"/>
    </row>
    <row r="842" spans="2:6">
      <c r="B842" s="5"/>
      <c r="F842" s="5"/>
    </row>
    <row r="843" spans="2:6">
      <c r="B843" s="5"/>
      <c r="F843" s="5"/>
    </row>
    <row r="844" spans="2:6">
      <c r="B844" s="5"/>
      <c r="F844" s="5"/>
    </row>
    <row r="845" spans="2:6">
      <c r="B845" s="5"/>
      <c r="F845" s="5"/>
    </row>
    <row r="846" spans="2:6">
      <c r="B846" s="5"/>
      <c r="F846" s="5"/>
    </row>
    <row r="847" spans="2:6">
      <c r="B847" s="5"/>
      <c r="F847" s="5"/>
    </row>
    <row r="848" spans="2:6">
      <c r="B848" s="5"/>
      <c r="F848" s="5"/>
    </row>
    <row r="849" spans="2:6">
      <c r="B849" s="5"/>
      <c r="F849" s="5"/>
    </row>
    <row r="850" spans="2:6">
      <c r="B850" s="5"/>
      <c r="F850" s="5"/>
    </row>
    <row r="851" spans="2:6">
      <c r="B851" s="5"/>
      <c r="F851" s="5"/>
    </row>
    <row r="852" spans="2:6">
      <c r="B852" s="5"/>
      <c r="F852" s="5"/>
    </row>
    <row r="853" spans="2:6">
      <c r="B853" s="5"/>
      <c r="F853" s="5"/>
    </row>
    <row r="854" spans="2:6">
      <c r="B854" s="5"/>
      <c r="F854" s="5"/>
    </row>
    <row r="855" spans="2:6">
      <c r="B855" s="5"/>
      <c r="F855" s="5"/>
    </row>
    <row r="856" spans="2:6">
      <c r="B856" s="5"/>
      <c r="F856" s="5"/>
    </row>
    <row r="857" spans="2:6">
      <c r="B857" s="5"/>
      <c r="F857" s="5"/>
    </row>
    <row r="858" spans="2:6">
      <c r="B858" s="5"/>
      <c r="F858" s="5"/>
    </row>
    <row r="859" spans="2:6">
      <c r="B859" s="5"/>
      <c r="F859" s="5"/>
    </row>
    <row r="860" spans="2:6">
      <c r="B860" s="5"/>
      <c r="F860" s="5"/>
    </row>
    <row r="861" spans="2:6">
      <c r="B861" s="5"/>
      <c r="F861" s="5"/>
    </row>
    <row r="862" spans="2:6">
      <c r="B862" s="5"/>
      <c r="F862" s="5"/>
    </row>
    <row r="863" spans="2:6">
      <c r="B863" s="5"/>
      <c r="F863" s="5"/>
    </row>
    <row r="864" spans="2:6">
      <c r="B864" s="5"/>
      <c r="F864" s="5"/>
    </row>
    <row r="865" spans="2:6">
      <c r="B865" s="5"/>
      <c r="F865" s="5"/>
    </row>
    <row r="866" spans="2:6">
      <c r="B866" s="5"/>
      <c r="F866" s="5"/>
    </row>
    <row r="867" spans="2:6">
      <c r="B867" s="5"/>
      <c r="F867" s="5"/>
    </row>
    <row r="868" spans="2:6">
      <c r="B868" s="5"/>
      <c r="F868" s="5"/>
    </row>
    <row r="869" spans="2:6">
      <c r="B869" s="5"/>
      <c r="F869" s="5"/>
    </row>
    <row r="870" spans="2:6">
      <c r="B870" s="5"/>
      <c r="F870" s="5"/>
    </row>
    <row r="871" spans="2:6">
      <c r="B871" s="5"/>
      <c r="F871" s="5"/>
    </row>
    <row r="872" spans="2:6">
      <c r="B872" s="5"/>
      <c r="F872" s="5"/>
    </row>
    <row r="873" spans="2:6">
      <c r="B873" s="5"/>
      <c r="F873" s="5"/>
    </row>
    <row r="874" spans="2:6">
      <c r="B874" s="5"/>
      <c r="F874" s="5"/>
    </row>
    <row r="875" spans="2:6">
      <c r="B875" s="5"/>
      <c r="F875" s="5"/>
    </row>
    <row r="876" spans="2:6">
      <c r="B876" s="5"/>
      <c r="F876" s="5"/>
    </row>
    <row r="877" spans="2:6">
      <c r="B877" s="5"/>
      <c r="F877" s="5"/>
    </row>
    <row r="878" spans="2:6">
      <c r="B878" s="5"/>
      <c r="F878" s="5"/>
    </row>
    <row r="879" spans="2:6">
      <c r="B879" s="5"/>
      <c r="F879" s="5"/>
    </row>
    <row r="880" spans="2:6">
      <c r="B880" s="5"/>
      <c r="F880" s="5"/>
    </row>
    <row r="881" spans="2:6">
      <c r="B881" s="5"/>
      <c r="F881" s="5"/>
    </row>
    <row r="882" spans="2:6">
      <c r="B882" s="5"/>
      <c r="F882" s="5"/>
    </row>
    <row r="883" spans="2:6">
      <c r="B883" s="5"/>
      <c r="F883" s="5"/>
    </row>
    <row r="884" spans="2:6">
      <c r="B884" s="5"/>
      <c r="F884" s="5"/>
    </row>
    <row r="885" spans="2:6">
      <c r="B885" s="5"/>
      <c r="F885" s="5"/>
    </row>
    <row r="886" spans="2:6">
      <c r="B886" s="5"/>
      <c r="F886" s="5"/>
    </row>
    <row r="887" spans="2:6">
      <c r="B887" s="5"/>
      <c r="F887" s="5"/>
    </row>
    <row r="888" spans="2:6">
      <c r="B888" s="5"/>
      <c r="F888" s="5"/>
    </row>
    <row r="889" spans="2:6">
      <c r="B889" s="5"/>
      <c r="F889" s="5"/>
    </row>
    <row r="890" spans="2:6">
      <c r="B890" s="5"/>
      <c r="F890" s="5"/>
    </row>
    <row r="891" spans="2:6">
      <c r="B891" s="5"/>
      <c r="F891" s="5"/>
    </row>
    <row r="892" spans="2:6">
      <c r="B892" s="5"/>
      <c r="F892" s="5"/>
    </row>
    <row r="893" spans="2:6">
      <c r="B893" s="5"/>
      <c r="F893" s="5"/>
    </row>
    <row r="894" spans="2:6">
      <c r="B894" s="5"/>
      <c r="F894" s="5"/>
    </row>
    <row r="895" spans="2:6">
      <c r="B895" s="5"/>
      <c r="F895" s="5"/>
    </row>
    <row r="896" spans="2:6">
      <c r="B896" s="5"/>
      <c r="F896" s="5"/>
    </row>
    <row r="897" spans="2:6">
      <c r="B897" s="5"/>
      <c r="F897" s="5"/>
    </row>
    <row r="898" spans="2:6">
      <c r="B898" s="5"/>
      <c r="F898" s="5"/>
    </row>
    <row r="899" spans="2:6">
      <c r="B899" s="5"/>
      <c r="F899" s="5"/>
    </row>
    <row r="900" spans="2:6">
      <c r="B900" s="5"/>
      <c r="F900" s="5"/>
    </row>
    <row r="901" spans="2:6">
      <c r="B901" s="5"/>
      <c r="F901" s="5"/>
    </row>
    <row r="902" spans="2:6">
      <c r="B902" s="5"/>
      <c r="F902" s="5"/>
    </row>
    <row r="903" spans="2:6">
      <c r="B903" s="5"/>
      <c r="F903" s="5"/>
    </row>
    <row r="904" spans="2:6">
      <c r="B904" s="5"/>
      <c r="F904" s="5"/>
    </row>
    <row r="905" spans="2:6">
      <c r="B905" s="5"/>
      <c r="F905" s="5"/>
    </row>
    <row r="906" spans="2:6">
      <c r="B906" s="5"/>
      <c r="F906" s="5"/>
    </row>
    <row r="907" spans="2:6">
      <c r="B907" s="5"/>
      <c r="F907" s="5"/>
    </row>
    <row r="908" spans="2:6">
      <c r="B908" s="5"/>
      <c r="F908" s="5"/>
    </row>
    <row r="909" spans="2:6">
      <c r="B909" s="5"/>
      <c r="F909" s="5"/>
    </row>
    <row r="910" spans="2:6">
      <c r="B910" s="5"/>
      <c r="F910" s="5"/>
    </row>
    <row r="911" spans="2:6">
      <c r="B911" s="5"/>
      <c r="F911" s="5"/>
    </row>
    <row r="912" spans="2:6">
      <c r="B912" s="5"/>
      <c r="F912" s="5"/>
    </row>
    <row r="913" spans="2:6">
      <c r="B913" s="5"/>
      <c r="F913" s="5"/>
    </row>
    <row r="914" spans="2:6">
      <c r="B914" s="5"/>
      <c r="F914" s="5"/>
    </row>
    <row r="915" spans="2:6">
      <c r="B915" s="5"/>
      <c r="F915" s="5"/>
    </row>
    <row r="916" spans="2:6">
      <c r="B916" s="5"/>
      <c r="F916" s="5"/>
    </row>
    <row r="917" spans="2:6">
      <c r="B917" s="5"/>
      <c r="F917" s="5"/>
    </row>
    <row r="918" spans="2:6">
      <c r="B918" s="5"/>
      <c r="F918" s="5"/>
    </row>
    <row r="919" spans="2:6">
      <c r="B919" s="5"/>
      <c r="F919" s="5"/>
    </row>
    <row r="920" spans="2:6">
      <c r="B920" s="5"/>
      <c r="F920" s="5"/>
    </row>
    <row r="921" spans="2:6">
      <c r="B921" s="5"/>
      <c r="F921" s="5"/>
    </row>
    <row r="922" spans="2:6">
      <c r="B922" s="5"/>
      <c r="F922" s="5"/>
    </row>
    <row r="923" spans="2:6">
      <c r="B923" s="5"/>
      <c r="F923" s="5"/>
    </row>
    <row r="924" spans="2:6">
      <c r="B924" s="5"/>
      <c r="F924" s="5"/>
    </row>
    <row r="925" spans="2:6">
      <c r="B925" s="5"/>
      <c r="F925" s="5"/>
    </row>
    <row r="926" spans="2:6">
      <c r="B926" s="5"/>
      <c r="F926" s="5"/>
    </row>
    <row r="927" spans="2:6">
      <c r="B927" s="5"/>
      <c r="F927" s="5"/>
    </row>
    <row r="928" spans="2:6">
      <c r="B928" s="5"/>
      <c r="F928" s="5"/>
    </row>
    <row r="929" spans="2:6">
      <c r="B929" s="5"/>
      <c r="F929" s="5"/>
    </row>
    <row r="930" spans="2:6">
      <c r="B930" s="5"/>
      <c r="F930" s="5"/>
    </row>
    <row r="931" spans="2:6">
      <c r="B931" s="5"/>
      <c r="F931" s="5"/>
    </row>
    <row r="932" spans="2:6">
      <c r="B932" s="5"/>
      <c r="F932" s="5"/>
    </row>
    <row r="933" spans="2:6">
      <c r="B933" s="5"/>
      <c r="F933" s="5"/>
    </row>
    <row r="934" spans="2:6">
      <c r="B934" s="5"/>
      <c r="F934" s="5"/>
    </row>
    <row r="935" spans="2:6">
      <c r="B935" s="5"/>
      <c r="F935" s="5"/>
    </row>
    <row r="936" spans="2:6">
      <c r="B936" s="5"/>
      <c r="F936" s="5"/>
    </row>
    <row r="937" spans="2:6">
      <c r="B937" s="5"/>
      <c r="F937" s="5"/>
    </row>
    <row r="938" spans="2:6">
      <c r="B938" s="5"/>
      <c r="F938" s="5"/>
    </row>
    <row r="939" spans="2:6">
      <c r="B939" s="5"/>
      <c r="F939" s="5"/>
    </row>
    <row r="940" spans="2:6">
      <c r="B940" s="5"/>
      <c r="F940" s="5"/>
    </row>
    <row r="941" spans="2:6">
      <c r="B941" s="5"/>
      <c r="F941" s="5"/>
    </row>
    <row r="942" spans="2:6">
      <c r="B942" s="5"/>
      <c r="F942" s="5"/>
    </row>
    <row r="943" spans="2:6">
      <c r="B943" s="5"/>
      <c r="F943" s="5"/>
    </row>
    <row r="944" spans="2:6">
      <c r="B944" s="5"/>
      <c r="F944" s="5"/>
    </row>
    <row r="945" spans="2:6">
      <c r="B945" s="5"/>
      <c r="F945" s="5"/>
    </row>
    <row r="946" spans="2:6">
      <c r="B946" s="5"/>
      <c r="F946" s="5"/>
    </row>
    <row r="947" spans="2:6">
      <c r="B947" s="5"/>
      <c r="F947" s="5"/>
    </row>
    <row r="948" spans="2:6">
      <c r="B948" s="5"/>
      <c r="F948" s="5"/>
    </row>
    <row r="949" spans="2:6">
      <c r="B949" s="5"/>
      <c r="F949" s="5"/>
    </row>
    <row r="950" spans="2:6">
      <c r="B950" s="5"/>
      <c r="F950" s="5"/>
    </row>
    <row r="951" spans="2:6">
      <c r="B951" s="5"/>
      <c r="F951" s="5"/>
    </row>
    <row r="952" spans="2:6">
      <c r="B952" s="5"/>
      <c r="F952" s="5"/>
    </row>
    <row r="953" spans="2:6">
      <c r="B953" s="5"/>
      <c r="F953" s="5"/>
    </row>
    <row r="954" spans="2:6">
      <c r="B954" s="5"/>
      <c r="F954" s="5"/>
    </row>
    <row r="955" spans="2:6">
      <c r="B955" s="5"/>
      <c r="F955" s="5"/>
    </row>
    <row r="956" spans="2:6">
      <c r="B956" s="5"/>
      <c r="F956" s="5"/>
    </row>
    <row r="957" spans="2:6">
      <c r="B957" s="5"/>
      <c r="F957" s="5"/>
    </row>
    <row r="958" spans="2:6">
      <c r="B958" s="5"/>
      <c r="F958" s="5"/>
    </row>
    <row r="959" spans="2:6">
      <c r="B959" s="5"/>
      <c r="F959" s="5"/>
    </row>
    <row r="960" spans="2:6">
      <c r="B960" s="5"/>
      <c r="F960" s="5"/>
    </row>
    <row r="961" spans="2:6">
      <c r="B961" s="5"/>
      <c r="F961" s="5"/>
    </row>
    <row r="962" spans="2:6">
      <c r="B962" s="5"/>
      <c r="F962" s="5"/>
    </row>
    <row r="963" spans="2:6">
      <c r="B963" s="5"/>
      <c r="F963" s="5"/>
    </row>
    <row r="964" spans="2:6">
      <c r="B964" s="5"/>
      <c r="F964" s="5"/>
    </row>
    <row r="965" spans="2:6">
      <c r="B965" s="5"/>
      <c r="F965" s="5"/>
    </row>
    <row r="966" spans="2:6">
      <c r="B966" s="5"/>
      <c r="F966" s="5"/>
    </row>
    <row r="967" spans="2:6">
      <c r="B967" s="5"/>
      <c r="F967" s="5"/>
    </row>
    <row r="968" spans="2:6">
      <c r="B968" s="5"/>
      <c r="F968" s="5"/>
    </row>
    <row r="969" spans="2:6">
      <c r="B969" s="5"/>
      <c r="F969" s="5"/>
    </row>
    <row r="970" spans="2:6">
      <c r="B970" s="5"/>
      <c r="F970" s="5"/>
    </row>
    <row r="971" spans="2:6">
      <c r="B971" s="5"/>
      <c r="F971" s="5"/>
    </row>
    <row r="972" spans="2:6">
      <c r="B972" s="5"/>
      <c r="F972" s="5"/>
    </row>
    <row r="973" spans="2:6">
      <c r="B973" s="5"/>
      <c r="F973" s="5"/>
    </row>
    <row r="974" spans="2:6">
      <c r="B974" s="5"/>
      <c r="F974" s="5"/>
    </row>
    <row r="975" spans="2:6">
      <c r="B975" s="5"/>
      <c r="F975" s="5"/>
    </row>
    <row r="976" spans="2:6">
      <c r="B976" s="5"/>
      <c r="F976" s="5"/>
    </row>
    <row r="977" spans="2:6">
      <c r="B977" s="5"/>
      <c r="F977" s="5"/>
    </row>
    <row r="978" spans="2:6">
      <c r="B978" s="5"/>
      <c r="F978" s="5"/>
    </row>
    <row r="979" spans="2:6">
      <c r="B979" s="5"/>
      <c r="F979" s="5"/>
    </row>
    <row r="980" spans="2:6">
      <c r="B980" s="5"/>
      <c r="F980" s="5"/>
    </row>
    <row r="981" spans="2:6">
      <c r="B981" s="5"/>
      <c r="F981" s="5"/>
    </row>
    <row r="982" spans="2:6">
      <c r="B982" s="5"/>
      <c r="F982" s="5"/>
    </row>
    <row r="983" spans="2:6">
      <c r="B983" s="5"/>
      <c r="F983" s="5"/>
    </row>
    <row r="984" spans="2:6">
      <c r="B984" s="5"/>
      <c r="F984" s="5"/>
    </row>
    <row r="985" spans="2:6">
      <c r="B985" s="5"/>
      <c r="F985" s="5"/>
    </row>
    <row r="986" spans="2:6">
      <c r="B986" s="5"/>
      <c r="F986" s="5"/>
    </row>
    <row r="987" spans="2:6">
      <c r="B987" s="5"/>
      <c r="F987" s="5"/>
    </row>
    <row r="988" spans="2:6">
      <c r="B988" s="5"/>
      <c r="F988" s="5"/>
    </row>
    <row r="989" spans="2:6">
      <c r="B989" s="5"/>
      <c r="F989" s="5"/>
    </row>
    <row r="990" spans="2:6">
      <c r="B990" s="5"/>
      <c r="F990" s="5"/>
    </row>
    <row r="991" spans="2:6">
      <c r="B991" s="5"/>
      <c r="F991" s="5"/>
    </row>
    <row r="992" spans="2:6">
      <c r="B992" s="5"/>
      <c r="F992" s="5"/>
    </row>
    <row r="993" spans="2:6">
      <c r="B993" s="5"/>
      <c r="F993" s="5"/>
    </row>
    <row r="994" spans="2:6">
      <c r="B994" s="5"/>
      <c r="F994" s="5"/>
    </row>
    <row r="995" spans="2:6">
      <c r="B995" s="5"/>
      <c r="F995" s="5"/>
    </row>
    <row r="996" spans="2:6">
      <c r="B996" s="5"/>
      <c r="F996" s="5"/>
    </row>
    <row r="997" spans="2:6">
      <c r="B997" s="5"/>
      <c r="F997" s="5"/>
    </row>
    <row r="998" spans="2:6">
      <c r="B998" s="5"/>
      <c r="F998" s="5"/>
    </row>
    <row r="999" spans="2:6">
      <c r="B999" s="5"/>
      <c r="F999" s="5"/>
    </row>
    <row r="1000" spans="2:6">
      <c r="B1000" s="5"/>
      <c r="F1000" s="5"/>
    </row>
    <row r="1001" spans="2:6">
      <c r="B1001" s="5"/>
      <c r="F1001" s="5"/>
    </row>
    <row r="1002" spans="2:6">
      <c r="B1002" s="5"/>
      <c r="F1002" s="5"/>
    </row>
    <row r="1003" spans="2:6">
      <c r="B1003" s="5"/>
      <c r="F1003" s="5"/>
    </row>
    <row r="1004" spans="2:6">
      <c r="B1004" s="5"/>
      <c r="F1004" s="5"/>
    </row>
    <row r="1005" spans="2:6">
      <c r="B1005" s="5"/>
      <c r="F1005" s="5"/>
    </row>
    <row r="1006" spans="2:6">
      <c r="B1006" s="5"/>
      <c r="F1006" s="5"/>
    </row>
    <row r="1007" spans="2:6">
      <c r="B1007" s="5"/>
      <c r="F1007" s="5"/>
    </row>
    <row r="1008" spans="2:6">
      <c r="B1008" s="5"/>
      <c r="F1008" s="5"/>
    </row>
    <row r="1009" spans="2:6">
      <c r="B1009" s="5"/>
      <c r="F1009" s="5"/>
    </row>
    <row r="1010" spans="2:6">
      <c r="B1010" s="5"/>
      <c r="F1010" s="5"/>
    </row>
    <row r="1011" spans="2:6">
      <c r="B1011" s="5"/>
      <c r="F1011" s="5"/>
    </row>
    <row r="1012" spans="2:6">
      <c r="B1012" s="5"/>
      <c r="F1012" s="5"/>
    </row>
    <row r="1013" spans="2:6">
      <c r="B1013" s="5"/>
      <c r="F1013" s="5"/>
    </row>
    <row r="1014" spans="2:6">
      <c r="B1014" s="5"/>
      <c r="F1014" s="5"/>
    </row>
    <row r="1015" spans="2:6">
      <c r="B1015" s="5"/>
      <c r="F1015" s="5"/>
    </row>
    <row r="1016" spans="2:6">
      <c r="B1016" s="5"/>
      <c r="F1016" s="5"/>
    </row>
    <row r="1017" spans="2:6">
      <c r="B1017" s="5"/>
      <c r="F1017" s="5"/>
    </row>
    <row r="1018" spans="2:6">
      <c r="B1018" s="5"/>
      <c r="F1018" s="5"/>
    </row>
    <row r="1019" spans="2:6">
      <c r="B1019" s="5"/>
      <c r="F1019" s="5"/>
    </row>
    <row r="1020" spans="2:6">
      <c r="B1020" s="5"/>
      <c r="F1020" s="5"/>
    </row>
    <row r="1021" spans="2:6">
      <c r="B1021" s="5"/>
      <c r="F1021" s="5"/>
    </row>
    <row r="1022" spans="2:6">
      <c r="B1022" s="5"/>
      <c r="F1022" s="5"/>
    </row>
    <row r="1023" spans="2:6">
      <c r="B1023" s="5"/>
      <c r="F1023" s="5"/>
    </row>
    <row r="1024" spans="2:6">
      <c r="B1024" s="5"/>
      <c r="F1024" s="5"/>
    </row>
    <row r="1025" spans="2:6">
      <c r="B1025" s="5"/>
      <c r="F1025" s="5"/>
    </row>
    <row r="1026" spans="2:6">
      <c r="B1026" s="5"/>
      <c r="F1026" s="5"/>
    </row>
    <row r="1027" spans="2:6">
      <c r="B1027" s="5"/>
      <c r="F1027" s="5"/>
    </row>
    <row r="1028" spans="2:6">
      <c r="B1028" s="5"/>
      <c r="F1028" s="5"/>
    </row>
    <row r="1029" spans="2:6">
      <c r="B1029" s="5"/>
      <c r="F1029" s="5"/>
    </row>
    <row r="1030" spans="2:6">
      <c r="B1030" s="5"/>
      <c r="F1030" s="5"/>
    </row>
    <row r="1031" spans="2:6">
      <c r="B1031" s="5"/>
      <c r="F1031" s="5"/>
    </row>
    <row r="1032" spans="2:6">
      <c r="B1032" s="5"/>
      <c r="F1032" s="5"/>
    </row>
    <row r="1033" spans="2:6">
      <c r="B1033" s="5"/>
      <c r="F1033" s="5"/>
    </row>
    <row r="1034" spans="2:6">
      <c r="B1034" s="5"/>
      <c r="F1034" s="5"/>
    </row>
    <row r="1035" spans="2:6">
      <c r="B1035" s="5"/>
      <c r="F1035" s="5"/>
    </row>
    <row r="1036" spans="2:6">
      <c r="B1036" s="5"/>
      <c r="F1036" s="5"/>
    </row>
    <row r="1037" spans="2:6">
      <c r="B1037" s="5"/>
      <c r="F1037" s="5"/>
    </row>
    <row r="1038" spans="2:6">
      <c r="B1038" s="5"/>
      <c r="F1038" s="5"/>
    </row>
    <row r="1039" spans="2:6">
      <c r="B1039" s="5"/>
      <c r="F1039" s="5"/>
    </row>
    <row r="1040" spans="2:6">
      <c r="B1040" s="5"/>
      <c r="F1040" s="5"/>
    </row>
    <row r="1041" spans="2:6">
      <c r="B1041" s="5"/>
      <c r="F1041" s="5"/>
    </row>
    <row r="1042" spans="2:6">
      <c r="B1042" s="5"/>
      <c r="F1042" s="5"/>
    </row>
    <row r="1043" spans="2:6">
      <c r="B1043" s="5"/>
      <c r="F1043" s="5"/>
    </row>
    <row r="1044" spans="2:6">
      <c r="B1044" s="5"/>
      <c r="F1044" s="5"/>
    </row>
    <row r="1045" spans="2:6">
      <c r="B1045" s="5"/>
      <c r="F1045" s="5"/>
    </row>
    <row r="1046" spans="2:6">
      <c r="B1046" s="5"/>
      <c r="F1046" s="5"/>
    </row>
    <row r="1047" spans="2:6">
      <c r="B1047" s="5"/>
      <c r="F1047" s="5"/>
    </row>
    <row r="1048" spans="2:6">
      <c r="B1048" s="5"/>
      <c r="F1048" s="5"/>
    </row>
    <row r="1049" spans="2:6">
      <c r="B1049" s="5"/>
      <c r="F1049" s="5"/>
    </row>
    <row r="1050" spans="2:6">
      <c r="B1050" s="5"/>
      <c r="F1050" s="5"/>
    </row>
    <row r="1051" spans="2:6">
      <c r="B1051" s="5"/>
      <c r="F1051" s="5"/>
    </row>
    <row r="1052" spans="2:6">
      <c r="B1052" s="5"/>
      <c r="F1052" s="5"/>
    </row>
    <row r="1053" spans="2:6">
      <c r="B1053" s="5"/>
      <c r="F1053" s="5"/>
    </row>
    <row r="1054" spans="2:6">
      <c r="B1054" s="5"/>
      <c r="F1054" s="5"/>
    </row>
    <row r="1055" spans="2:6">
      <c r="B1055" s="5"/>
      <c r="F1055" s="5"/>
    </row>
    <row r="1056" spans="2:6">
      <c r="B1056" s="5"/>
      <c r="F1056" s="5"/>
    </row>
    <row r="1057" spans="2:6">
      <c r="B1057" s="5"/>
      <c r="F1057" s="5"/>
    </row>
    <row r="1058" spans="2:6">
      <c r="B1058" s="5"/>
      <c r="F1058" s="5"/>
    </row>
    <row r="1059" spans="2:6">
      <c r="B1059" s="5"/>
      <c r="F1059" s="5"/>
    </row>
    <row r="1060" spans="2:6">
      <c r="B1060" s="5"/>
      <c r="F1060" s="5"/>
    </row>
    <row r="1061" spans="2:6">
      <c r="B1061" s="5"/>
      <c r="F1061" s="5"/>
    </row>
    <row r="1062" spans="2:6">
      <c r="B1062" s="5"/>
      <c r="F1062" s="5"/>
    </row>
    <row r="1063" spans="2:6">
      <c r="B1063" s="5"/>
      <c r="F1063" s="5"/>
    </row>
    <row r="1064" spans="2:6">
      <c r="B1064" s="5"/>
      <c r="F1064" s="5"/>
    </row>
    <row r="1065" spans="2:6">
      <c r="B1065" s="5"/>
      <c r="F1065" s="5"/>
    </row>
    <row r="1066" spans="2:6">
      <c r="B1066" s="5"/>
      <c r="F1066" s="5"/>
    </row>
    <row r="1067" spans="2:6">
      <c r="B1067" s="5"/>
      <c r="F1067" s="5"/>
    </row>
    <row r="1068" spans="2:6">
      <c r="B1068" s="5"/>
      <c r="F1068" s="5"/>
    </row>
    <row r="1069" spans="2:6">
      <c r="B1069" s="5"/>
      <c r="F1069" s="5"/>
    </row>
    <row r="1070" spans="2:6">
      <c r="B1070" s="5"/>
      <c r="F1070" s="5"/>
    </row>
    <row r="1071" spans="2:6">
      <c r="B1071" s="5"/>
      <c r="F1071" s="5"/>
    </row>
    <row r="1072" spans="2:6">
      <c r="B1072" s="5"/>
      <c r="F1072" s="5"/>
    </row>
    <row r="1073" spans="2:6">
      <c r="B1073" s="5"/>
      <c r="F1073" s="5"/>
    </row>
    <row r="1074" spans="2:6">
      <c r="B1074" s="5"/>
      <c r="F1074" s="5"/>
    </row>
    <row r="1075" spans="2:6">
      <c r="B1075" s="5"/>
      <c r="F1075" s="5"/>
    </row>
    <row r="1076" spans="2:6">
      <c r="B1076" s="5"/>
      <c r="F1076" s="5"/>
    </row>
    <row r="1077" spans="2:6">
      <c r="B1077" s="5"/>
      <c r="F1077" s="5"/>
    </row>
    <row r="1078" spans="2:6">
      <c r="B1078" s="5"/>
      <c r="F1078" s="5"/>
    </row>
    <row r="1079" spans="2:6">
      <c r="B1079" s="5"/>
      <c r="F1079" s="5"/>
    </row>
    <row r="1080" spans="2:6">
      <c r="B1080" s="5"/>
      <c r="F1080" s="5"/>
    </row>
    <row r="1081" spans="2:6">
      <c r="B1081" s="5"/>
      <c r="F1081" s="5"/>
    </row>
    <row r="1082" spans="2:6">
      <c r="B1082" s="5"/>
      <c r="F1082" s="5"/>
    </row>
    <row r="1083" spans="2:6">
      <c r="B1083" s="5"/>
      <c r="F1083" s="5"/>
    </row>
    <row r="1084" spans="2:6">
      <c r="B1084" s="5"/>
      <c r="F1084" s="5"/>
    </row>
    <row r="1085" spans="2:6">
      <c r="B1085" s="5"/>
      <c r="F1085" s="5"/>
    </row>
    <row r="1086" spans="2:6">
      <c r="B1086" s="5"/>
      <c r="F1086" s="5"/>
    </row>
    <row r="1087" spans="2:6">
      <c r="B1087" s="5"/>
      <c r="F1087" s="5"/>
    </row>
    <row r="1088" spans="2:6">
      <c r="B1088" s="5"/>
      <c r="F1088" s="5"/>
    </row>
    <row r="1089" spans="2:6">
      <c r="B1089" s="5"/>
      <c r="F1089" s="5"/>
    </row>
    <row r="1090" spans="2:6">
      <c r="B1090" s="5"/>
      <c r="F1090" s="5"/>
    </row>
    <row r="1091" spans="2:6">
      <c r="B1091" s="5"/>
      <c r="F1091" s="5"/>
    </row>
    <row r="1092" spans="2:6">
      <c r="B1092" s="5"/>
      <c r="F1092" s="5"/>
    </row>
    <row r="1093" spans="2:6">
      <c r="B1093" s="5"/>
      <c r="F1093" s="5"/>
    </row>
    <row r="1094" spans="2:6">
      <c r="B1094" s="5"/>
      <c r="F1094" s="5"/>
    </row>
    <row r="1095" spans="2:6">
      <c r="B1095" s="5"/>
      <c r="F1095" s="5"/>
    </row>
    <row r="1096" spans="2:6">
      <c r="B1096" s="5"/>
      <c r="F1096" s="5"/>
    </row>
    <row r="1097" spans="2:6">
      <c r="B1097" s="5"/>
      <c r="F1097" s="5"/>
    </row>
    <row r="1098" spans="2:6">
      <c r="B1098" s="5"/>
      <c r="F1098" s="5"/>
    </row>
    <row r="1099" spans="2:6">
      <c r="B1099" s="5"/>
      <c r="F1099" s="5"/>
    </row>
    <row r="1100" spans="2:6">
      <c r="B1100" s="5"/>
      <c r="F1100" s="5"/>
    </row>
    <row r="1101" spans="2:6">
      <c r="B1101" s="5"/>
      <c r="F1101" s="5"/>
    </row>
    <row r="1102" spans="2:6">
      <c r="B1102" s="5"/>
      <c r="F1102" s="5"/>
    </row>
    <row r="1103" spans="2:6">
      <c r="B1103" s="5"/>
      <c r="F1103" s="5"/>
    </row>
    <row r="1104" spans="2:6">
      <c r="B1104" s="5"/>
      <c r="F1104" s="5"/>
    </row>
    <row r="1105" spans="2:6">
      <c r="B1105" s="5"/>
      <c r="F1105" s="5"/>
    </row>
    <row r="1106" spans="2:6">
      <c r="B1106" s="5"/>
      <c r="F1106" s="5"/>
    </row>
    <row r="1107" spans="2:6">
      <c r="B1107" s="5"/>
      <c r="F1107" s="5"/>
    </row>
    <row r="1108" spans="2:6">
      <c r="B1108" s="5"/>
      <c r="F1108" s="5"/>
    </row>
    <row r="1109" spans="2:6">
      <c r="B1109" s="5"/>
      <c r="F1109" s="5"/>
    </row>
    <row r="1110" spans="2:6">
      <c r="B1110" s="5"/>
      <c r="F1110" s="5"/>
    </row>
    <row r="1111" spans="2:6">
      <c r="B1111" s="5"/>
      <c r="F1111" s="5"/>
    </row>
    <row r="1112" spans="2:6">
      <c r="B1112" s="5"/>
      <c r="F1112" s="5"/>
    </row>
    <row r="1113" spans="2:6">
      <c r="B1113" s="5"/>
      <c r="F1113" s="5"/>
    </row>
    <row r="1114" spans="2:6">
      <c r="B1114" s="5"/>
      <c r="F1114" s="5"/>
    </row>
    <row r="1115" spans="2:6">
      <c r="B1115" s="5"/>
      <c r="F1115" s="5"/>
    </row>
    <row r="1116" spans="2:6">
      <c r="B1116" s="5"/>
      <c r="F1116" s="5"/>
    </row>
    <row r="1117" spans="2:6">
      <c r="B1117" s="5"/>
      <c r="F1117" s="5"/>
    </row>
    <row r="1118" spans="2:6">
      <c r="B1118" s="5"/>
      <c r="F1118" s="5"/>
    </row>
    <row r="1119" spans="2:6">
      <c r="B1119" s="5"/>
      <c r="F1119" s="5"/>
    </row>
    <row r="1120" spans="2:6">
      <c r="B1120" s="5"/>
      <c r="F1120" s="5"/>
    </row>
    <row r="1121" spans="2:6">
      <c r="B1121" s="5"/>
      <c r="F1121" s="5"/>
    </row>
    <row r="1122" spans="2:6">
      <c r="B1122" s="5"/>
      <c r="F1122" s="5"/>
    </row>
    <row r="1123" spans="2:6">
      <c r="B1123" s="5"/>
      <c r="F1123" s="5"/>
    </row>
    <row r="1124" spans="2:6">
      <c r="B1124" s="5"/>
      <c r="F1124" s="5"/>
    </row>
    <row r="1125" spans="2:6">
      <c r="B1125" s="5"/>
      <c r="F1125" s="5"/>
    </row>
    <row r="1126" spans="2:6">
      <c r="B1126" s="5"/>
      <c r="F1126" s="5"/>
    </row>
    <row r="1127" spans="2:6">
      <c r="B1127" s="5"/>
      <c r="F1127" s="5"/>
    </row>
    <row r="1128" spans="2:6">
      <c r="B1128" s="5"/>
      <c r="F1128" s="5"/>
    </row>
    <row r="1129" spans="2:6">
      <c r="B1129" s="5"/>
      <c r="F1129" s="5"/>
    </row>
    <row r="1130" spans="2:6">
      <c r="B1130" s="5"/>
      <c r="F1130" s="5"/>
    </row>
    <row r="1131" spans="2:6">
      <c r="B1131" s="5"/>
      <c r="F1131" s="5"/>
    </row>
    <row r="1132" spans="2:6">
      <c r="B1132" s="5"/>
      <c r="F1132" s="5"/>
    </row>
    <row r="1133" spans="2:6">
      <c r="B1133" s="5"/>
      <c r="F1133" s="5"/>
    </row>
    <row r="1134" spans="2:6">
      <c r="B1134" s="5"/>
      <c r="F1134" s="5"/>
    </row>
    <row r="1135" spans="2:6">
      <c r="B1135" s="5"/>
      <c r="F1135" s="5"/>
    </row>
    <row r="1136" spans="2:6">
      <c r="B1136" s="5"/>
      <c r="F1136" s="5"/>
    </row>
    <row r="1137" spans="2:6">
      <c r="B1137" s="5"/>
      <c r="F1137" s="5"/>
    </row>
    <row r="1138" spans="2:6">
      <c r="B1138" s="5"/>
      <c r="F1138" s="5"/>
    </row>
    <row r="1139" spans="2:6">
      <c r="B1139" s="5"/>
      <c r="F1139" s="5"/>
    </row>
  </sheetData>
  <phoneticPr fontId="33" type="noConversion"/>
  <hyperlinks>
    <hyperlink ref="A3" r:id="rId1" xr:uid="{00000000-0004-0000-0300-000000000000}"/>
    <hyperlink ref="P187" r:id="rId2" display="http://www.konkoly.hu/cgi-bin/IBVS?1116" xr:uid="{00000000-0004-0000-0300-000001000000}"/>
    <hyperlink ref="P188" r:id="rId3" display="http://www.konkoly.hu/cgi-bin/IBVS?1116" xr:uid="{00000000-0004-0000-0300-000002000000}"/>
    <hyperlink ref="P189" r:id="rId4" display="http://www.konkoly.hu/cgi-bin/IBVS?1116" xr:uid="{00000000-0004-0000-0300-000003000000}"/>
    <hyperlink ref="P190" r:id="rId5" display="http://www.bav-astro.de/sfs/BAVM_link.php?BAVMnr=29" xr:uid="{00000000-0004-0000-0300-000004000000}"/>
    <hyperlink ref="P191" r:id="rId6" display="http://www.bav-astro.de/sfs/BAVM_link.php?BAVMnr=29" xr:uid="{00000000-0004-0000-0300-000005000000}"/>
    <hyperlink ref="P192" r:id="rId7" display="http://www.bav-astro.de/sfs/BAVM_link.php?BAVMnr=29" xr:uid="{00000000-0004-0000-0300-000006000000}"/>
    <hyperlink ref="P193" r:id="rId8" display="http://www.bav-astro.de/sfs/BAVM_link.php?BAVMnr=29" xr:uid="{00000000-0004-0000-0300-000007000000}"/>
    <hyperlink ref="P194" r:id="rId9" display="http://www.bav-astro.de/sfs/BAVM_link.php?BAVMnr=31" xr:uid="{00000000-0004-0000-0300-000008000000}"/>
    <hyperlink ref="P197" r:id="rId10" display="http://www.bav-astro.de/sfs/BAVM_link.php?BAVMnr=31" xr:uid="{00000000-0004-0000-0300-000009000000}"/>
    <hyperlink ref="P266" r:id="rId11" display="http://www.konkoly.hu/cgi-bin/IBVS?2478" xr:uid="{00000000-0004-0000-0300-00000A000000}"/>
    <hyperlink ref="P198" r:id="rId12" display="http://www.konkoly.hu/cgi-bin/IBVS?2478" xr:uid="{00000000-0004-0000-0300-00000B000000}"/>
    <hyperlink ref="P199" r:id="rId13" display="http://www.konkoly.hu/cgi-bin/IBVS?2159" xr:uid="{00000000-0004-0000-0300-00000C000000}"/>
    <hyperlink ref="P200" r:id="rId14" display="http://www.konkoly.hu/cgi-bin/IBVS?2159" xr:uid="{00000000-0004-0000-0300-00000D000000}"/>
    <hyperlink ref="P201" r:id="rId15" display="http://www.bav-astro.de/sfs/BAVM_link.php?BAVMnr=34" xr:uid="{00000000-0004-0000-0300-00000E000000}"/>
    <hyperlink ref="P202" r:id="rId16" display="http://www.bav-astro.de/sfs/BAVM_link.php?BAVMnr=36" xr:uid="{00000000-0004-0000-0300-00000F000000}"/>
    <hyperlink ref="P204" r:id="rId17" display="http://www.konkoly.hu/cgi-bin/IBVS?2545" xr:uid="{00000000-0004-0000-0300-000010000000}"/>
    <hyperlink ref="P205" r:id="rId18" display="http://www.konkoly.hu/cgi-bin/IBVS?3078" xr:uid="{00000000-0004-0000-0300-000011000000}"/>
    <hyperlink ref="P207" r:id="rId19" display="http://www.konkoly.hu/cgi-bin/IBVS?3355" xr:uid="{00000000-0004-0000-0300-000012000000}"/>
    <hyperlink ref="P208" r:id="rId20" display="http://www.konkoly.hu/cgi-bin/IBVS?3355" xr:uid="{00000000-0004-0000-0300-000013000000}"/>
    <hyperlink ref="P209" r:id="rId21" display="http://www.konkoly.hu/cgi-bin/IBVS?3355" xr:uid="{00000000-0004-0000-0300-000014000000}"/>
    <hyperlink ref="P210" r:id="rId22" display="http://www.konkoly.hu/cgi-bin/IBVS?3355" xr:uid="{00000000-0004-0000-0300-000015000000}"/>
    <hyperlink ref="P211" r:id="rId23" display="http://www.konkoly.hu/cgi-bin/IBVS?3355" xr:uid="{00000000-0004-0000-0300-000016000000}"/>
    <hyperlink ref="P213" r:id="rId24" display="http://www.konkoly.hu/cgi-bin/IBVS?3760" xr:uid="{00000000-0004-0000-0300-000017000000}"/>
    <hyperlink ref="P214" r:id="rId25" display="http://www.konkoly.hu/cgi-bin/IBVS?4380" xr:uid="{00000000-0004-0000-0300-000018000000}"/>
    <hyperlink ref="P215" r:id="rId26" display="http://www.konkoly.hu/cgi-bin/IBVS?4380" xr:uid="{00000000-0004-0000-0300-000019000000}"/>
    <hyperlink ref="P216" r:id="rId27" display="http://www.konkoly.hu/cgi-bin/IBVS?4380" xr:uid="{00000000-0004-0000-0300-00001A000000}"/>
    <hyperlink ref="P267" r:id="rId28" display="http://www.bav-astro.de/sfs/BAVM_link.php?BAVMnr=56" xr:uid="{00000000-0004-0000-0300-00001B000000}"/>
    <hyperlink ref="P268" r:id="rId29" display="http://www.bav-astro.de/sfs/BAVM_link.php?BAVMnr=56" xr:uid="{00000000-0004-0000-0300-00001C000000}"/>
    <hyperlink ref="P217" r:id="rId30" display="http://www.konkoly.hu/cgi-bin/IBVS?4380" xr:uid="{00000000-0004-0000-0300-00001D000000}"/>
    <hyperlink ref="P219" r:id="rId31" display="http://www.konkoly.hu/cgi-bin/IBVS?3760" xr:uid="{00000000-0004-0000-0300-00001E000000}"/>
    <hyperlink ref="P220" r:id="rId32" display="http://www.konkoly.hu/cgi-bin/IBVS?4380" xr:uid="{00000000-0004-0000-0300-00001F000000}"/>
    <hyperlink ref="P269" r:id="rId33" display="http://www.bav-astro.de/sfs/BAVM_link.php?BAVMnr=59" xr:uid="{00000000-0004-0000-0300-000020000000}"/>
    <hyperlink ref="P221" r:id="rId34" display="http://www.konkoly.hu/cgi-bin/IBVS?4380" xr:uid="{00000000-0004-0000-0300-000021000000}"/>
    <hyperlink ref="P223" r:id="rId35" display="http://www.konkoly.hu/cgi-bin/IBVS?3760" xr:uid="{00000000-0004-0000-0300-000022000000}"/>
    <hyperlink ref="P224" r:id="rId36" display="http://www.konkoly.hu/cgi-bin/IBVS?4380" xr:uid="{00000000-0004-0000-0300-000023000000}"/>
    <hyperlink ref="P226" r:id="rId37" display="http://www.konkoly.hu/cgi-bin/IBVS?4380" xr:uid="{00000000-0004-0000-0300-000024000000}"/>
    <hyperlink ref="P227" r:id="rId38" display="http://www.konkoly.hu/cgi-bin/IBVS?4380" xr:uid="{00000000-0004-0000-0300-000025000000}"/>
    <hyperlink ref="P228" r:id="rId39" display="http://www.konkoly.hu/cgi-bin/IBVS?4380" xr:uid="{00000000-0004-0000-0300-000026000000}"/>
    <hyperlink ref="P231" r:id="rId40" display="http://www.bav-astro.de/sfs/BAVM_link.php?BAVMnr=60" xr:uid="{00000000-0004-0000-0300-000027000000}"/>
    <hyperlink ref="P232" r:id="rId41" display="http://www.bav-astro.de/sfs/BAVM_link.php?BAVMnr=60" xr:uid="{00000000-0004-0000-0300-000028000000}"/>
    <hyperlink ref="P235" r:id="rId42" display="http://www.konkoly.hu/cgi-bin/IBVS?4380" xr:uid="{00000000-0004-0000-0300-000029000000}"/>
    <hyperlink ref="P236" r:id="rId43" display="http://www.konkoly.hu/cgi-bin/IBVS?4380" xr:uid="{00000000-0004-0000-0300-00002A000000}"/>
    <hyperlink ref="P237" r:id="rId44" display="http://www.konkoly.hu/cgi-bin/IBVS?4380" xr:uid="{00000000-0004-0000-0300-00002B000000}"/>
    <hyperlink ref="P239" r:id="rId45" display="http://www.konkoly.hu/cgi-bin/IBVS?4621" xr:uid="{00000000-0004-0000-0300-00002C000000}"/>
    <hyperlink ref="P240" r:id="rId46" display="http://www.konkoly.hu/cgi-bin/IBVS?4621" xr:uid="{00000000-0004-0000-0300-00002D000000}"/>
    <hyperlink ref="P241" r:id="rId47" display="http://www.konkoly.hu/cgi-bin/IBVS?5439" xr:uid="{00000000-0004-0000-0300-00002E000000}"/>
    <hyperlink ref="P242" r:id="rId48" display="http://www.konkoly.hu/cgi-bin/IBVS?5439" xr:uid="{00000000-0004-0000-0300-00002F000000}"/>
    <hyperlink ref="P243" r:id="rId49" display="http://www.konkoly.hu/cgi-bin/IBVS?5439" xr:uid="{00000000-0004-0000-0300-000030000000}"/>
    <hyperlink ref="P244" r:id="rId50" display="http://www.konkoly.hu/cgi-bin/IBVS?5371" xr:uid="{00000000-0004-0000-0300-000031000000}"/>
    <hyperlink ref="P245" r:id="rId51" display="http://vsolj.cetus-net.org/no42.pdf" xr:uid="{00000000-0004-0000-0300-000032000000}"/>
    <hyperlink ref="P247" r:id="rId52" display="http://var.astro.cz/oejv/issues/oejv0074.pdf" xr:uid="{00000000-0004-0000-0300-000033000000}"/>
    <hyperlink ref="P248" r:id="rId53" display="http://var.astro.cz/oejv/issues/oejv0094.pdf" xr:uid="{00000000-0004-0000-0300-000034000000}"/>
    <hyperlink ref="P249" r:id="rId54" display="http://www.konkoly.hu/cgi-bin/IBVS?5887" xr:uid="{00000000-0004-0000-0300-000035000000}"/>
    <hyperlink ref="P250" r:id="rId55" display="http://www.konkoly.hu/cgi-bin/IBVS?5887" xr:uid="{00000000-0004-0000-0300-000036000000}"/>
    <hyperlink ref="P251" r:id="rId56" display="http://www.konkoly.hu/cgi-bin/IBVS?5887" xr:uid="{00000000-0004-0000-0300-000037000000}"/>
    <hyperlink ref="P252" r:id="rId57" display="http://www.bav-astro.de/sfs/BAVM_link.php?BAVMnr=212" xr:uid="{00000000-0004-0000-0300-000038000000}"/>
    <hyperlink ref="P253" r:id="rId58" display="http://www.konkoly.hu/cgi-bin/IBVS?5922" xr:uid="{00000000-0004-0000-0300-000039000000}"/>
    <hyperlink ref="P254" r:id="rId59" display="http://www.konkoly.hu/cgi-bin/IBVS?6039" xr:uid="{00000000-0004-0000-0300-00003A000000}"/>
    <hyperlink ref="P255" r:id="rId60" display="http://www.konkoly.hu/cgi-bin/IBVS?6005" xr:uid="{00000000-0004-0000-0300-00003B000000}"/>
    <hyperlink ref="P256" r:id="rId61" display="http://www.konkoly.hu/cgi-bin/IBVS?6005" xr:uid="{00000000-0004-0000-0300-00003C000000}"/>
    <hyperlink ref="P257" r:id="rId62" display="http://www.konkoly.hu/cgi-bin/IBVS?6005" xr:uid="{00000000-0004-0000-0300-00003D000000}"/>
    <hyperlink ref="P258" r:id="rId63" display="http://www.konkoly.hu/cgi-bin/IBVS?6005" xr:uid="{00000000-0004-0000-0300-00003E000000}"/>
    <hyperlink ref="P259" r:id="rId64" display="http://var.astro.cz/oejv/issues/oejv0160.pdf" xr:uid="{00000000-0004-0000-0300-00003F000000}"/>
    <hyperlink ref="P260" r:id="rId65" display="http://var.astro.cz/oejv/issues/oejv0160.pdf" xr:uid="{00000000-0004-0000-0300-000040000000}"/>
  </hyperlinks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2"/>
  </sheetPr>
  <dimension ref="A1:AB330"/>
  <sheetViews>
    <sheetView topLeftCell="A3" workbookViewId="0">
      <selection activeCell="A21" sqref="A21:C114"/>
    </sheetView>
  </sheetViews>
  <sheetFormatPr defaultRowHeight="12.75"/>
  <cols>
    <col min="1" max="1" width="9.140625" style="36"/>
    <col min="2" max="2" width="10.7109375" style="36" customWidth="1"/>
    <col min="3" max="4" width="9.140625" style="36"/>
    <col min="5" max="5" width="11.28515625" style="36" customWidth="1"/>
    <col min="6" max="6" width="13.140625" style="36" bestFit="1" customWidth="1"/>
    <col min="7" max="7" width="10.7109375" style="36" customWidth="1"/>
    <col min="8" max="13" width="9.140625" style="36"/>
    <col min="14" max="14" width="12.140625" style="36" customWidth="1"/>
    <col min="15" max="15" width="11" style="36" customWidth="1"/>
    <col min="16" max="16384" width="9.140625" style="36"/>
  </cols>
  <sheetData>
    <row r="1" spans="1:28" ht="18.75" thickBot="1">
      <c r="A1" s="35" t="s">
        <v>81</v>
      </c>
      <c r="D1" s="37" t="s">
        <v>82</v>
      </c>
      <c r="M1" s="38" t="s">
        <v>83</v>
      </c>
      <c r="N1" s="36" t="s">
        <v>84</v>
      </c>
      <c r="O1" s="36">
        <f ca="1">H18*J18-I18*I18</f>
        <v>5992.6540098807018</v>
      </c>
      <c r="P1" s="36" t="s">
        <v>177</v>
      </c>
      <c r="U1" s="8" t="s">
        <v>140</v>
      </c>
      <c r="V1" s="68" t="s">
        <v>147</v>
      </c>
      <c r="AA1" s="36">
        <v>1</v>
      </c>
      <c r="AB1" s="36" t="s">
        <v>85</v>
      </c>
    </row>
    <row r="2" spans="1:28">
      <c r="M2" s="38" t="s">
        <v>86</v>
      </c>
      <c r="N2" s="36" t="s">
        <v>87</v>
      </c>
      <c r="O2" s="36">
        <f ca="1">+F18*J18-H18*I18</f>
        <v>8789.6743514968621</v>
      </c>
      <c r="P2" s="36" t="s">
        <v>178</v>
      </c>
      <c r="U2" s="36">
        <v>0.5</v>
      </c>
      <c r="V2" s="36">
        <f t="shared" ref="V2:V18" ca="1" si="0">+E$4+E$5*U2+E$6*U2^2</f>
        <v>3.7711108809112036E-3</v>
      </c>
      <c r="AA2" s="36">
        <v>2</v>
      </c>
      <c r="AB2" s="36" t="s">
        <v>44</v>
      </c>
    </row>
    <row r="3" spans="1:28" ht="13.5" thickBot="1">
      <c r="A3" s="36" t="s">
        <v>88</v>
      </c>
      <c r="B3" s="36" t="s">
        <v>89</v>
      </c>
      <c r="E3" s="39" t="s">
        <v>90</v>
      </c>
      <c r="F3" s="39" t="s">
        <v>91</v>
      </c>
      <c r="G3" s="39" t="s">
        <v>92</v>
      </c>
      <c r="H3" s="39" t="s">
        <v>93</v>
      </c>
      <c r="M3" s="38" t="s">
        <v>94</v>
      </c>
      <c r="N3" s="36" t="s">
        <v>95</v>
      </c>
      <c r="O3" s="36">
        <f ca="1">+F18*I18-H18*H18</f>
        <v>2905.5850211005236</v>
      </c>
      <c r="P3" s="36" t="s">
        <v>179</v>
      </c>
      <c r="U3" s="36">
        <v>0.6</v>
      </c>
      <c r="V3" s="36">
        <f t="shared" ca="1" si="0"/>
        <v>-8.1880000057503975E-4</v>
      </c>
      <c r="AA3" s="36">
        <v>3</v>
      </c>
      <c r="AB3" s="36" t="s">
        <v>96</v>
      </c>
    </row>
    <row r="4" spans="1:28">
      <c r="A4" s="36" t="s">
        <v>97</v>
      </c>
      <c r="B4" s="36" t="s">
        <v>98</v>
      </c>
      <c r="D4" s="40" t="s">
        <v>99</v>
      </c>
      <c r="E4" s="41">
        <f ca="1">(G18*O1-K18*O2+L18*O3)/O7</f>
        <v>1.9450195808727113E-2</v>
      </c>
      <c r="F4" s="42">
        <f ca="1">+E7/O7*O18</f>
        <v>2.6910221859123909E-3</v>
      </c>
      <c r="G4" s="43">
        <f>+B18</f>
        <v>1</v>
      </c>
      <c r="H4" s="44">
        <f ca="1">ABS(F4/E4)</f>
        <v>0.13835450359347826</v>
      </c>
      <c r="M4" s="38" t="s">
        <v>100</v>
      </c>
      <c r="N4" s="36" t="s">
        <v>101</v>
      </c>
      <c r="O4" s="36">
        <f ca="1">+C18*J18-H18*H18</f>
        <v>13686.26424669788</v>
      </c>
      <c r="P4" s="36" t="s">
        <v>180</v>
      </c>
      <c r="U4" s="36">
        <v>0.7</v>
      </c>
      <c r="V4" s="36">
        <f t="shared" ca="1" si="0"/>
        <v>-5.8934088473689694E-3</v>
      </c>
      <c r="AA4" s="36">
        <v>4</v>
      </c>
      <c r="AB4" s="36" t="s">
        <v>102</v>
      </c>
    </row>
    <row r="5" spans="1:28">
      <c r="A5" s="36" t="s">
        <v>103</v>
      </c>
      <c r="B5" s="45">
        <v>40323</v>
      </c>
      <c r="D5" s="46" t="s">
        <v>104</v>
      </c>
      <c r="E5" s="47">
        <f ca="1">+(-G18*O2+K18*O4-L18*O5)/O7</f>
        <v>-1.9240720722939635E-2</v>
      </c>
      <c r="F5" s="48">
        <f ca="1">P18*E7/O7</f>
        <v>4.0762396411152136E-3</v>
      </c>
      <c r="G5" s="49">
        <f>+B18/A18</f>
        <v>1E-4</v>
      </c>
      <c r="H5" s="44">
        <f ca="1">ABS(F5/E5)</f>
        <v>0.21185483120990065</v>
      </c>
      <c r="M5" s="38" t="s">
        <v>105</v>
      </c>
      <c r="N5" s="36" t="s">
        <v>106</v>
      </c>
      <c r="O5" s="36">
        <f ca="1">+C18*I18-F18*H18</f>
        <v>4704.7082288965285</v>
      </c>
      <c r="P5" s="36" t="s">
        <v>181</v>
      </c>
      <c r="U5" s="36">
        <v>0.8</v>
      </c>
      <c r="V5" s="36">
        <f t="shared" ca="1" si="0"/>
        <v>-1.1452715659470595E-2</v>
      </c>
      <c r="AA5" s="36">
        <v>5</v>
      </c>
      <c r="AB5" s="36" t="s">
        <v>107</v>
      </c>
    </row>
    <row r="6" spans="1:28" ht="13.5" thickBot="1">
      <c r="D6" s="50" t="s">
        <v>108</v>
      </c>
      <c r="E6" s="51">
        <f ca="1">+(G18*O3-K18*O5+L18*O6)/O7</f>
        <v>-2.4234898265384369E-2</v>
      </c>
      <c r="F6" s="52">
        <f ca="1">Q18*E7/O7</f>
        <v>1.4270611250364116E-3</v>
      </c>
      <c r="G6" s="53">
        <f>+B18/A18^2</f>
        <v>1E-8</v>
      </c>
      <c r="H6" s="44">
        <f ca="1">ABS(F6/E6)</f>
        <v>5.8884551913912411E-2</v>
      </c>
      <c r="M6" s="54" t="s">
        <v>109</v>
      </c>
      <c r="N6" s="55" t="s">
        <v>110</v>
      </c>
      <c r="O6" s="55">
        <f ca="1">+C18*H18-F18*F18</f>
        <v>1673.4944415424998</v>
      </c>
      <c r="P6" s="36" t="s">
        <v>182</v>
      </c>
      <c r="U6" s="36">
        <v>0.9</v>
      </c>
      <c r="V6" s="36">
        <f t="shared" ca="1" si="0"/>
        <v>-1.7496720436879901E-2</v>
      </c>
      <c r="AA6" s="36">
        <v>6</v>
      </c>
      <c r="AB6" s="36" t="s">
        <v>111</v>
      </c>
    </row>
    <row r="7" spans="1:28">
      <c r="D7" s="37" t="s">
        <v>112</v>
      </c>
      <c r="E7" s="56">
        <f ca="1">SQRT(N18/(B15-3))</f>
        <v>3.360448329707286E-3</v>
      </c>
      <c r="G7" s="57">
        <f>+B22</f>
        <v>9.5235000480897725E-4</v>
      </c>
      <c r="M7" s="38" t="s">
        <v>113</v>
      </c>
      <c r="N7" s="36" t="s">
        <v>114</v>
      </c>
      <c r="O7" s="36">
        <f ca="1">+C18*O1-F18*O2+H18*O3</f>
        <v>9151.1013470151811</v>
      </c>
      <c r="U7" s="36">
        <v>1</v>
      </c>
      <c r="V7" s="36">
        <f t="shared" ca="1" si="0"/>
        <v>-2.402542317959689E-2</v>
      </c>
      <c r="AA7" s="36">
        <v>7</v>
      </c>
      <c r="AB7" s="36" t="s">
        <v>115</v>
      </c>
    </row>
    <row r="8" spans="1:28">
      <c r="A8" s="62">
        <v>21</v>
      </c>
      <c r="B8" s="36" t="s">
        <v>119</v>
      </c>
      <c r="C8" s="93">
        <v>21</v>
      </c>
      <c r="D8" s="37" t="s">
        <v>116</v>
      </c>
      <c r="F8" s="94">
        <f ca="1">CORREL(INDIRECT(E12):INDIRECT(E13),INDIRECT(M12):INDIRECT(M13))</f>
        <v>0.99352512099257839</v>
      </c>
      <c r="G8" s="56"/>
      <c r="K8" s="57"/>
      <c r="U8" s="36">
        <v>1.1000000000000001</v>
      </c>
      <c r="V8" s="36">
        <f t="shared" ca="1" si="0"/>
        <v>-3.1038823887621577E-2</v>
      </c>
      <c r="AA8" s="36">
        <v>8</v>
      </c>
      <c r="AB8" s="36" t="s">
        <v>117</v>
      </c>
    </row>
    <row r="9" spans="1:28">
      <c r="A9" s="62">
        <f>20+COUNT(A21:A1437)</f>
        <v>114</v>
      </c>
      <c r="B9" s="36" t="s">
        <v>121</v>
      </c>
      <c r="C9" s="93">
        <f>A9</f>
        <v>114</v>
      </c>
      <c r="E9" s="59">
        <f ca="1">E6*G6</f>
        <v>-2.4234898265384372E-10</v>
      </c>
      <c r="F9" s="60">
        <f ca="1">H6</f>
        <v>5.8884551913912411E-2</v>
      </c>
      <c r="G9" s="61">
        <f ca="1">F8</f>
        <v>0.99352512099257839</v>
      </c>
      <c r="K9" s="57"/>
      <c r="U9" s="36">
        <v>1.2</v>
      </c>
      <c r="V9" s="36">
        <f t="shared" ca="1" si="0"/>
        <v>-3.8536922560953937E-2</v>
      </c>
      <c r="AA9" s="36">
        <v>9</v>
      </c>
      <c r="AB9" s="36" t="s">
        <v>71</v>
      </c>
    </row>
    <row r="10" spans="1:28">
      <c r="A10" s="96" t="s">
        <v>5</v>
      </c>
      <c r="B10" s="97">
        <f>'Active 1'!C8</f>
        <v>0.78585970000000005</v>
      </c>
      <c r="D10" s="36" t="s">
        <v>171</v>
      </c>
      <c r="E10" s="36">
        <f ca="1">2*E9*365.2422/B10</f>
        <v>-2.2527195526695599E-7</v>
      </c>
      <c r="F10" s="36">
        <f ca="1">+F9*E10</f>
        <v>-1.3265038144665624E-8</v>
      </c>
      <c r="G10" s="36" t="s">
        <v>172</v>
      </c>
      <c r="U10" s="36">
        <v>1.3</v>
      </c>
      <c r="V10" s="36">
        <f t="shared" ca="1" si="0"/>
        <v>-4.6519719199593995E-2</v>
      </c>
      <c r="AA10" s="36">
        <v>10</v>
      </c>
      <c r="AB10" s="36" t="s">
        <v>118</v>
      </c>
    </row>
    <row r="11" spans="1:28">
      <c r="U11" s="36">
        <v>1.4</v>
      </c>
      <c r="V11" s="36">
        <f t="shared" ca="1" si="0"/>
        <v>-5.4987213803541726E-2</v>
      </c>
      <c r="AA11" s="36">
        <v>11</v>
      </c>
      <c r="AB11" s="36" t="s">
        <v>46</v>
      </c>
    </row>
    <row r="12" spans="1:28">
      <c r="C12" s="5" t="str">
        <f t="shared" ref="C12:Q13" si="1">C$15&amp;$C8</f>
        <v>C21</v>
      </c>
      <c r="D12" s="5" t="str">
        <f t="shared" si="1"/>
        <v>D21</v>
      </c>
      <c r="E12" s="5" t="str">
        <f t="shared" si="1"/>
        <v>E21</v>
      </c>
      <c r="F12" s="5" t="str">
        <f t="shared" si="1"/>
        <v>F21</v>
      </c>
      <c r="G12" s="5" t="str">
        <f t="shared" ref="G12:Q12" si="2">G15&amp;$C8</f>
        <v>G21</v>
      </c>
      <c r="H12" s="5" t="str">
        <f t="shared" si="2"/>
        <v>H21</v>
      </c>
      <c r="I12" s="5" t="str">
        <f t="shared" si="2"/>
        <v>I21</v>
      </c>
      <c r="J12" s="5" t="str">
        <f t="shared" si="2"/>
        <v>J21</v>
      </c>
      <c r="K12" s="5" t="str">
        <f t="shared" si="2"/>
        <v>K21</v>
      </c>
      <c r="L12" s="5" t="str">
        <f t="shared" si="2"/>
        <v>L21</v>
      </c>
      <c r="M12" s="5" t="str">
        <f t="shared" si="2"/>
        <v>M21</v>
      </c>
      <c r="N12" s="5" t="str">
        <f t="shared" si="2"/>
        <v>N21</v>
      </c>
      <c r="O12" s="5" t="str">
        <f t="shared" si="2"/>
        <v>O21</v>
      </c>
      <c r="P12" s="5" t="str">
        <f t="shared" si="2"/>
        <v>P21</v>
      </c>
      <c r="Q12" s="5" t="str">
        <f t="shared" si="2"/>
        <v>Q21</v>
      </c>
      <c r="U12" s="36">
        <v>1.5</v>
      </c>
      <c r="V12" s="36">
        <f t="shared" ca="1" si="0"/>
        <v>-6.3939406372797158E-2</v>
      </c>
      <c r="AA12" s="36">
        <v>12</v>
      </c>
      <c r="AB12" s="36" t="s">
        <v>120</v>
      </c>
    </row>
    <row r="13" spans="1:28">
      <c r="C13" s="5" t="str">
        <f t="shared" si="1"/>
        <v>C114</v>
      </c>
      <c r="D13" s="5" t="str">
        <f t="shared" si="1"/>
        <v>D114</v>
      </c>
      <c r="E13" s="5" t="str">
        <f t="shared" si="1"/>
        <v>E114</v>
      </c>
      <c r="F13" s="5" t="str">
        <f t="shared" si="1"/>
        <v>F114</v>
      </c>
      <c r="G13" s="5" t="str">
        <f t="shared" si="1"/>
        <v>G114</v>
      </c>
      <c r="H13" s="5" t="str">
        <f t="shared" si="1"/>
        <v>H114</v>
      </c>
      <c r="I13" s="5" t="str">
        <f t="shared" si="1"/>
        <v>I114</v>
      </c>
      <c r="J13" s="5" t="str">
        <f t="shared" si="1"/>
        <v>J114</v>
      </c>
      <c r="K13" s="5" t="str">
        <f t="shared" si="1"/>
        <v>K114</v>
      </c>
      <c r="L13" s="5" t="str">
        <f t="shared" si="1"/>
        <v>L114</v>
      </c>
      <c r="M13" s="5" t="str">
        <f t="shared" si="1"/>
        <v>M114</v>
      </c>
      <c r="N13" s="5" t="str">
        <f t="shared" si="1"/>
        <v>N114</v>
      </c>
      <c r="O13" s="5" t="str">
        <f t="shared" si="1"/>
        <v>O114</v>
      </c>
      <c r="P13" s="5" t="str">
        <f t="shared" si="1"/>
        <v>P114</v>
      </c>
      <c r="Q13" s="5" t="str">
        <f t="shared" si="1"/>
        <v>Q114</v>
      </c>
      <c r="U13" s="36">
        <v>1.6</v>
      </c>
      <c r="V13" s="36">
        <f t="shared" ca="1" si="0"/>
        <v>-7.3376296907360306E-2</v>
      </c>
      <c r="AA13" s="36">
        <v>13</v>
      </c>
      <c r="AB13" s="36" t="s">
        <v>122</v>
      </c>
    </row>
    <row r="14" spans="1:28">
      <c r="U14" s="36">
        <v>1.7</v>
      </c>
      <c r="V14" s="36">
        <f t="shared" ca="1" si="0"/>
        <v>-8.3297885407231084E-2</v>
      </c>
      <c r="AA14" s="36">
        <v>14</v>
      </c>
      <c r="AB14" s="36" t="s">
        <v>123</v>
      </c>
    </row>
    <row r="15" spans="1:28">
      <c r="A15" s="37" t="s">
        <v>127</v>
      </c>
      <c r="B15" s="37">
        <f>C9-C8+1</f>
        <v>94</v>
      </c>
      <c r="C15" s="5" t="str">
        <f t="shared" ref="C15:Q15" si="3">VLOOKUP(C16,$AA1:$AB26,2,FALSE)</f>
        <v>C</v>
      </c>
      <c r="D15" s="5" t="str">
        <f t="shared" si="3"/>
        <v>D</v>
      </c>
      <c r="E15" s="5" t="str">
        <f t="shared" si="3"/>
        <v>E</v>
      </c>
      <c r="F15" s="5" t="str">
        <f t="shared" si="3"/>
        <v>F</v>
      </c>
      <c r="G15" s="5" t="str">
        <f t="shared" si="3"/>
        <v>G</v>
      </c>
      <c r="H15" s="5" t="str">
        <f t="shared" si="3"/>
        <v>H</v>
      </c>
      <c r="I15" s="5" t="str">
        <f t="shared" si="3"/>
        <v>I</v>
      </c>
      <c r="J15" s="5" t="str">
        <f t="shared" si="3"/>
        <v>J</v>
      </c>
      <c r="K15" s="5" t="str">
        <f t="shared" si="3"/>
        <v>K</v>
      </c>
      <c r="L15" s="5" t="str">
        <f t="shared" si="3"/>
        <v>L</v>
      </c>
      <c r="M15" s="5" t="str">
        <f t="shared" si="3"/>
        <v>M</v>
      </c>
      <c r="N15" s="5" t="str">
        <f t="shared" si="3"/>
        <v>N</v>
      </c>
      <c r="O15" s="5" t="str">
        <f t="shared" si="3"/>
        <v>O</v>
      </c>
      <c r="P15" s="5" t="str">
        <f t="shared" si="3"/>
        <v>P</v>
      </c>
      <c r="Q15" s="5" t="str">
        <f t="shared" si="3"/>
        <v>Q</v>
      </c>
      <c r="U15" s="36">
        <v>1.8</v>
      </c>
      <c r="V15" s="36">
        <f t="shared" ca="1" si="0"/>
        <v>-9.3704171872409592E-2</v>
      </c>
      <c r="AA15" s="36">
        <v>15</v>
      </c>
      <c r="AB15" s="36" t="s">
        <v>124</v>
      </c>
    </row>
    <row r="16" spans="1:28">
      <c r="A16" s="5"/>
      <c r="C16" s="5">
        <f>COLUMN()</f>
        <v>3</v>
      </c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5">
        <f>COLUMN()</f>
        <v>16</v>
      </c>
      <c r="Q16" s="5">
        <f>COLUMN()</f>
        <v>17</v>
      </c>
      <c r="U16" s="36">
        <v>1.9</v>
      </c>
      <c r="V16" s="36">
        <f t="shared" ca="1" si="0"/>
        <v>-0.10459515630289576</v>
      </c>
      <c r="AA16" s="36">
        <v>16</v>
      </c>
      <c r="AB16" s="36" t="s">
        <v>125</v>
      </c>
    </row>
    <row r="17" spans="1:28">
      <c r="A17" s="37" t="s">
        <v>126</v>
      </c>
      <c r="U17" s="36">
        <v>2</v>
      </c>
      <c r="V17" s="36">
        <f t="shared" ca="1" si="0"/>
        <v>-0.11597083869868963</v>
      </c>
      <c r="AA17" s="36">
        <v>17</v>
      </c>
      <c r="AB17" s="36" t="s">
        <v>128</v>
      </c>
    </row>
    <row r="18" spans="1:28">
      <c r="A18" s="64">
        <v>10000</v>
      </c>
      <c r="B18" s="64">
        <v>1</v>
      </c>
      <c r="C18" s="36">
        <f ca="1">SUM(INDIRECT(C12):INDIRECT(C13))</f>
        <v>84.1</v>
      </c>
      <c r="D18" s="95">
        <f ca="1">SUM(INDIRECT(D12):INDIRECT(D13))</f>
        <v>124.27779999999998</v>
      </c>
      <c r="E18" s="95">
        <f ca="1">SUM(INDIRECT(E12):INDIRECT(E13))</f>
        <v>-5.0866465998333297</v>
      </c>
      <c r="F18" s="37">
        <f ca="1">SUM(INDIRECT(F12):INDIRECT(F13))</f>
        <v>113.59740999999998</v>
      </c>
      <c r="G18" s="37">
        <f ca="1">SUM(INDIRECT(G12):INDIRECT(G13))</f>
        <v>-4.7508037698462431</v>
      </c>
      <c r="H18" s="37">
        <f ca="1">SUM(INDIRECT(H12):INDIRECT(H13))</f>
        <v>173.33966706599995</v>
      </c>
      <c r="I18" s="37">
        <f ca="1">SUM(INDIRECT(I12):INDIRECT(I13))</f>
        <v>290.07901852385754</v>
      </c>
      <c r="J18" s="37">
        <f ca="1">SUM(INDIRECT(J12):INDIRECT(J13))</f>
        <v>520.01075416468007</v>
      </c>
      <c r="K18" s="37">
        <f ca="1">SUM(INDIRECT(K12):INDIRECT(K13))</f>
        <v>-8.1557237592093337</v>
      </c>
      <c r="L18" s="37">
        <f ca="1">SUM(INDIRECT(L12):INDIRECT(L13))</f>
        <v>-14.812246641237234</v>
      </c>
      <c r="N18" s="36">
        <f ca="1">SUM(INDIRECT(N12):INDIRECT(N13))</f>
        <v>1.0276277808735565E-3</v>
      </c>
      <c r="O18" s="36">
        <f ca="1">SQRT(SUM(INDIRECT(O12):INDIRECT(O13)))</f>
        <v>7328.1343244148802</v>
      </c>
      <c r="P18" s="36">
        <f ca="1">SQRT(SUM(INDIRECT(P12):INDIRECT(P13)))</f>
        <v>11100.329006937991</v>
      </c>
      <c r="Q18" s="36">
        <f ca="1">SQRT(SUM(INDIRECT(Q12):INDIRECT(Q13)))</f>
        <v>3886.1424733559988</v>
      </c>
      <c r="U18" s="36">
        <v>2.1</v>
      </c>
      <c r="V18" s="36">
        <f t="shared" ca="1" si="0"/>
        <v>-0.1278312190597912</v>
      </c>
      <c r="AA18" s="36">
        <v>18</v>
      </c>
      <c r="AB18" s="36" t="s">
        <v>130</v>
      </c>
    </row>
    <row r="19" spans="1:28">
      <c r="A19" s="65" t="s">
        <v>131</v>
      </c>
      <c r="F19" s="66" t="s">
        <v>132</v>
      </c>
      <c r="G19" s="66" t="s">
        <v>133</v>
      </c>
      <c r="H19" s="66" t="s">
        <v>134</v>
      </c>
      <c r="I19" s="66" t="s">
        <v>135</v>
      </c>
      <c r="J19" s="66" t="s">
        <v>136</v>
      </c>
      <c r="K19" s="66" t="s">
        <v>137</v>
      </c>
      <c r="L19" s="66" t="s">
        <v>138</v>
      </c>
      <c r="M19" s="67"/>
      <c r="N19" s="67"/>
      <c r="O19" s="67"/>
      <c r="P19" s="67"/>
      <c r="Q19" s="67"/>
      <c r="U19" s="36">
        <v>2.2000000000000002</v>
      </c>
      <c r="V19" s="36">
        <f ca="1">+E$4+E$5*U19+E$6*U19^2</f>
        <v>-0.14017629738620044</v>
      </c>
      <c r="AA19" s="36">
        <v>19</v>
      </c>
      <c r="AB19" s="36" t="s">
        <v>139</v>
      </c>
    </row>
    <row r="20" spans="1:28" ht="15" thickBot="1">
      <c r="A20" s="8" t="s">
        <v>140</v>
      </c>
      <c r="B20" s="8" t="s">
        <v>141</v>
      </c>
      <c r="C20" s="8" t="s">
        <v>173</v>
      </c>
      <c r="D20" s="8" t="s">
        <v>140</v>
      </c>
      <c r="E20" s="8" t="s">
        <v>141</v>
      </c>
      <c r="F20" s="8" t="s">
        <v>174</v>
      </c>
      <c r="G20" s="8" t="s">
        <v>175</v>
      </c>
      <c r="H20" s="8" t="s">
        <v>183</v>
      </c>
      <c r="I20" s="8" t="s">
        <v>184</v>
      </c>
      <c r="J20" s="8" t="s">
        <v>185</v>
      </c>
      <c r="K20" s="8" t="s">
        <v>176</v>
      </c>
      <c r="L20" s="8" t="s">
        <v>186</v>
      </c>
      <c r="M20" s="68" t="s">
        <v>147</v>
      </c>
      <c r="N20" s="8" t="s">
        <v>148</v>
      </c>
      <c r="O20" s="8" t="s">
        <v>149</v>
      </c>
      <c r="P20" s="8" t="s">
        <v>150</v>
      </c>
      <c r="Q20" s="8" t="s">
        <v>151</v>
      </c>
      <c r="R20" s="39" t="s">
        <v>152</v>
      </c>
      <c r="AA20" s="36">
        <v>20</v>
      </c>
      <c r="AB20" s="36" t="s">
        <v>153</v>
      </c>
    </row>
    <row r="21" spans="1:28">
      <c r="A21" s="69">
        <v>5018.5</v>
      </c>
      <c r="B21" s="69">
        <v>-2.1504450000065845E-2</v>
      </c>
      <c r="C21" s="88">
        <v>0.1</v>
      </c>
      <c r="D21" s="70">
        <f>A21/A$18</f>
        <v>0.50185000000000002</v>
      </c>
      <c r="E21" s="70">
        <f>B21/B$18</f>
        <v>-2.1504450000065845E-2</v>
      </c>
      <c r="F21" s="62">
        <f>$C21*D21</f>
        <v>5.0185000000000007E-2</v>
      </c>
      <c r="G21" s="62">
        <f>$C21*E21</f>
        <v>-2.1504450000065845E-3</v>
      </c>
      <c r="H21" s="62">
        <f>C21*D21*D21</f>
        <v>2.5185342250000006E-2</v>
      </c>
      <c r="I21" s="62">
        <f>C21*D21*D21*D21</f>
        <v>1.2639264008162504E-2</v>
      </c>
      <c r="J21" s="62">
        <f>C21*D21*D21*D21*D21</f>
        <v>6.3430146424963531E-3</v>
      </c>
      <c r="K21" s="62">
        <f>C21*E21*D21</f>
        <v>-1.0792008232533045E-3</v>
      </c>
      <c r="L21" s="62">
        <f>C21*E21*D21*D21</f>
        <v>-5.4159693314967091E-4</v>
      </c>
      <c r="M21" s="62">
        <f t="shared" ref="M21:M76" ca="1" si="4">+E$4+E$5*D21+E$6*D21^2</f>
        <v>3.6905980418434894E-3</v>
      </c>
      <c r="N21" s="62">
        <f ca="1">C21*(M21-E21)^2</f>
        <v>6.3479044583411947E-5</v>
      </c>
      <c r="O21" s="72">
        <f ca="1">(C21*O$1-O$2*F21+O$3*H21)^2</f>
        <v>53515.302432164317</v>
      </c>
      <c r="P21" s="62">
        <f ca="1">(-C21*O$2+O$4*F21-O$5*H21)^2</f>
        <v>96479.784017243612</v>
      </c>
      <c r="Q21" s="62">
        <f ca="1">+(C21*O$3-F21*O$5+H21*O$6)^2</f>
        <v>9331.608282017678</v>
      </c>
      <c r="R21" s="36">
        <f t="shared" ref="R21:R74" ca="1" si="5">+E21-M21</f>
        <v>-2.5195048041909335E-2</v>
      </c>
      <c r="AA21" s="36">
        <v>21</v>
      </c>
      <c r="AB21" s="36" t="s">
        <v>154</v>
      </c>
    </row>
    <row r="22" spans="1:28">
      <c r="A22" s="69">
        <v>5074.5</v>
      </c>
      <c r="B22" s="69">
        <v>9.5235000480897725E-4</v>
      </c>
      <c r="C22" s="69">
        <v>1</v>
      </c>
      <c r="D22" s="70">
        <f t="shared" ref="D22:E75" si="6">A22/A$18</f>
        <v>0.50744999999999996</v>
      </c>
      <c r="E22" s="70">
        <f t="shared" si="6"/>
        <v>9.5235000480897725E-4</v>
      </c>
      <c r="F22" s="62">
        <f t="shared" ref="F22:G75" si="7">$C22*D22</f>
        <v>0.50744999999999996</v>
      </c>
      <c r="G22" s="62">
        <f t="shared" si="7"/>
        <v>9.5235000480897725E-4</v>
      </c>
      <c r="H22" s="62">
        <f t="shared" ref="H22:H75" si="8">C22*D22*D22</f>
        <v>0.25750550249999998</v>
      </c>
      <c r="I22" s="62">
        <f t="shared" ref="I22:I75" si="9">C22*D22*D22*D22</f>
        <v>0.13067116724362499</v>
      </c>
      <c r="J22" s="62">
        <f t="shared" ref="J22:J75" si="10">C22*D22*D22*D22*D22</f>
        <v>6.6309083817777489E-2</v>
      </c>
      <c r="K22" s="62">
        <f t="shared" ref="K22:K75" si="11">C22*E22*D22</f>
        <v>4.8327000994031544E-4</v>
      </c>
      <c r="L22" s="62">
        <f t="shared" ref="L22:L75" si="12">C22*E22*D22*D22</f>
        <v>2.4523536654421307E-4</v>
      </c>
      <c r="M22" s="62">
        <f t="shared" ca="1" si="4"/>
        <v>3.4458724220072165E-3</v>
      </c>
      <c r="N22" s="62">
        <f t="shared" ref="N22:N75" ca="1" si="13">C22*(M22-E22)^2</f>
        <v>6.2176540450701503E-6</v>
      </c>
      <c r="O22" s="72">
        <f t="shared" ref="O22:O75" ca="1" si="14">(C22*O$1-O$2*F22+O$3*H22)^2</f>
        <v>5200853.0728732068</v>
      </c>
      <c r="P22" s="62">
        <f t="shared" ref="P22:P75" ca="1" si="15">(-C22*O$2+O$4*F22-O$5*H22)^2</f>
        <v>9339550.4966505654</v>
      </c>
      <c r="Q22" s="62">
        <f t="shared" ref="Q22:Q75" ca="1" si="16">+(C22*O$3-F22*O$5+H22*O$6)^2</f>
        <v>900819.01262728241</v>
      </c>
      <c r="R22" s="36">
        <f t="shared" ca="1" si="5"/>
        <v>-2.4935224171982392E-3</v>
      </c>
      <c r="AA22" s="36">
        <v>22</v>
      </c>
      <c r="AB22" s="36" t="s">
        <v>59</v>
      </c>
    </row>
    <row r="23" spans="1:28">
      <c r="A23" s="69">
        <v>5077</v>
      </c>
      <c r="B23" s="69">
        <v>-3.2969000021694228E-3</v>
      </c>
      <c r="C23" s="69">
        <v>1</v>
      </c>
      <c r="D23" s="70">
        <f t="shared" si="6"/>
        <v>0.50770000000000004</v>
      </c>
      <c r="E23" s="70">
        <f t="shared" si="6"/>
        <v>-3.2969000021694228E-3</v>
      </c>
      <c r="F23" s="62">
        <f t="shared" si="7"/>
        <v>0.50770000000000004</v>
      </c>
      <c r="G23" s="62">
        <f t="shared" si="7"/>
        <v>-3.2969000021694228E-3</v>
      </c>
      <c r="H23" s="62">
        <f t="shared" si="8"/>
        <v>0.25775929000000003</v>
      </c>
      <c r="I23" s="62">
        <f t="shared" si="9"/>
        <v>0.13086439153300003</v>
      </c>
      <c r="J23" s="62">
        <f t="shared" si="10"/>
        <v>6.6439851581304124E-2</v>
      </c>
      <c r="K23" s="62">
        <f t="shared" si="11"/>
        <v>-1.6738361311014161E-3</v>
      </c>
      <c r="L23" s="62">
        <f t="shared" si="12"/>
        <v>-8.4980660376018902E-4</v>
      </c>
      <c r="M23" s="62">
        <f t="shared" ca="1" si="4"/>
        <v>3.4349117275829519E-3</v>
      </c>
      <c r="N23" s="62">
        <f t="shared" ca="1" si="13"/>
        <v>4.531728916483166E-5</v>
      </c>
      <c r="O23" s="72">
        <f t="shared" ca="1" si="14"/>
        <v>5194195.9543854976</v>
      </c>
      <c r="P23" s="62">
        <f t="shared" ca="1" si="15"/>
        <v>9325940.249224605</v>
      </c>
      <c r="Q23" s="62">
        <f t="shared" ca="1" si="16"/>
        <v>899393.1239698896</v>
      </c>
      <c r="R23" s="36">
        <f t="shared" ca="1" si="5"/>
        <v>-6.7318117297523747E-3</v>
      </c>
      <c r="AA23" s="36">
        <v>23</v>
      </c>
      <c r="AB23" s="36" t="s">
        <v>155</v>
      </c>
    </row>
    <row r="24" spans="1:28">
      <c r="A24" s="69">
        <v>5088.5</v>
      </c>
      <c r="B24" s="69">
        <v>2.1655000455211848E-4</v>
      </c>
      <c r="C24" s="69">
        <v>1</v>
      </c>
      <c r="D24" s="70">
        <f t="shared" si="6"/>
        <v>0.50885000000000002</v>
      </c>
      <c r="E24" s="70">
        <f t="shared" si="6"/>
        <v>2.1655000455211848E-4</v>
      </c>
      <c r="F24" s="62">
        <f t="shared" si="7"/>
        <v>0.50885000000000002</v>
      </c>
      <c r="G24" s="62">
        <f t="shared" si="7"/>
        <v>2.1655000455211848E-4</v>
      </c>
      <c r="H24" s="62">
        <f t="shared" si="8"/>
        <v>0.25892832250000003</v>
      </c>
      <c r="I24" s="62">
        <f t="shared" si="9"/>
        <v>0.13175567690412501</v>
      </c>
      <c r="J24" s="62">
        <f t="shared" si="10"/>
        <v>6.7043876192664012E-2</v>
      </c>
      <c r="K24" s="62">
        <f t="shared" si="11"/>
        <v>1.101914698163455E-4</v>
      </c>
      <c r="L24" s="62">
        <f t="shared" si="12"/>
        <v>5.607092941604741E-5</v>
      </c>
      <c r="M24" s="62">
        <f t="shared" ca="1" si="4"/>
        <v>3.3844535150451445E-3</v>
      </c>
      <c r="N24" s="62">
        <f t="shared" ca="1" si="13"/>
        <v>1.0035612651794037E-5</v>
      </c>
      <c r="O24" s="72">
        <f t="shared" ca="1" si="14"/>
        <v>5163649.3808710277</v>
      </c>
      <c r="P24" s="62">
        <f t="shared" ca="1" si="15"/>
        <v>9263507.0418732967</v>
      </c>
      <c r="Q24" s="62">
        <f t="shared" ca="1" si="16"/>
        <v>892853.67459260963</v>
      </c>
      <c r="R24" s="36">
        <f t="shared" ca="1" si="5"/>
        <v>-3.167903510493026E-3</v>
      </c>
      <c r="AA24" s="36">
        <v>24</v>
      </c>
      <c r="AB24" s="36" t="s">
        <v>140</v>
      </c>
    </row>
    <row r="25" spans="1:28">
      <c r="A25" s="69">
        <v>5513.5</v>
      </c>
      <c r="B25" s="69">
        <v>-4.0559499975643121E-3</v>
      </c>
      <c r="C25" s="69">
        <v>1</v>
      </c>
      <c r="D25" s="70">
        <f t="shared" si="6"/>
        <v>0.55135000000000001</v>
      </c>
      <c r="E25" s="70">
        <f t="shared" si="6"/>
        <v>-4.0559499975643121E-3</v>
      </c>
      <c r="F25" s="62">
        <f t="shared" si="7"/>
        <v>0.55135000000000001</v>
      </c>
      <c r="G25" s="62">
        <f t="shared" si="7"/>
        <v>-4.0559499975643121E-3</v>
      </c>
      <c r="H25" s="62">
        <f t="shared" si="8"/>
        <v>0.30398682250000003</v>
      </c>
      <c r="I25" s="62">
        <f t="shared" si="9"/>
        <v>0.16760313458537501</v>
      </c>
      <c r="J25" s="62">
        <f t="shared" si="10"/>
        <v>9.2407988253646517E-2</v>
      </c>
      <c r="K25" s="62">
        <f t="shared" si="11"/>
        <v>-2.2362480311570836E-3</v>
      </c>
      <c r="L25" s="62">
        <f t="shared" si="12"/>
        <v>-1.2329553519784581E-3</v>
      </c>
      <c r="M25" s="62">
        <f t="shared" ca="1" si="4"/>
        <v>1.4747347208293876E-3</v>
      </c>
      <c r="N25" s="62">
        <f t="shared" ca="1" si="13"/>
        <v>3.0588473454273595E-5</v>
      </c>
      <c r="O25" s="72">
        <f t="shared" ca="1" si="14"/>
        <v>4119790.1285982211</v>
      </c>
      <c r="P25" s="62">
        <f t="shared" ca="1" si="15"/>
        <v>7149858.1367658013</v>
      </c>
      <c r="Q25" s="62">
        <f t="shared" ca="1" si="16"/>
        <v>672997.74362618395</v>
      </c>
      <c r="R25" s="36">
        <f t="shared" ca="1" si="5"/>
        <v>-5.5306847183936997E-3</v>
      </c>
      <c r="AA25" s="36">
        <v>25</v>
      </c>
      <c r="AB25" s="36" t="s">
        <v>141</v>
      </c>
    </row>
    <row r="26" spans="1:28">
      <c r="A26" s="69">
        <v>5522.5</v>
      </c>
      <c r="B26" s="69">
        <v>1.4206750005541835E-2</v>
      </c>
      <c r="C26" s="69">
        <v>1</v>
      </c>
      <c r="D26" s="70">
        <f t="shared" si="6"/>
        <v>0.55225000000000002</v>
      </c>
      <c r="E26" s="70">
        <f t="shared" si="6"/>
        <v>1.4206750005541835E-2</v>
      </c>
      <c r="F26" s="62">
        <f t="shared" si="7"/>
        <v>0.55225000000000002</v>
      </c>
      <c r="G26" s="62">
        <f t="shared" si="7"/>
        <v>1.4206750005541835E-2</v>
      </c>
      <c r="H26" s="62">
        <f t="shared" si="8"/>
        <v>0.30498006250000004</v>
      </c>
      <c r="I26" s="62">
        <f t="shared" si="9"/>
        <v>0.16842523951562502</v>
      </c>
      <c r="J26" s="62">
        <f t="shared" si="10"/>
        <v>9.3012838522503916E-2</v>
      </c>
      <c r="K26" s="62">
        <f t="shared" si="11"/>
        <v>7.8456776905604791E-3</v>
      </c>
      <c r="L26" s="62">
        <f t="shared" si="12"/>
        <v>4.3327755046120246E-3</v>
      </c>
      <c r="M26" s="62">
        <f t="shared" ca="1" si="4"/>
        <v>1.4333470018256323E-3</v>
      </c>
      <c r="N26" s="62">
        <f t="shared" ca="1" si="13"/>
        <v>1.6315982429534613E-4</v>
      </c>
      <c r="O26" s="72">
        <f t="shared" ca="1" si="14"/>
        <v>4099417.5838265521</v>
      </c>
      <c r="P26" s="62">
        <f t="shared" ca="1" si="15"/>
        <v>7109033.7390327537</v>
      </c>
      <c r="Q26" s="62">
        <f t="shared" ca="1" si="16"/>
        <v>668784.31310858019</v>
      </c>
      <c r="R26" s="36">
        <f t="shared" ca="1" si="5"/>
        <v>1.2773403003716204E-2</v>
      </c>
      <c r="AA26" s="36">
        <v>26</v>
      </c>
      <c r="AB26" s="36" t="s">
        <v>156</v>
      </c>
    </row>
    <row r="27" spans="1:28">
      <c r="A27" s="69">
        <v>5525</v>
      </c>
      <c r="B27" s="69">
        <v>-2.4425000010523945E-3</v>
      </c>
      <c r="C27" s="69">
        <v>1</v>
      </c>
      <c r="D27" s="70">
        <f t="shared" si="6"/>
        <v>0.55249999999999999</v>
      </c>
      <c r="E27" s="70">
        <f t="shared" si="6"/>
        <v>-2.4425000010523945E-3</v>
      </c>
      <c r="F27" s="62">
        <f t="shared" si="7"/>
        <v>0.55249999999999999</v>
      </c>
      <c r="G27" s="62">
        <f t="shared" si="7"/>
        <v>-2.4425000010523945E-3</v>
      </c>
      <c r="H27" s="62">
        <f t="shared" si="8"/>
        <v>0.30525625000000001</v>
      </c>
      <c r="I27" s="62">
        <f t="shared" si="9"/>
        <v>0.168654078125</v>
      </c>
      <c r="J27" s="62">
        <f t="shared" si="10"/>
        <v>9.3181378164062495E-2</v>
      </c>
      <c r="K27" s="62">
        <f t="shared" si="11"/>
        <v>-1.349481250581448E-3</v>
      </c>
      <c r="L27" s="62">
        <f t="shared" si="12"/>
        <v>-7.4558839094625003E-4</v>
      </c>
      <c r="M27" s="62">
        <f t="shared" ca="1" si="4"/>
        <v>1.4218434456802279E-3</v>
      </c>
      <c r="N27" s="62">
        <f t="shared" ca="1" si="13"/>
        <v>1.4933150274305363E-5</v>
      </c>
      <c r="O27" s="72">
        <f t="shared" ca="1" si="14"/>
        <v>4093770.8855435317</v>
      </c>
      <c r="P27" s="62">
        <f t="shared" ca="1" si="15"/>
        <v>7097721.5789251421</v>
      </c>
      <c r="Q27" s="62">
        <f t="shared" ca="1" si="16"/>
        <v>667617.05006743653</v>
      </c>
      <c r="R27" s="36">
        <f t="shared" ca="1" si="5"/>
        <v>-3.8643434467326224E-3</v>
      </c>
    </row>
    <row r="28" spans="1:28">
      <c r="A28" s="69">
        <v>5527.5</v>
      </c>
      <c r="B28" s="69">
        <v>-2.0917499932693318E-3</v>
      </c>
      <c r="C28" s="69">
        <v>1</v>
      </c>
      <c r="D28" s="70">
        <f t="shared" si="6"/>
        <v>0.55274999999999996</v>
      </c>
      <c r="E28" s="70">
        <f t="shared" si="6"/>
        <v>-2.0917499932693318E-3</v>
      </c>
      <c r="F28" s="62">
        <f t="shared" si="7"/>
        <v>0.55274999999999996</v>
      </c>
      <c r="G28" s="62">
        <f t="shared" si="7"/>
        <v>-2.0917499932693318E-3</v>
      </c>
      <c r="H28" s="62">
        <f t="shared" si="8"/>
        <v>0.30553256249999994</v>
      </c>
      <c r="I28" s="62">
        <f t="shared" si="9"/>
        <v>0.16888312392187496</v>
      </c>
      <c r="J28" s="62">
        <f t="shared" si="10"/>
        <v>9.3350146747816373E-2</v>
      </c>
      <c r="K28" s="62">
        <f t="shared" si="11"/>
        <v>-1.1562148087796229E-3</v>
      </c>
      <c r="L28" s="62">
        <f t="shared" si="12"/>
        <v>-6.3909773555293652E-4</v>
      </c>
      <c r="M28" s="62">
        <f t="shared" ca="1" si="4"/>
        <v>1.4103368601725416E-3</v>
      </c>
      <c r="N28" s="62">
        <f t="shared" ca="1" si="13"/>
        <v>1.2264612329050401E-5</v>
      </c>
      <c r="O28" s="72">
        <f t="shared" ca="1" si="14"/>
        <v>4088129.5476423246</v>
      </c>
      <c r="P28" s="62">
        <f t="shared" ca="1" si="15"/>
        <v>7086421.5571734831</v>
      </c>
      <c r="Q28" s="62">
        <f t="shared" ca="1" si="16"/>
        <v>666451.14810313634</v>
      </c>
      <c r="R28" s="36">
        <f t="shared" ca="1" si="5"/>
        <v>-3.5020868534418733E-3</v>
      </c>
    </row>
    <row r="29" spans="1:28">
      <c r="A29" s="69">
        <v>6417</v>
      </c>
      <c r="B29" s="69">
        <v>4.7051000001374632E-3</v>
      </c>
      <c r="C29" s="69">
        <v>1</v>
      </c>
      <c r="D29" s="70">
        <f t="shared" si="6"/>
        <v>0.64170000000000005</v>
      </c>
      <c r="E29" s="70">
        <f t="shared" si="6"/>
        <v>4.7051000001374632E-3</v>
      </c>
      <c r="F29" s="62">
        <f t="shared" si="7"/>
        <v>0.64170000000000005</v>
      </c>
      <c r="G29" s="62">
        <f t="shared" si="7"/>
        <v>4.7051000001374632E-3</v>
      </c>
      <c r="H29" s="62">
        <f t="shared" si="8"/>
        <v>0.41177889000000006</v>
      </c>
      <c r="I29" s="62">
        <f t="shared" si="9"/>
        <v>0.26423851371300006</v>
      </c>
      <c r="J29" s="62">
        <f t="shared" si="10"/>
        <v>0.16956185424963216</v>
      </c>
      <c r="K29" s="62">
        <f t="shared" si="11"/>
        <v>3.0192626700882102E-3</v>
      </c>
      <c r="L29" s="62">
        <f t="shared" si="12"/>
        <v>1.9374608553956046E-3</v>
      </c>
      <c r="M29" s="62">
        <f t="shared" ca="1" si="4"/>
        <v>-2.8759941861661534E-3</v>
      </c>
      <c r="N29" s="62">
        <f t="shared" ca="1" si="13"/>
        <v>5.7472989061606495E-5</v>
      </c>
      <c r="O29" s="72">
        <f t="shared" ca="1" si="14"/>
        <v>2398715.0072071566</v>
      </c>
      <c r="P29" s="62">
        <f t="shared" ca="1" si="15"/>
        <v>3781072.9256931599</v>
      </c>
      <c r="Q29" s="62">
        <f t="shared" ca="1" si="16"/>
        <v>331411.41638601042</v>
      </c>
      <c r="R29" s="36">
        <f t="shared" ca="1" si="5"/>
        <v>7.5810941863036167E-3</v>
      </c>
    </row>
    <row r="30" spans="1:28">
      <c r="A30" s="69">
        <v>6426</v>
      </c>
      <c r="B30" s="69">
        <v>4.9677999995765276E-3</v>
      </c>
      <c r="C30" s="69">
        <v>0.1</v>
      </c>
      <c r="D30" s="70">
        <f t="shared" si="6"/>
        <v>0.64259999999999995</v>
      </c>
      <c r="E30" s="70">
        <f t="shared" si="6"/>
        <v>4.9677999995765276E-3</v>
      </c>
      <c r="F30" s="62">
        <f t="shared" si="7"/>
        <v>6.4259999999999998E-2</v>
      </c>
      <c r="G30" s="62">
        <f t="shared" si="7"/>
        <v>4.9677999995765274E-4</v>
      </c>
      <c r="H30" s="62">
        <f t="shared" si="8"/>
        <v>4.1293475999999996E-2</v>
      </c>
      <c r="I30" s="62">
        <f t="shared" si="9"/>
        <v>2.6535187677599995E-2</v>
      </c>
      <c r="J30" s="62">
        <f t="shared" si="10"/>
        <v>1.7051511601625755E-2</v>
      </c>
      <c r="K30" s="62">
        <f t="shared" si="11"/>
        <v>3.192308279727876E-4</v>
      </c>
      <c r="L30" s="62">
        <f t="shared" si="12"/>
        <v>2.0513773005531331E-4</v>
      </c>
      <c r="M30" s="62">
        <f t="shared" ca="1" si="4"/>
        <v>-2.9213232266748039E-3</v>
      </c>
      <c r="N30" s="62">
        <f t="shared" ca="1" si="13"/>
        <v>6.2238265278978225E-6</v>
      </c>
      <c r="O30" s="72">
        <f t="shared" ca="1" si="14"/>
        <v>23846.349426888377</v>
      </c>
      <c r="P30" s="62">
        <f t="shared" ca="1" si="15"/>
        <v>37543.654900552014</v>
      </c>
      <c r="Q30" s="62">
        <f t="shared" ca="1" si="16"/>
        <v>3287.6868255683485</v>
      </c>
      <c r="R30" s="36">
        <f t="shared" ca="1" si="5"/>
        <v>7.8891232262513315E-3</v>
      </c>
    </row>
    <row r="31" spans="1:28">
      <c r="A31" s="69">
        <v>6437.5</v>
      </c>
      <c r="B31" s="69">
        <v>-1.141875000030268E-2</v>
      </c>
      <c r="C31" s="69">
        <v>0.1</v>
      </c>
      <c r="D31" s="70">
        <f t="shared" si="6"/>
        <v>0.64375000000000004</v>
      </c>
      <c r="E31" s="70">
        <f t="shared" si="6"/>
        <v>-1.141875000030268E-2</v>
      </c>
      <c r="F31" s="62">
        <f t="shared" si="7"/>
        <v>6.4375000000000002E-2</v>
      </c>
      <c r="G31" s="62">
        <f t="shared" si="7"/>
        <v>-1.141875000030268E-3</v>
      </c>
      <c r="H31" s="62">
        <f t="shared" si="8"/>
        <v>4.1441406250000007E-2</v>
      </c>
      <c r="I31" s="62">
        <f t="shared" si="9"/>
        <v>2.6677905273437507E-2</v>
      </c>
      <c r="J31" s="62">
        <f t="shared" si="10"/>
        <v>1.7173901519775395E-2</v>
      </c>
      <c r="K31" s="62">
        <f t="shared" si="11"/>
        <v>-7.3508203126948501E-4</v>
      </c>
      <c r="L31" s="62">
        <f t="shared" si="12"/>
        <v>-4.73209057629731E-4</v>
      </c>
      <c r="M31" s="62">
        <f t="shared" ca="1" si="4"/>
        <v>-2.9793008010974183E-3</v>
      </c>
      <c r="N31" s="62">
        <f t="shared" ca="1" si="13"/>
        <v>7.1224302785966328E-6</v>
      </c>
      <c r="O31" s="72">
        <f t="shared" ca="1" si="14"/>
        <v>23667.251386716678</v>
      </c>
      <c r="P31" s="62">
        <f t="shared" ca="1" si="15"/>
        <v>37204.198597572227</v>
      </c>
      <c r="Q31" s="62">
        <f t="shared" ca="1" si="16"/>
        <v>3254.1175223423588</v>
      </c>
      <c r="R31" s="36">
        <f t="shared" ca="1" si="5"/>
        <v>-8.4394491992052616E-3</v>
      </c>
    </row>
    <row r="32" spans="1:28">
      <c r="A32" s="69">
        <v>6454</v>
      </c>
      <c r="B32" s="69">
        <v>-3.1037999942782335E-3</v>
      </c>
      <c r="C32" s="69">
        <v>1</v>
      </c>
      <c r="D32" s="70">
        <f t="shared" si="6"/>
        <v>0.64539999999999997</v>
      </c>
      <c r="E32" s="70">
        <f t="shared" si="6"/>
        <v>-3.1037999942782335E-3</v>
      </c>
      <c r="F32" s="62">
        <f t="shared" si="7"/>
        <v>0.64539999999999997</v>
      </c>
      <c r="G32" s="62">
        <f t="shared" si="7"/>
        <v>-3.1037999942782335E-3</v>
      </c>
      <c r="H32" s="62">
        <f t="shared" si="8"/>
        <v>0.41654115999999997</v>
      </c>
      <c r="I32" s="62">
        <f t="shared" si="9"/>
        <v>0.26883566466399994</v>
      </c>
      <c r="J32" s="62">
        <f t="shared" si="10"/>
        <v>0.17350653797414556</v>
      </c>
      <c r="K32" s="62">
        <f t="shared" si="11"/>
        <v>-2.0031925163071719E-3</v>
      </c>
      <c r="L32" s="62">
        <f t="shared" si="12"/>
        <v>-1.2928604500246487E-3</v>
      </c>
      <c r="M32" s="62">
        <f t="shared" ca="1" si="4"/>
        <v>-3.0625979818033194E-3</v>
      </c>
      <c r="N32" s="62">
        <f t="shared" ca="1" si="13"/>
        <v>1.697605831982974E-9</v>
      </c>
      <c r="O32" s="72">
        <f t="shared" ca="1" si="14"/>
        <v>2341187.4609173988</v>
      </c>
      <c r="P32" s="62">
        <f t="shared" ca="1" si="15"/>
        <v>3672067.8319212627</v>
      </c>
      <c r="Q32" s="62">
        <f t="shared" ca="1" si="16"/>
        <v>320634.13173215487</v>
      </c>
      <c r="R32" s="36">
        <f t="shared" ca="1" si="5"/>
        <v>-4.1202012474914063E-5</v>
      </c>
    </row>
    <row r="33" spans="1:18">
      <c r="A33" s="69">
        <v>7419</v>
      </c>
      <c r="B33" s="69">
        <v>-9.914299997035414E-3</v>
      </c>
      <c r="C33" s="69">
        <v>1</v>
      </c>
      <c r="D33" s="70">
        <f t="shared" si="6"/>
        <v>0.7419</v>
      </c>
      <c r="E33" s="70">
        <f t="shared" si="6"/>
        <v>-9.914299997035414E-3</v>
      </c>
      <c r="F33" s="62">
        <f t="shared" si="7"/>
        <v>0.7419</v>
      </c>
      <c r="G33" s="62">
        <f t="shared" si="7"/>
        <v>-9.914299997035414E-3</v>
      </c>
      <c r="H33" s="62">
        <f t="shared" si="8"/>
        <v>0.55041561000000006</v>
      </c>
      <c r="I33" s="62">
        <f t="shared" si="9"/>
        <v>0.40835334105900006</v>
      </c>
      <c r="J33" s="62">
        <f t="shared" si="10"/>
        <v>0.30295734373167216</v>
      </c>
      <c r="K33" s="62">
        <f t="shared" si="11"/>
        <v>-7.355419167800574E-3</v>
      </c>
      <c r="L33" s="62">
        <f t="shared" si="12"/>
        <v>-5.4569854805912458E-3</v>
      </c>
      <c r="M33" s="62">
        <f t="shared" ca="1" si="4"/>
        <v>-8.1637612076512836E-3</v>
      </c>
      <c r="N33" s="62">
        <f t="shared" ca="1" si="13"/>
        <v>3.0643860531384568E-6</v>
      </c>
      <c r="O33" s="72">
        <f t="shared" ca="1" si="14"/>
        <v>1146771.0388509359</v>
      </c>
      <c r="P33" s="62">
        <f t="shared" ca="1" si="15"/>
        <v>1501555.5477669681</v>
      </c>
      <c r="Q33" s="62">
        <f t="shared" ca="1" si="16"/>
        <v>113083.8684623156</v>
      </c>
      <c r="R33" s="36">
        <f t="shared" ca="1" si="5"/>
        <v>-1.7505387893841304E-3</v>
      </c>
    </row>
    <row r="34" spans="1:18">
      <c r="A34" s="69">
        <v>7424</v>
      </c>
      <c r="B34" s="69">
        <v>-9.0128000010736287E-3</v>
      </c>
      <c r="C34" s="69">
        <v>1</v>
      </c>
      <c r="D34" s="70">
        <f t="shared" si="6"/>
        <v>0.74239999999999995</v>
      </c>
      <c r="E34" s="70">
        <f t="shared" si="6"/>
        <v>-9.0128000010736287E-3</v>
      </c>
      <c r="F34" s="62">
        <f t="shared" si="7"/>
        <v>0.74239999999999995</v>
      </c>
      <c r="G34" s="62">
        <f t="shared" si="7"/>
        <v>-9.0128000010736287E-3</v>
      </c>
      <c r="H34" s="62">
        <f t="shared" si="8"/>
        <v>0.55115775999999994</v>
      </c>
      <c r="I34" s="62">
        <f t="shared" si="9"/>
        <v>0.4091795210239999</v>
      </c>
      <c r="J34" s="62">
        <f t="shared" si="10"/>
        <v>0.30377487640821749</v>
      </c>
      <c r="K34" s="62">
        <f t="shared" si="11"/>
        <v>-6.6911027207970618E-3</v>
      </c>
      <c r="L34" s="62">
        <f t="shared" si="12"/>
        <v>-4.9674746599197381E-3</v>
      </c>
      <c r="M34" s="62">
        <f t="shared" ca="1" si="4"/>
        <v>-8.1913674977604038E-3</v>
      </c>
      <c r="N34" s="62">
        <f t="shared" ca="1" si="13"/>
        <v>6.747513574994312E-7</v>
      </c>
      <c r="O34" s="72">
        <f t="shared" ca="1" si="14"/>
        <v>1141981.8383762536</v>
      </c>
      <c r="P34" s="62">
        <f t="shared" ca="1" si="15"/>
        <v>1493352.9793740427</v>
      </c>
      <c r="Q34" s="62">
        <f t="shared" ca="1" si="16"/>
        <v>112338.31201426536</v>
      </c>
      <c r="R34" s="36">
        <f t="shared" ca="1" si="5"/>
        <v>-8.2143250331322484E-4</v>
      </c>
    </row>
    <row r="35" spans="1:18">
      <c r="A35" s="69">
        <v>7776</v>
      </c>
      <c r="B35" s="69">
        <v>-1.2727199995424598E-2</v>
      </c>
      <c r="C35" s="69">
        <v>1</v>
      </c>
      <c r="D35" s="70">
        <f t="shared" si="6"/>
        <v>0.77759999999999996</v>
      </c>
      <c r="E35" s="70">
        <f t="shared" si="6"/>
        <v>-1.2727199995424598E-2</v>
      </c>
      <c r="F35" s="62">
        <f t="shared" si="7"/>
        <v>0.77759999999999996</v>
      </c>
      <c r="G35" s="62">
        <f t="shared" si="7"/>
        <v>-1.2727199995424598E-2</v>
      </c>
      <c r="H35" s="62">
        <f t="shared" si="8"/>
        <v>0.60466175999999994</v>
      </c>
      <c r="I35" s="62">
        <f t="shared" si="9"/>
        <v>0.47018498457599994</v>
      </c>
      <c r="J35" s="62">
        <f t="shared" si="10"/>
        <v>0.36561584400629754</v>
      </c>
      <c r="K35" s="62">
        <f t="shared" si="11"/>
        <v>-9.8966707164421675E-3</v>
      </c>
      <c r="L35" s="62">
        <f t="shared" si="12"/>
        <v>-7.6956511491054289E-3</v>
      </c>
      <c r="M35" s="62">
        <f t="shared" ca="1" si="4"/>
        <v>-1.0165304863999004E-2</v>
      </c>
      <c r="N35" s="62">
        <f t="shared" ca="1" si="13"/>
        <v>6.563306664422162E-6</v>
      </c>
      <c r="O35" s="72">
        <f t="shared" ca="1" si="14"/>
        <v>836674.96829465881</v>
      </c>
      <c r="P35" s="62">
        <f t="shared" ca="1" si="15"/>
        <v>984048.98362881527</v>
      </c>
      <c r="Q35" s="62">
        <f t="shared" ca="1" si="16"/>
        <v>67133.844685577526</v>
      </c>
      <c r="R35" s="36">
        <f t="shared" ca="1" si="5"/>
        <v>-2.5618951314255942E-3</v>
      </c>
    </row>
    <row r="36" spans="1:18">
      <c r="A36" s="69">
        <v>7785</v>
      </c>
      <c r="B36" s="69">
        <v>-9.4644999990123324E-3</v>
      </c>
      <c r="C36" s="69">
        <v>1</v>
      </c>
      <c r="D36" s="70">
        <f t="shared" si="6"/>
        <v>0.77849999999999997</v>
      </c>
      <c r="E36" s="70">
        <f t="shared" si="6"/>
        <v>-9.4644999990123324E-3</v>
      </c>
      <c r="F36" s="62">
        <f t="shared" si="7"/>
        <v>0.77849999999999997</v>
      </c>
      <c r="G36" s="62">
        <f t="shared" si="7"/>
        <v>-9.4644999990123324E-3</v>
      </c>
      <c r="H36" s="62">
        <f t="shared" si="8"/>
        <v>0.60606224999999991</v>
      </c>
      <c r="I36" s="62">
        <f t="shared" si="9"/>
        <v>0.47181946162499994</v>
      </c>
      <c r="J36" s="62">
        <f t="shared" si="10"/>
        <v>0.36731145087506245</v>
      </c>
      <c r="K36" s="62">
        <f t="shared" si="11"/>
        <v>-7.3681132492311001E-3</v>
      </c>
      <c r="L36" s="62">
        <f t="shared" si="12"/>
        <v>-5.7360761645264113E-3</v>
      </c>
      <c r="M36" s="62">
        <f t="shared" ca="1" si="4"/>
        <v>-1.0216562245321336E-2</v>
      </c>
      <c r="N36" s="62">
        <f t="shared" ca="1" si="13"/>
        <v>5.6559762232334497E-7</v>
      </c>
      <c r="O36" s="72">
        <f t="shared" ca="1" si="14"/>
        <v>829662.15533602377</v>
      </c>
      <c r="P36" s="62">
        <f t="shared" ca="1" si="15"/>
        <v>972716.06668800861</v>
      </c>
      <c r="Q36" s="62">
        <f t="shared" ca="1" si="16"/>
        <v>66157.741075473823</v>
      </c>
      <c r="R36" s="36">
        <f t="shared" ca="1" si="5"/>
        <v>7.5206224630900396E-4</v>
      </c>
    </row>
    <row r="37" spans="1:18">
      <c r="A37" s="69">
        <v>7818</v>
      </c>
      <c r="B37" s="69">
        <v>2.6539999817032367E-4</v>
      </c>
      <c r="C37" s="69">
        <v>0.1</v>
      </c>
      <c r="D37" s="70">
        <f t="shared" si="6"/>
        <v>0.78180000000000005</v>
      </c>
      <c r="E37" s="70">
        <f t="shared" si="6"/>
        <v>2.6539999817032367E-4</v>
      </c>
      <c r="F37" s="62">
        <f t="shared" si="7"/>
        <v>7.8180000000000013E-2</v>
      </c>
      <c r="G37" s="62">
        <f t="shared" si="7"/>
        <v>2.6539999817032369E-5</v>
      </c>
      <c r="H37" s="62">
        <f t="shared" si="8"/>
        <v>6.1121124000000013E-2</v>
      </c>
      <c r="I37" s="62">
        <f t="shared" si="9"/>
        <v>4.7784494743200012E-2</v>
      </c>
      <c r="J37" s="62">
        <f t="shared" si="10"/>
        <v>3.7357917990233774E-2</v>
      </c>
      <c r="K37" s="62">
        <f t="shared" si="11"/>
        <v>2.0748971856955906E-5</v>
      </c>
      <c r="L37" s="62">
        <f t="shared" si="12"/>
        <v>1.6221546197768129E-5</v>
      </c>
      <c r="M37" s="62">
        <f t="shared" ca="1" si="4"/>
        <v>-1.0404841872526525E-2</v>
      </c>
      <c r="N37" s="62">
        <f t="shared" ca="1" si="13"/>
        <v>1.1385406157917219E-5</v>
      </c>
      <c r="O37" s="72">
        <f t="shared" ca="1" si="14"/>
        <v>8042.7324407587257</v>
      </c>
      <c r="P37" s="62">
        <f t="shared" ca="1" si="15"/>
        <v>9318.4948639269714</v>
      </c>
      <c r="Q37" s="62">
        <f t="shared" ca="1" si="16"/>
        <v>626.5146190056696</v>
      </c>
      <c r="R37" s="36">
        <f t="shared" ca="1" si="5"/>
        <v>1.0670241870696848E-2</v>
      </c>
    </row>
    <row r="38" spans="1:18">
      <c r="A38" s="69">
        <v>8327</v>
      </c>
      <c r="B38" s="69">
        <v>4.678100005548913E-3</v>
      </c>
      <c r="C38" s="69">
        <v>0.1</v>
      </c>
      <c r="D38" s="70">
        <f t="shared" si="6"/>
        <v>0.8327</v>
      </c>
      <c r="E38" s="70">
        <f t="shared" si="6"/>
        <v>4.678100005548913E-3</v>
      </c>
      <c r="F38" s="62">
        <f t="shared" si="7"/>
        <v>8.3270000000000011E-2</v>
      </c>
      <c r="G38" s="62">
        <f t="shared" si="7"/>
        <v>4.6781000055489135E-4</v>
      </c>
      <c r="H38" s="62">
        <f t="shared" si="8"/>
        <v>6.9338929000000007E-2</v>
      </c>
      <c r="I38" s="62">
        <f t="shared" si="9"/>
        <v>5.7738526178300005E-2</v>
      </c>
      <c r="J38" s="62">
        <f t="shared" si="10"/>
        <v>4.8078870748670413E-2</v>
      </c>
      <c r="K38" s="62">
        <f t="shared" si="11"/>
        <v>3.8954538746205803E-4</v>
      </c>
      <c r="L38" s="62">
        <f t="shared" si="12"/>
        <v>3.2437444413965571E-4</v>
      </c>
      <c r="M38" s="62">
        <f t="shared" ca="1" si="4"/>
        <v>-1.3375771238721818E-2</v>
      </c>
      <c r="N38" s="62">
        <f t="shared" ca="1" si="13"/>
        <v>3.259422669047056E-5</v>
      </c>
      <c r="O38" s="72">
        <f t="shared" ca="1" si="14"/>
        <v>4736.1058551820988</v>
      </c>
      <c r="P38" s="62">
        <f t="shared" ca="1" si="15"/>
        <v>4294.3959952627147</v>
      </c>
      <c r="Q38" s="62">
        <f t="shared" ca="1" si="16"/>
        <v>220.09977934251751</v>
      </c>
      <c r="R38" s="36">
        <f t="shared" ca="1" si="5"/>
        <v>1.8053871244270731E-2</v>
      </c>
    </row>
    <row r="39" spans="1:18">
      <c r="A39" s="69">
        <v>8402</v>
      </c>
      <c r="B39" s="69">
        <v>2.0059999951627105E-4</v>
      </c>
      <c r="C39" s="69">
        <v>0.1</v>
      </c>
      <c r="D39" s="70">
        <f t="shared" si="6"/>
        <v>0.84019999999999995</v>
      </c>
      <c r="E39" s="70">
        <f t="shared" si="6"/>
        <v>2.0059999951627105E-4</v>
      </c>
      <c r="F39" s="62">
        <f t="shared" si="7"/>
        <v>8.4019999999999997E-2</v>
      </c>
      <c r="G39" s="62">
        <f t="shared" si="7"/>
        <v>2.0059999951627108E-5</v>
      </c>
      <c r="H39" s="62">
        <f t="shared" si="8"/>
        <v>7.059360399999999E-2</v>
      </c>
      <c r="I39" s="62">
        <f t="shared" si="9"/>
        <v>5.9312746080799991E-2</v>
      </c>
      <c r="J39" s="62">
        <f t="shared" si="10"/>
        <v>4.9834569257088152E-2</v>
      </c>
      <c r="K39" s="62">
        <f t="shared" si="11"/>
        <v>1.6854411959357094E-5</v>
      </c>
      <c r="L39" s="62">
        <f t="shared" si="12"/>
        <v>1.416107692825183E-5</v>
      </c>
      <c r="M39" s="62">
        <f t="shared" ca="1" si="4"/>
        <v>-1.3824145853955073E-2</v>
      </c>
      <c r="N39" s="62">
        <f t="shared" ca="1" si="13"/>
        <v>1.9669349625446166E-5</v>
      </c>
      <c r="O39" s="72">
        <f t="shared" ca="1" si="14"/>
        <v>4339.2100155981771</v>
      </c>
      <c r="P39" s="62">
        <f t="shared" ca="1" si="15"/>
        <v>3741.7472199634303</v>
      </c>
      <c r="Q39" s="62">
        <f t="shared" ca="1" si="16"/>
        <v>179.74552052756346</v>
      </c>
      <c r="R39" s="36">
        <f t="shared" ca="1" si="5"/>
        <v>1.4024745853471344E-2</v>
      </c>
    </row>
    <row r="40" spans="1:18">
      <c r="A40" s="69">
        <v>8775.5</v>
      </c>
      <c r="B40" s="69">
        <v>-8.8973499950952828E-3</v>
      </c>
      <c r="C40" s="69">
        <v>1</v>
      </c>
      <c r="D40" s="70">
        <f t="shared" si="6"/>
        <v>0.87755000000000005</v>
      </c>
      <c r="E40" s="70">
        <f t="shared" si="6"/>
        <v>-8.8973499950952828E-3</v>
      </c>
      <c r="F40" s="62">
        <f t="shared" si="7"/>
        <v>0.87755000000000005</v>
      </c>
      <c r="G40" s="62">
        <f t="shared" si="7"/>
        <v>-8.8973499950952828E-3</v>
      </c>
      <c r="H40" s="62">
        <f t="shared" si="8"/>
        <v>0.77009400250000004</v>
      </c>
      <c r="I40" s="62">
        <f t="shared" si="9"/>
        <v>0.67579599189387507</v>
      </c>
      <c r="J40" s="62">
        <f t="shared" si="10"/>
        <v>0.59304477268647016</v>
      </c>
      <c r="K40" s="62">
        <f t="shared" si="11"/>
        <v>-7.8078694881958659E-3</v>
      </c>
      <c r="L40" s="62">
        <f t="shared" si="12"/>
        <v>-6.8517958693662829E-3</v>
      </c>
      <c r="M40" s="62">
        <f t="shared" ca="1" si="4"/>
        <v>-1.6097648467058721E-2</v>
      </c>
      <c r="N40" s="62">
        <f t="shared" ca="1" si="13"/>
        <v>5.1844298085359016E-5</v>
      </c>
      <c r="O40" s="72">
        <f t="shared" ca="1" si="14"/>
        <v>267132.76602661429</v>
      </c>
      <c r="P40" s="62">
        <f t="shared" ca="1" si="15"/>
        <v>161894.17506606123</v>
      </c>
      <c r="Q40" s="62">
        <f t="shared" ca="1" si="16"/>
        <v>4318.6383262883264</v>
      </c>
      <c r="R40" s="36">
        <f t="shared" ca="1" si="5"/>
        <v>7.2002984719634379E-3</v>
      </c>
    </row>
    <row r="41" spans="1:18">
      <c r="A41" s="69">
        <v>9695</v>
      </c>
      <c r="B41" s="69">
        <v>-1.9991499997559004E-2</v>
      </c>
      <c r="C41" s="69">
        <v>1</v>
      </c>
      <c r="D41" s="70">
        <f t="shared" si="6"/>
        <v>0.96950000000000003</v>
      </c>
      <c r="E41" s="70">
        <f t="shared" si="6"/>
        <v>-1.9991499997559004E-2</v>
      </c>
      <c r="F41" s="62">
        <f t="shared" si="7"/>
        <v>0.96950000000000003</v>
      </c>
      <c r="G41" s="62">
        <f t="shared" si="7"/>
        <v>-1.9991499997559004E-2</v>
      </c>
      <c r="H41" s="62">
        <f t="shared" si="8"/>
        <v>0.93993025000000008</v>
      </c>
      <c r="I41" s="62">
        <f t="shared" si="9"/>
        <v>0.91126237737500015</v>
      </c>
      <c r="J41" s="62">
        <f t="shared" si="10"/>
        <v>0.88346887486506265</v>
      </c>
      <c r="K41" s="62">
        <f t="shared" si="11"/>
        <v>-1.9381759247633454E-2</v>
      </c>
      <c r="L41" s="62">
        <f t="shared" si="12"/>
        <v>-1.8790615590580633E-2</v>
      </c>
      <c r="M41" s="62">
        <f t="shared" ca="1" si="4"/>
        <v>-2.1982796917470161E-2</v>
      </c>
      <c r="N41" s="62">
        <f t="shared" ca="1" si="13"/>
        <v>3.9652634232476639E-6</v>
      </c>
      <c r="O41" s="72">
        <f t="shared" ca="1" si="14"/>
        <v>40849.25301887135</v>
      </c>
      <c r="P41" s="62">
        <f t="shared" ca="1" si="15"/>
        <v>3255.9866981194696</v>
      </c>
      <c r="Q41" s="62">
        <f t="shared" ca="1" si="16"/>
        <v>6832.9331713194752</v>
      </c>
      <c r="R41" s="36">
        <f t="shared" ca="1" si="5"/>
        <v>1.9912969199111577E-3</v>
      </c>
    </row>
    <row r="42" spans="1:18">
      <c r="A42" s="69">
        <v>10106</v>
      </c>
      <c r="B42" s="69">
        <v>-1.9728200000827201E-2</v>
      </c>
      <c r="C42" s="69">
        <v>0.1</v>
      </c>
      <c r="D42" s="70">
        <f t="shared" si="6"/>
        <v>1.0105999999999999</v>
      </c>
      <c r="E42" s="70">
        <f t="shared" si="6"/>
        <v>-1.9728200000827201E-2</v>
      </c>
      <c r="F42" s="62">
        <f t="shared" si="7"/>
        <v>0.10106</v>
      </c>
      <c r="G42" s="62">
        <f t="shared" si="7"/>
        <v>-1.97282000008272E-3</v>
      </c>
      <c r="H42" s="62">
        <f t="shared" si="8"/>
        <v>0.10213123599999999</v>
      </c>
      <c r="I42" s="62">
        <f t="shared" si="9"/>
        <v>0.10321382710159999</v>
      </c>
      <c r="J42" s="62">
        <f t="shared" si="10"/>
        <v>0.10430789366887694</v>
      </c>
      <c r="K42" s="62">
        <f t="shared" si="11"/>
        <v>-1.9937318920835966E-3</v>
      </c>
      <c r="L42" s="62">
        <f t="shared" si="12"/>
        <v>-2.0148654501396827E-3</v>
      </c>
      <c r="M42" s="62">
        <f t="shared" ca="1" si="4"/>
        <v>-2.4745877695655293E-2</v>
      </c>
      <c r="N42" s="62">
        <f t="shared" ca="1" si="13"/>
        <v>2.5177089449175365E-6</v>
      </c>
      <c r="O42" s="72">
        <f t="shared" ca="1" si="14"/>
        <v>59.782285865811758</v>
      </c>
      <c r="P42" s="62">
        <f t="shared" ca="1" si="15"/>
        <v>560.21035070893743</v>
      </c>
      <c r="Q42" s="62">
        <f t="shared" ca="1" si="16"/>
        <v>195.53144132419783</v>
      </c>
      <c r="R42" s="36">
        <f t="shared" ca="1" si="5"/>
        <v>5.0176776948280925E-3</v>
      </c>
    </row>
    <row r="43" spans="1:18">
      <c r="A43" s="69">
        <v>11012</v>
      </c>
      <c r="B43" s="69">
        <v>-3.0116400004772004E-2</v>
      </c>
      <c r="C43" s="69">
        <v>1</v>
      </c>
      <c r="D43" s="70">
        <f t="shared" si="6"/>
        <v>1.1012</v>
      </c>
      <c r="E43" s="70">
        <f t="shared" si="6"/>
        <v>-3.0116400004772004E-2</v>
      </c>
      <c r="F43" s="62">
        <f t="shared" si="7"/>
        <v>1.1012</v>
      </c>
      <c r="G43" s="62">
        <f t="shared" si="7"/>
        <v>-3.0116400004772004E-2</v>
      </c>
      <c r="H43" s="62">
        <f t="shared" si="8"/>
        <v>1.2126414399999998</v>
      </c>
      <c r="I43" s="62">
        <f t="shared" si="9"/>
        <v>1.3353607537279997</v>
      </c>
      <c r="J43" s="62">
        <f t="shared" si="10"/>
        <v>1.4704992620052733</v>
      </c>
      <c r="K43" s="62">
        <f t="shared" si="11"/>
        <v>-3.3164179685254931E-2</v>
      </c>
      <c r="L43" s="62">
        <f t="shared" si="12"/>
        <v>-3.6520394669402725E-2</v>
      </c>
      <c r="M43" s="62">
        <f t="shared" ca="1" si="4"/>
        <v>-3.112592778216321E-2</v>
      </c>
      <c r="N43" s="62">
        <f t="shared" ca="1" si="13"/>
        <v>1.0191463333244297E-6</v>
      </c>
      <c r="O43" s="72">
        <f t="shared" ca="1" si="14"/>
        <v>26602.452241325158</v>
      </c>
      <c r="P43" s="62">
        <f t="shared" ca="1" si="15"/>
        <v>332370.32409480808</v>
      </c>
      <c r="Q43" s="62">
        <f t="shared" ca="1" si="16"/>
        <v>60462.369686323473</v>
      </c>
      <c r="R43" s="36">
        <f t="shared" ca="1" si="5"/>
        <v>1.0095277773912066E-3</v>
      </c>
    </row>
    <row r="44" spans="1:18">
      <c r="A44" s="69">
        <v>11040</v>
      </c>
      <c r="B44" s="69">
        <v>-3.1387999995786231E-2</v>
      </c>
      <c r="C44" s="69">
        <v>1</v>
      </c>
      <c r="D44" s="70">
        <f t="shared" si="6"/>
        <v>1.1040000000000001</v>
      </c>
      <c r="E44" s="70">
        <f t="shared" si="6"/>
        <v>-3.1387999995786231E-2</v>
      </c>
      <c r="F44" s="62">
        <f t="shared" si="7"/>
        <v>1.1040000000000001</v>
      </c>
      <c r="G44" s="62">
        <f t="shared" si="7"/>
        <v>-3.1387999995786231E-2</v>
      </c>
      <c r="H44" s="62">
        <f t="shared" si="8"/>
        <v>1.2188160000000001</v>
      </c>
      <c r="I44" s="62">
        <f t="shared" si="9"/>
        <v>1.3455728640000002</v>
      </c>
      <c r="J44" s="62">
        <f t="shared" si="10"/>
        <v>1.4855124418560004</v>
      </c>
      <c r="K44" s="62">
        <f t="shared" si="11"/>
        <v>-3.4652351995348003E-2</v>
      </c>
      <c r="L44" s="62">
        <f t="shared" si="12"/>
        <v>-3.8256196602864202E-2</v>
      </c>
      <c r="M44" s="62">
        <f t="shared" ca="1" si="4"/>
        <v>-3.1329441633620961E-2</v>
      </c>
      <c r="N44" s="62">
        <f t="shared" ca="1" si="13"/>
        <v>3.4290817794789502E-9</v>
      </c>
      <c r="O44" s="72">
        <f t="shared" ca="1" si="14"/>
        <v>28822.858318685689</v>
      </c>
      <c r="P44" s="62">
        <f t="shared" ca="1" si="15"/>
        <v>343147.24370223656</v>
      </c>
      <c r="Q44" s="62">
        <f t="shared" ca="1" si="16"/>
        <v>61867.141371880141</v>
      </c>
      <c r="R44" s="36">
        <f t="shared" ca="1" si="5"/>
        <v>-5.8558362165270217E-5</v>
      </c>
    </row>
    <row r="45" spans="1:18">
      <c r="A45" s="69">
        <v>11042.5</v>
      </c>
      <c r="B45" s="69">
        <v>-3.0637249998108018E-2</v>
      </c>
      <c r="C45" s="69">
        <v>1</v>
      </c>
      <c r="D45" s="70">
        <f t="shared" si="6"/>
        <v>1.10425</v>
      </c>
      <c r="E45" s="70">
        <f t="shared" si="6"/>
        <v>-3.0637249998108018E-2</v>
      </c>
      <c r="F45" s="62">
        <f t="shared" si="7"/>
        <v>1.10425</v>
      </c>
      <c r="G45" s="62">
        <f t="shared" si="7"/>
        <v>-3.0637249998108018E-2</v>
      </c>
      <c r="H45" s="62">
        <f t="shared" si="8"/>
        <v>1.2193680624999998</v>
      </c>
      <c r="I45" s="62">
        <f t="shared" si="9"/>
        <v>1.3464871830156249</v>
      </c>
      <c r="J45" s="62">
        <f t="shared" si="10"/>
        <v>1.4868584718450037</v>
      </c>
      <c r="K45" s="62">
        <f t="shared" si="11"/>
        <v>-3.3831183310410774E-2</v>
      </c>
      <c r="L45" s="62">
        <f t="shared" si="12"/>
        <v>-3.7358084170521097E-2</v>
      </c>
      <c r="M45" s="62">
        <f t="shared" ca="1" si="4"/>
        <v>-3.134763099232532E-2</v>
      </c>
      <c r="N45" s="62">
        <f t="shared" ca="1" si="13"/>
        <v>5.0464115694516289E-7</v>
      </c>
      <c r="O45" s="72">
        <f t="shared" ca="1" si="14"/>
        <v>29024.6813382459</v>
      </c>
      <c r="P45" s="62">
        <f t="shared" ca="1" si="15"/>
        <v>344113.6212059838</v>
      </c>
      <c r="Q45" s="62">
        <f t="shared" ca="1" si="16"/>
        <v>61992.716480088988</v>
      </c>
      <c r="R45" s="36">
        <f t="shared" ca="1" si="5"/>
        <v>7.1038099421730228E-4</v>
      </c>
    </row>
    <row r="46" spans="1:18">
      <c r="A46" s="69">
        <v>11051.5</v>
      </c>
      <c r="B46" s="69">
        <v>-2.8074549991288222E-2</v>
      </c>
      <c r="C46" s="69">
        <v>1</v>
      </c>
      <c r="D46" s="70">
        <f t="shared" si="6"/>
        <v>1.1051500000000001</v>
      </c>
      <c r="E46" s="70">
        <f t="shared" si="6"/>
        <v>-2.8074549991288222E-2</v>
      </c>
      <c r="F46" s="62">
        <f t="shared" si="7"/>
        <v>1.1051500000000001</v>
      </c>
      <c r="G46" s="62">
        <f t="shared" si="7"/>
        <v>-2.8074549991288222E-2</v>
      </c>
      <c r="H46" s="62">
        <f t="shared" si="8"/>
        <v>1.2213565225000003</v>
      </c>
      <c r="I46" s="62">
        <f t="shared" si="9"/>
        <v>1.3497821608408753</v>
      </c>
      <c r="J46" s="62">
        <f t="shared" si="10"/>
        <v>1.4917117550532935</v>
      </c>
      <c r="K46" s="62">
        <f t="shared" si="11"/>
        <v>-3.1026588922872182E-2</v>
      </c>
      <c r="L46" s="62">
        <f t="shared" si="12"/>
        <v>-3.4289034748112193E-2</v>
      </c>
      <c r="M46" s="62">
        <f t="shared" ca="1" si="4"/>
        <v>-3.1413137766780765E-2</v>
      </c>
      <c r="N46" s="62">
        <f t="shared" ca="1" si="13"/>
        <v>1.1146168334668241E-5</v>
      </c>
      <c r="O46" s="72">
        <f t="shared" ca="1" si="14"/>
        <v>29756.036954819072</v>
      </c>
      <c r="P46" s="62">
        <f t="shared" ca="1" si="15"/>
        <v>347598.08977570978</v>
      </c>
      <c r="Q46" s="62">
        <f t="shared" ca="1" si="16"/>
        <v>62444.97537569487</v>
      </c>
      <c r="R46" s="36">
        <f t="shared" ca="1" si="5"/>
        <v>3.3385877754925422E-3</v>
      </c>
    </row>
    <row r="47" spans="1:18">
      <c r="A47" s="69">
        <v>11077</v>
      </c>
      <c r="B47" s="69">
        <v>-3.1996899997466244E-2</v>
      </c>
      <c r="C47" s="69">
        <v>1</v>
      </c>
      <c r="D47" s="70">
        <f t="shared" si="6"/>
        <v>1.1076999999999999</v>
      </c>
      <c r="E47" s="70">
        <f t="shared" si="6"/>
        <v>-3.1996899997466244E-2</v>
      </c>
      <c r="F47" s="62">
        <f t="shared" si="7"/>
        <v>1.1076999999999999</v>
      </c>
      <c r="G47" s="62">
        <f t="shared" si="7"/>
        <v>-3.1996899997466244E-2</v>
      </c>
      <c r="H47" s="62">
        <f t="shared" si="8"/>
        <v>1.2269992899999997</v>
      </c>
      <c r="I47" s="62">
        <f t="shared" si="9"/>
        <v>1.3591471135329996</v>
      </c>
      <c r="J47" s="62">
        <f t="shared" si="10"/>
        <v>1.5055272576605034</v>
      </c>
      <c r="K47" s="62">
        <f t="shared" si="11"/>
        <v>-3.5442966127193352E-2</v>
      </c>
      <c r="L47" s="62">
        <f t="shared" si="12"/>
        <v>-3.9260173579092075E-2</v>
      </c>
      <c r="M47" s="62">
        <f t="shared" ca="1" si="4"/>
        <v>-3.159895350092197E-2</v>
      </c>
      <c r="N47" s="62">
        <f t="shared" ca="1" si="13"/>
        <v>1.5836141411186202E-7</v>
      </c>
      <c r="O47" s="72">
        <f t="shared" ca="1" si="14"/>
        <v>31868.501857667197</v>
      </c>
      <c r="P47" s="62">
        <f t="shared" ca="1" si="15"/>
        <v>357516.57542028197</v>
      </c>
      <c r="Q47" s="62">
        <f t="shared" ca="1" si="16"/>
        <v>63727.868349854645</v>
      </c>
      <c r="R47" s="36">
        <f t="shared" ca="1" si="5"/>
        <v>-3.9794649654427416E-4</v>
      </c>
    </row>
    <row r="48" spans="1:18">
      <c r="A48" s="69">
        <v>11546.5</v>
      </c>
      <c r="B48" s="69">
        <v>-3.4026049994281493E-2</v>
      </c>
      <c r="C48" s="69">
        <v>1</v>
      </c>
      <c r="D48" s="70">
        <f t="shared" si="6"/>
        <v>1.15465</v>
      </c>
      <c r="E48" s="70">
        <f t="shared" si="6"/>
        <v>-3.4026049994281493E-2</v>
      </c>
      <c r="F48" s="62">
        <f t="shared" si="7"/>
        <v>1.15465</v>
      </c>
      <c r="G48" s="62">
        <f t="shared" si="7"/>
        <v>-3.4026049994281493E-2</v>
      </c>
      <c r="H48" s="62">
        <f t="shared" si="8"/>
        <v>1.3332166224999999</v>
      </c>
      <c r="I48" s="62">
        <f t="shared" si="9"/>
        <v>1.5393985731696249</v>
      </c>
      <c r="J48" s="62">
        <f t="shared" si="10"/>
        <v>1.7774665625103074</v>
      </c>
      <c r="K48" s="62">
        <f t="shared" si="11"/>
        <v>-3.9288178625897126E-2</v>
      </c>
      <c r="L48" s="62">
        <f t="shared" si="12"/>
        <v>-4.5364095450392113E-2</v>
      </c>
      <c r="M48" s="62">
        <f t="shared" ca="1" si="4"/>
        <v>-3.5076471586021993E-2</v>
      </c>
      <c r="N48" s="62">
        <f t="shared" ca="1" si="13"/>
        <v>1.103385520394645E-6</v>
      </c>
      <c r="O48" s="72">
        <f t="shared" ca="1" si="14"/>
        <v>79845.370792208749</v>
      </c>
      <c r="P48" s="62">
        <f t="shared" ca="1" si="15"/>
        <v>548748.26165644953</v>
      </c>
      <c r="Q48" s="62">
        <f t="shared" ca="1" si="16"/>
        <v>87365.011141771844</v>
      </c>
      <c r="R48" s="36">
        <f t="shared" ca="1" si="5"/>
        <v>1.0504215917404996E-3</v>
      </c>
    </row>
    <row r="49" spans="1:18">
      <c r="A49" s="69">
        <v>11549</v>
      </c>
      <c r="B49" s="69">
        <v>-3.3975300000747666E-2</v>
      </c>
      <c r="C49" s="69">
        <v>1</v>
      </c>
      <c r="D49" s="70">
        <f t="shared" si="6"/>
        <v>1.1549</v>
      </c>
      <c r="E49" s="70">
        <f t="shared" si="6"/>
        <v>-3.3975300000747666E-2</v>
      </c>
      <c r="F49" s="62">
        <f t="shared" si="7"/>
        <v>1.1549</v>
      </c>
      <c r="G49" s="62">
        <f t="shared" si="7"/>
        <v>-3.3975300000747666E-2</v>
      </c>
      <c r="H49" s="62">
        <f t="shared" si="8"/>
        <v>1.3337940100000001</v>
      </c>
      <c r="I49" s="62">
        <f t="shared" si="9"/>
        <v>1.5403987021490002</v>
      </c>
      <c r="J49" s="62">
        <f t="shared" si="10"/>
        <v>1.7790064611118803</v>
      </c>
      <c r="K49" s="62">
        <f t="shared" si="11"/>
        <v>-3.9238073970863478E-2</v>
      </c>
      <c r="L49" s="62">
        <f t="shared" si="12"/>
        <v>-4.5316051628950235E-2</v>
      </c>
      <c r="M49" s="62">
        <f t="shared" ca="1" si="4"/>
        <v>-3.5095274693524935E-2</v>
      </c>
      <c r="N49" s="62">
        <f t="shared" ca="1" si="13"/>
        <v>1.2543433124615377E-6</v>
      </c>
      <c r="O49" s="72">
        <f t="shared" ca="1" si="14"/>
        <v>80139.383038308384</v>
      </c>
      <c r="P49" s="62">
        <f t="shared" ca="1" si="15"/>
        <v>549793.43941661099</v>
      </c>
      <c r="Q49" s="62">
        <f t="shared" ca="1" si="16"/>
        <v>87489.151073886955</v>
      </c>
      <c r="R49" s="36">
        <f t="shared" ca="1" si="5"/>
        <v>1.1199746927772689E-3</v>
      </c>
    </row>
    <row r="50" spans="1:18">
      <c r="A50" s="69">
        <v>11565.5</v>
      </c>
      <c r="B50" s="69">
        <v>-3.5960349996457808E-2</v>
      </c>
      <c r="C50" s="69">
        <v>1</v>
      </c>
      <c r="D50" s="70">
        <f t="shared" si="6"/>
        <v>1.15655</v>
      </c>
      <c r="E50" s="70">
        <f t="shared" si="6"/>
        <v>-3.5960349996457808E-2</v>
      </c>
      <c r="F50" s="62">
        <f t="shared" si="7"/>
        <v>1.15655</v>
      </c>
      <c r="G50" s="62">
        <f t="shared" si="7"/>
        <v>-3.5960349996457808E-2</v>
      </c>
      <c r="H50" s="62">
        <f t="shared" si="8"/>
        <v>1.3376079024999998</v>
      </c>
      <c r="I50" s="62">
        <f t="shared" si="9"/>
        <v>1.5470104196363748</v>
      </c>
      <c r="J50" s="62">
        <f t="shared" si="10"/>
        <v>1.7891949008304491</v>
      </c>
      <c r="K50" s="62">
        <f t="shared" si="11"/>
        <v>-4.1589942788403278E-2</v>
      </c>
      <c r="L50" s="62">
        <f t="shared" si="12"/>
        <v>-4.8100848331927806E-2</v>
      </c>
      <c r="M50" s="62">
        <f t="shared" ca="1" si="4"/>
        <v>-3.5219451179450384E-2</v>
      </c>
      <c r="N50" s="62">
        <f t="shared" ca="1" si="13"/>
        <v>5.48931057043E-7</v>
      </c>
      <c r="O50" s="72">
        <f t="shared" ca="1" si="14"/>
        <v>82088.195402839585</v>
      </c>
      <c r="P50" s="62">
        <f t="shared" ca="1" si="15"/>
        <v>556694.54270027135</v>
      </c>
      <c r="Q50" s="62">
        <f t="shared" ca="1" si="16"/>
        <v>88307.566912115566</v>
      </c>
      <c r="R50" s="36">
        <f t="shared" ca="1" si="5"/>
        <v>-7.4089881700742377E-4</v>
      </c>
    </row>
    <row r="51" spans="1:18">
      <c r="A51" s="69">
        <v>11568</v>
      </c>
      <c r="B51" s="69">
        <v>-3.020960000139894E-2</v>
      </c>
      <c r="C51" s="69">
        <v>1</v>
      </c>
      <c r="D51" s="70">
        <f t="shared" si="6"/>
        <v>1.1568000000000001</v>
      </c>
      <c r="E51" s="70">
        <f t="shared" si="6"/>
        <v>-3.020960000139894E-2</v>
      </c>
      <c r="F51" s="62">
        <f t="shared" si="7"/>
        <v>1.1568000000000001</v>
      </c>
      <c r="G51" s="62">
        <f t="shared" si="7"/>
        <v>-3.020960000139894E-2</v>
      </c>
      <c r="H51" s="62">
        <f t="shared" si="8"/>
        <v>1.3381862400000002</v>
      </c>
      <c r="I51" s="62">
        <f t="shared" si="9"/>
        <v>1.5480138424320002</v>
      </c>
      <c r="J51" s="62">
        <f t="shared" si="10"/>
        <v>1.790742412925338</v>
      </c>
      <c r="K51" s="62">
        <f t="shared" si="11"/>
        <v>-3.4946465281618294E-2</v>
      </c>
      <c r="L51" s="62">
        <f t="shared" si="12"/>
        <v>-4.0426071037776047E-2</v>
      </c>
      <c r="M51" s="62">
        <f t="shared" ca="1" si="4"/>
        <v>-3.5238277310106689E-2</v>
      </c>
      <c r="N51" s="62">
        <f t="shared" ca="1" si="13"/>
        <v>2.528759547511221E-5</v>
      </c>
      <c r="O51" s="72">
        <f t="shared" ca="1" si="14"/>
        <v>82384.720052246223</v>
      </c>
      <c r="P51" s="62">
        <f t="shared" ca="1" si="15"/>
        <v>557740.58134202787</v>
      </c>
      <c r="Q51" s="62">
        <f t="shared" ca="1" si="16"/>
        <v>88431.42892018026</v>
      </c>
      <c r="R51" s="36">
        <f t="shared" ca="1" si="5"/>
        <v>5.0286773087077491E-3</v>
      </c>
    </row>
    <row r="52" spans="1:18">
      <c r="A52" s="69">
        <v>11584.5</v>
      </c>
      <c r="B52" s="69">
        <v>-2.7994649994070642E-2</v>
      </c>
      <c r="C52" s="69">
        <v>1</v>
      </c>
      <c r="D52" s="70">
        <f t="shared" si="6"/>
        <v>1.15845</v>
      </c>
      <c r="E52" s="70">
        <f t="shared" si="6"/>
        <v>-2.7994649994070642E-2</v>
      </c>
      <c r="F52" s="62">
        <f t="shared" si="7"/>
        <v>1.15845</v>
      </c>
      <c r="G52" s="62">
        <f t="shared" si="7"/>
        <v>-2.7994649994070642E-2</v>
      </c>
      <c r="H52" s="62">
        <f t="shared" si="8"/>
        <v>1.3420064025</v>
      </c>
      <c r="I52" s="62">
        <f t="shared" si="9"/>
        <v>1.554647316976125</v>
      </c>
      <c r="J52" s="62">
        <f t="shared" si="10"/>
        <v>1.800981184350992</v>
      </c>
      <c r="K52" s="62">
        <f t="shared" si="11"/>
        <v>-3.2430402285631134E-2</v>
      </c>
      <c r="L52" s="62">
        <f t="shared" si="12"/>
        <v>-3.7568999527789387E-2</v>
      </c>
      <c r="M52" s="62">
        <f t="shared" ca="1" si="4"/>
        <v>-3.536260574884427E-2</v>
      </c>
      <c r="N52" s="62">
        <f t="shared" ca="1" si="13"/>
        <v>5.4286772004301823E-5</v>
      </c>
      <c r="O52" s="72">
        <f t="shared" ca="1" si="14"/>
        <v>84349.899311584319</v>
      </c>
      <c r="P52" s="62">
        <f t="shared" ca="1" si="15"/>
        <v>564646.89463913545</v>
      </c>
      <c r="Q52" s="62">
        <f t="shared" ca="1" si="16"/>
        <v>89247.96054730349</v>
      </c>
      <c r="R52" s="36">
        <f t="shared" ca="1" si="5"/>
        <v>7.367955754773628E-3</v>
      </c>
    </row>
    <row r="53" spans="1:18">
      <c r="A53" s="69">
        <v>11643</v>
      </c>
      <c r="B53" s="69">
        <v>-3.4387100000458304E-2</v>
      </c>
      <c r="C53" s="69">
        <v>1</v>
      </c>
      <c r="D53" s="70">
        <f t="shared" si="6"/>
        <v>1.1642999999999999</v>
      </c>
      <c r="E53" s="70">
        <f t="shared" si="6"/>
        <v>-3.4387100000458304E-2</v>
      </c>
      <c r="F53" s="62">
        <f t="shared" si="7"/>
        <v>1.1642999999999999</v>
      </c>
      <c r="G53" s="62">
        <f t="shared" si="7"/>
        <v>-3.4387100000458304E-2</v>
      </c>
      <c r="H53" s="62">
        <f t="shared" si="8"/>
        <v>1.3555944899999997</v>
      </c>
      <c r="I53" s="62">
        <f t="shared" si="9"/>
        <v>1.5783186647069996</v>
      </c>
      <c r="J53" s="62">
        <f t="shared" si="10"/>
        <v>1.8376364213183594</v>
      </c>
      <c r="K53" s="62">
        <f t="shared" si="11"/>
        <v>-4.0036900530533596E-2</v>
      </c>
      <c r="L53" s="62">
        <f t="shared" si="12"/>
        <v>-4.6614963287700262E-2</v>
      </c>
      <c r="M53" s="62">
        <f t="shared" ca="1" si="4"/>
        <v>-3.5804469883257098E-2</v>
      </c>
      <c r="N53" s="62">
        <f t="shared" ca="1" si="13"/>
        <v>2.008937384665067E-6</v>
      </c>
      <c r="O53" s="72">
        <f t="shared" ca="1" si="14"/>
        <v>91426.886821043954</v>
      </c>
      <c r="P53" s="62">
        <f t="shared" ca="1" si="15"/>
        <v>589158.4221630306</v>
      </c>
      <c r="Q53" s="62">
        <f t="shared" ca="1" si="16"/>
        <v>92128.594687459234</v>
      </c>
      <c r="R53" s="36">
        <f t="shared" ca="1" si="5"/>
        <v>1.4173698827987941E-3</v>
      </c>
    </row>
    <row r="54" spans="1:18">
      <c r="A54" s="69">
        <v>11643</v>
      </c>
      <c r="B54" s="69">
        <v>-3.0687099999340717E-2</v>
      </c>
      <c r="C54" s="69">
        <v>1</v>
      </c>
      <c r="D54" s="70">
        <f t="shared" si="6"/>
        <v>1.1642999999999999</v>
      </c>
      <c r="E54" s="70">
        <f t="shared" si="6"/>
        <v>-3.0687099999340717E-2</v>
      </c>
      <c r="F54" s="62">
        <f t="shared" si="7"/>
        <v>1.1642999999999999</v>
      </c>
      <c r="G54" s="62">
        <f t="shared" si="7"/>
        <v>-3.0687099999340717E-2</v>
      </c>
      <c r="H54" s="62">
        <f t="shared" si="8"/>
        <v>1.3555944899999997</v>
      </c>
      <c r="I54" s="62">
        <f t="shared" si="9"/>
        <v>1.5783186647069996</v>
      </c>
      <c r="J54" s="62">
        <f t="shared" si="10"/>
        <v>1.8376364213183594</v>
      </c>
      <c r="K54" s="62">
        <f t="shared" si="11"/>
        <v>-3.5728990529232396E-2</v>
      </c>
      <c r="L54" s="62">
        <f t="shared" si="12"/>
        <v>-4.1599263673185276E-2</v>
      </c>
      <c r="M54" s="62">
        <f t="shared" ca="1" si="4"/>
        <v>-3.5804469883257098E-2</v>
      </c>
      <c r="N54" s="62">
        <f t="shared" ca="1" si="13"/>
        <v>2.6187474528814356E-5</v>
      </c>
      <c r="O54" s="72">
        <f t="shared" ca="1" si="14"/>
        <v>91426.886821043954</v>
      </c>
      <c r="P54" s="62">
        <f t="shared" ca="1" si="15"/>
        <v>589158.4221630306</v>
      </c>
      <c r="Q54" s="62">
        <f t="shared" ca="1" si="16"/>
        <v>92128.594687459234</v>
      </c>
      <c r="R54" s="36">
        <f t="shared" ca="1" si="5"/>
        <v>5.1173698839163811E-3</v>
      </c>
    </row>
    <row r="55" spans="1:18">
      <c r="A55" s="69">
        <v>11643</v>
      </c>
      <c r="B55" s="69">
        <v>-2.698709999822313E-2</v>
      </c>
      <c r="C55" s="69">
        <v>1</v>
      </c>
      <c r="D55" s="70">
        <f t="shared" si="6"/>
        <v>1.1642999999999999</v>
      </c>
      <c r="E55" s="70">
        <f t="shared" si="6"/>
        <v>-2.698709999822313E-2</v>
      </c>
      <c r="F55" s="62">
        <f t="shared" si="7"/>
        <v>1.1642999999999999</v>
      </c>
      <c r="G55" s="62">
        <f t="shared" si="7"/>
        <v>-2.698709999822313E-2</v>
      </c>
      <c r="H55" s="62">
        <f t="shared" si="8"/>
        <v>1.3555944899999997</v>
      </c>
      <c r="I55" s="62">
        <f t="shared" si="9"/>
        <v>1.5783186647069996</v>
      </c>
      <c r="J55" s="62">
        <f t="shared" si="10"/>
        <v>1.8376364213183594</v>
      </c>
      <c r="K55" s="62">
        <f t="shared" si="11"/>
        <v>-3.1421080527931189E-2</v>
      </c>
      <c r="L55" s="62">
        <f t="shared" si="12"/>
        <v>-3.6583564058670283E-2</v>
      </c>
      <c r="M55" s="62">
        <f t="shared" ca="1" si="4"/>
        <v>-3.5804469883257098E-2</v>
      </c>
      <c r="N55" s="62">
        <f t="shared" ca="1" si="13"/>
        <v>7.7746011689503936E-5</v>
      </c>
      <c r="O55" s="72">
        <f t="shared" ca="1" si="14"/>
        <v>91426.886821043954</v>
      </c>
      <c r="P55" s="62">
        <f t="shared" ca="1" si="15"/>
        <v>589158.4221630306</v>
      </c>
      <c r="Q55" s="62">
        <f t="shared" ca="1" si="16"/>
        <v>92128.594687459234</v>
      </c>
      <c r="R55" s="36">
        <f t="shared" ca="1" si="5"/>
        <v>8.8173698850339682E-3</v>
      </c>
    </row>
    <row r="56" spans="1:18">
      <c r="A56" s="69">
        <v>11666</v>
      </c>
      <c r="B56" s="69">
        <v>-3.7460200001078192E-2</v>
      </c>
      <c r="C56" s="69">
        <v>1</v>
      </c>
      <c r="D56" s="70">
        <f t="shared" si="6"/>
        <v>1.1666000000000001</v>
      </c>
      <c r="E56" s="70">
        <f t="shared" si="6"/>
        <v>-3.7460200001078192E-2</v>
      </c>
      <c r="F56" s="62">
        <f t="shared" si="7"/>
        <v>1.1666000000000001</v>
      </c>
      <c r="G56" s="62">
        <f t="shared" si="7"/>
        <v>-3.7460200001078192E-2</v>
      </c>
      <c r="H56" s="62">
        <f t="shared" si="8"/>
        <v>1.3609555600000003</v>
      </c>
      <c r="I56" s="62">
        <f t="shared" si="9"/>
        <v>1.5876907562960005</v>
      </c>
      <c r="J56" s="62">
        <f t="shared" si="10"/>
        <v>1.8522000362949143</v>
      </c>
      <c r="K56" s="62">
        <f t="shared" si="11"/>
        <v>-4.3701069321257821E-2</v>
      </c>
      <c r="L56" s="62">
        <f t="shared" si="12"/>
        <v>-5.0981667470179376E-2</v>
      </c>
      <c r="M56" s="62">
        <f t="shared" ca="1" si="4"/>
        <v>-3.5978648526963489E-2</v>
      </c>
      <c r="N56" s="62">
        <f t="shared" ca="1" si="13"/>
        <v>2.1949947704514508E-6</v>
      </c>
      <c r="O56" s="72">
        <f t="shared" ca="1" si="14"/>
        <v>94253.911484407858</v>
      </c>
      <c r="P56" s="62">
        <f t="shared" ca="1" si="15"/>
        <v>598801.56547367387</v>
      </c>
      <c r="Q56" s="62">
        <f t="shared" ca="1" si="16"/>
        <v>93254.522070603722</v>
      </c>
      <c r="R56" s="36">
        <f t="shared" ca="1" si="5"/>
        <v>-1.4815514741147034E-3</v>
      </c>
    </row>
    <row r="57" spans="1:18">
      <c r="A57" s="69">
        <v>11666</v>
      </c>
      <c r="B57" s="69">
        <v>-3.7160200001380872E-2</v>
      </c>
      <c r="C57" s="69">
        <v>1</v>
      </c>
      <c r="D57" s="70">
        <f t="shared" si="6"/>
        <v>1.1666000000000001</v>
      </c>
      <c r="E57" s="70">
        <f t="shared" si="6"/>
        <v>-3.7160200001380872E-2</v>
      </c>
      <c r="F57" s="62">
        <f t="shared" si="7"/>
        <v>1.1666000000000001</v>
      </c>
      <c r="G57" s="62">
        <f t="shared" si="7"/>
        <v>-3.7160200001380872E-2</v>
      </c>
      <c r="H57" s="62">
        <f t="shared" si="8"/>
        <v>1.3609555600000003</v>
      </c>
      <c r="I57" s="62">
        <f t="shared" si="9"/>
        <v>1.5876907562960005</v>
      </c>
      <c r="J57" s="62">
        <f t="shared" si="10"/>
        <v>1.8522000362949143</v>
      </c>
      <c r="K57" s="62">
        <f t="shared" si="11"/>
        <v>-4.3351089321610928E-2</v>
      </c>
      <c r="L57" s="62">
        <f t="shared" si="12"/>
        <v>-5.0573380802591314E-2</v>
      </c>
      <c r="M57" s="62">
        <f t="shared" ca="1" si="4"/>
        <v>-3.5978648526963489E-2</v>
      </c>
      <c r="N57" s="62">
        <f t="shared" ca="1" si="13"/>
        <v>1.3960638866978924E-6</v>
      </c>
      <c r="O57" s="72">
        <f t="shared" ca="1" si="14"/>
        <v>94253.911484407858</v>
      </c>
      <c r="P57" s="62">
        <f t="shared" ca="1" si="15"/>
        <v>598801.56547367387</v>
      </c>
      <c r="Q57" s="62">
        <f t="shared" ca="1" si="16"/>
        <v>93254.522070603722</v>
      </c>
      <c r="R57" s="36">
        <f t="shared" ca="1" si="5"/>
        <v>-1.1815514744173833E-3</v>
      </c>
    </row>
    <row r="58" spans="1:18">
      <c r="A58" s="69">
        <v>11666</v>
      </c>
      <c r="B58" s="69">
        <v>-3.6860200001683552E-2</v>
      </c>
      <c r="C58" s="69">
        <v>1</v>
      </c>
      <c r="D58" s="70">
        <f t="shared" si="6"/>
        <v>1.1666000000000001</v>
      </c>
      <c r="E58" s="70">
        <f t="shared" si="6"/>
        <v>-3.6860200001683552E-2</v>
      </c>
      <c r="F58" s="62">
        <f t="shared" si="7"/>
        <v>1.1666000000000001</v>
      </c>
      <c r="G58" s="62">
        <f t="shared" si="7"/>
        <v>-3.6860200001683552E-2</v>
      </c>
      <c r="H58" s="62">
        <f t="shared" si="8"/>
        <v>1.3609555600000003</v>
      </c>
      <c r="I58" s="62">
        <f t="shared" si="9"/>
        <v>1.5876907562960005</v>
      </c>
      <c r="J58" s="62">
        <f t="shared" si="10"/>
        <v>1.8522000362949143</v>
      </c>
      <c r="K58" s="62">
        <f t="shared" si="11"/>
        <v>-4.3001109321964034E-2</v>
      </c>
      <c r="L58" s="62">
        <f t="shared" si="12"/>
        <v>-5.0165094135003245E-2</v>
      </c>
      <c r="M58" s="62">
        <f t="shared" ca="1" si="4"/>
        <v>-3.5978648526963489E-2</v>
      </c>
      <c r="N58" s="62">
        <f t="shared" ca="1" si="13"/>
        <v>7.7713300258111808E-7</v>
      </c>
      <c r="O58" s="72">
        <f t="shared" ca="1" si="14"/>
        <v>94253.911484407858</v>
      </c>
      <c r="P58" s="62">
        <f t="shared" ca="1" si="15"/>
        <v>598801.56547367387</v>
      </c>
      <c r="Q58" s="62">
        <f t="shared" ca="1" si="16"/>
        <v>93254.522070603722</v>
      </c>
      <c r="R58" s="36">
        <f t="shared" ca="1" si="5"/>
        <v>-8.8155147472006312E-4</v>
      </c>
    </row>
    <row r="59" spans="1:18">
      <c r="A59" s="69">
        <v>12004.5</v>
      </c>
      <c r="B59" s="69">
        <v>-3.9068650003173389E-2</v>
      </c>
      <c r="C59" s="69">
        <v>1</v>
      </c>
      <c r="D59" s="70">
        <f t="shared" si="6"/>
        <v>1.20045</v>
      </c>
      <c r="E59" s="70">
        <f t="shared" si="6"/>
        <v>-3.9068650003173389E-2</v>
      </c>
      <c r="F59" s="62">
        <f t="shared" si="7"/>
        <v>1.20045</v>
      </c>
      <c r="G59" s="62">
        <f t="shared" si="7"/>
        <v>-3.9068650003173389E-2</v>
      </c>
      <c r="H59" s="62">
        <f t="shared" si="8"/>
        <v>1.4410802025</v>
      </c>
      <c r="I59" s="62">
        <f t="shared" si="9"/>
        <v>1.729944729091125</v>
      </c>
      <c r="J59" s="62">
        <f t="shared" si="10"/>
        <v>2.0767121500374408</v>
      </c>
      <c r="K59" s="62">
        <f t="shared" si="11"/>
        <v>-4.6899960896309496E-2</v>
      </c>
      <c r="L59" s="62">
        <f t="shared" si="12"/>
        <v>-5.6301058057974737E-2</v>
      </c>
      <c r="M59" s="62">
        <f t="shared" ca="1" si="4"/>
        <v>-3.8571759482972777E-2</v>
      </c>
      <c r="N59" s="62">
        <f t="shared" ca="1" si="13"/>
        <v>2.4690018906523437E-7</v>
      </c>
      <c r="O59" s="72">
        <f t="shared" ca="1" si="14"/>
        <v>138182.83216243758</v>
      </c>
      <c r="P59" s="62">
        <f t="shared" ca="1" si="15"/>
        <v>739840.26265942643</v>
      </c>
      <c r="Q59" s="62">
        <f t="shared" ca="1" si="16"/>
        <v>109258.18801101946</v>
      </c>
      <c r="R59" s="36">
        <f t="shared" ca="1" si="5"/>
        <v>-4.9689052020061159E-4</v>
      </c>
    </row>
    <row r="60" spans="1:18">
      <c r="A60" s="69">
        <v>12004.5</v>
      </c>
      <c r="B60" s="69">
        <v>-3.3368650001648348E-2</v>
      </c>
      <c r="C60" s="69">
        <v>0.1</v>
      </c>
      <c r="D60" s="70">
        <f t="shared" si="6"/>
        <v>1.20045</v>
      </c>
      <c r="E60" s="70">
        <f t="shared" si="6"/>
        <v>-3.3368650001648348E-2</v>
      </c>
      <c r="F60" s="62">
        <f t="shared" si="7"/>
        <v>0.12004500000000001</v>
      </c>
      <c r="G60" s="62">
        <f t="shared" si="7"/>
        <v>-3.3368650001648348E-3</v>
      </c>
      <c r="H60" s="62">
        <f t="shared" si="8"/>
        <v>0.14410802025000002</v>
      </c>
      <c r="I60" s="62">
        <f t="shared" si="9"/>
        <v>0.17299447290911252</v>
      </c>
      <c r="J60" s="62">
        <f t="shared" si="10"/>
        <v>0.20767121500374414</v>
      </c>
      <c r="K60" s="62">
        <f t="shared" si="11"/>
        <v>-4.0057395894478763E-3</v>
      </c>
      <c r="L60" s="62">
        <f t="shared" si="12"/>
        <v>-4.808690090152703E-3</v>
      </c>
      <c r="M60" s="62">
        <f t="shared" ca="1" si="4"/>
        <v>-3.8571759482972777E-2</v>
      </c>
      <c r="N60" s="62">
        <f t="shared" ca="1" si="13"/>
        <v>2.7072348274648173E-6</v>
      </c>
      <c r="O60" s="72">
        <f t="shared" ca="1" si="14"/>
        <v>1381.8283216243783</v>
      </c>
      <c r="P60" s="62">
        <f t="shared" ca="1" si="15"/>
        <v>7398.4026265942293</v>
      </c>
      <c r="Q60" s="62">
        <f t="shared" ca="1" si="16"/>
        <v>1092.5818801101918</v>
      </c>
      <c r="R60" s="36">
        <f t="shared" ca="1" si="5"/>
        <v>5.2031094813244291E-3</v>
      </c>
    </row>
    <row r="61" spans="1:18">
      <c r="A61" s="69">
        <v>12016</v>
      </c>
      <c r="B61" s="69">
        <v>-4.0155199996661395E-2</v>
      </c>
      <c r="C61" s="69">
        <v>1</v>
      </c>
      <c r="D61" s="70">
        <f t="shared" si="6"/>
        <v>1.2016</v>
      </c>
      <c r="E61" s="70">
        <f t="shared" si="6"/>
        <v>-4.0155199996661395E-2</v>
      </c>
      <c r="F61" s="62">
        <f t="shared" si="7"/>
        <v>1.2016</v>
      </c>
      <c r="G61" s="62">
        <f t="shared" si="7"/>
        <v>-4.0155199996661395E-2</v>
      </c>
      <c r="H61" s="62">
        <f t="shared" si="8"/>
        <v>1.44384256</v>
      </c>
      <c r="I61" s="62">
        <f t="shared" si="9"/>
        <v>1.734921220096</v>
      </c>
      <c r="J61" s="62">
        <f t="shared" si="10"/>
        <v>2.0846813380673535</v>
      </c>
      <c r="K61" s="62">
        <f t="shared" si="11"/>
        <v>-4.8250488315988334E-2</v>
      </c>
      <c r="L61" s="62">
        <f t="shared" si="12"/>
        <v>-5.7977786760491583E-2</v>
      </c>
      <c r="M61" s="62">
        <f t="shared" ca="1" si="4"/>
        <v>-3.866083176478928E-2</v>
      </c>
      <c r="N61" s="62">
        <f t="shared" ca="1" si="13"/>
        <v>2.2331364124285904E-6</v>
      </c>
      <c r="O61" s="72">
        <f t="shared" ca="1" si="14"/>
        <v>139734.94461356176</v>
      </c>
      <c r="P61" s="62">
        <f t="shared" ca="1" si="15"/>
        <v>744566.71630598861</v>
      </c>
      <c r="Q61" s="62">
        <f t="shared" ca="1" si="16"/>
        <v>109779.49476098332</v>
      </c>
      <c r="R61" s="36">
        <f t="shared" ca="1" si="5"/>
        <v>-1.4943682318721146E-3</v>
      </c>
    </row>
    <row r="62" spans="1:18">
      <c r="A62" s="69">
        <v>12037.5</v>
      </c>
      <c r="B62" s="69">
        <v>-3.8438750001660082E-2</v>
      </c>
      <c r="C62" s="69">
        <v>1</v>
      </c>
      <c r="D62" s="70">
        <f t="shared" si="6"/>
        <v>1.2037500000000001</v>
      </c>
      <c r="E62" s="70">
        <f t="shared" si="6"/>
        <v>-3.8438750001660082E-2</v>
      </c>
      <c r="F62" s="62">
        <f t="shared" si="7"/>
        <v>1.2037500000000001</v>
      </c>
      <c r="G62" s="62">
        <f t="shared" si="7"/>
        <v>-3.8438750001660082E-2</v>
      </c>
      <c r="H62" s="62">
        <f t="shared" si="8"/>
        <v>1.4490140625000003</v>
      </c>
      <c r="I62" s="62">
        <f t="shared" si="9"/>
        <v>1.7442506777343756</v>
      </c>
      <c r="J62" s="62">
        <f t="shared" si="10"/>
        <v>2.0996417533227549</v>
      </c>
      <c r="K62" s="62">
        <f t="shared" si="11"/>
        <v>-4.6270645314498329E-2</v>
      </c>
      <c r="L62" s="62">
        <f t="shared" si="12"/>
        <v>-5.5698289297327369E-2</v>
      </c>
      <c r="M62" s="62">
        <f t="shared" ca="1" si="4"/>
        <v>-3.882753015131029E-2</v>
      </c>
      <c r="N62" s="62">
        <f t="shared" ca="1" si="13"/>
        <v>1.5115000476203749E-7</v>
      </c>
      <c r="O62" s="72">
        <f t="shared" ca="1" si="14"/>
        <v>142644.39966941896</v>
      </c>
      <c r="P62" s="62">
        <f t="shared" ca="1" si="15"/>
        <v>753385.55127640185</v>
      </c>
      <c r="Q62" s="62">
        <f t="shared" ca="1" si="16"/>
        <v>110749.53693955149</v>
      </c>
      <c r="R62" s="36">
        <f t="shared" ca="1" si="5"/>
        <v>3.8878014965020719E-4</v>
      </c>
    </row>
    <row r="63" spans="1:18">
      <c r="A63" s="69">
        <v>12039</v>
      </c>
      <c r="B63" s="69">
        <v>-4.2028299991216045E-2</v>
      </c>
      <c r="C63" s="69">
        <v>1</v>
      </c>
      <c r="D63" s="70">
        <f t="shared" si="6"/>
        <v>1.2039</v>
      </c>
      <c r="E63" s="70">
        <f t="shared" si="6"/>
        <v>-4.2028299991216045E-2</v>
      </c>
      <c r="F63" s="62">
        <f t="shared" si="7"/>
        <v>1.2039</v>
      </c>
      <c r="G63" s="62">
        <f t="shared" si="7"/>
        <v>-4.2028299991216045E-2</v>
      </c>
      <c r="H63" s="62">
        <f t="shared" si="8"/>
        <v>1.4493752099999999</v>
      </c>
      <c r="I63" s="62">
        <f t="shared" si="9"/>
        <v>1.7449028153189998</v>
      </c>
      <c r="J63" s="62">
        <f t="shared" si="10"/>
        <v>2.1006884993625436</v>
      </c>
      <c r="K63" s="62">
        <f t="shared" si="11"/>
        <v>-5.0597870359424993E-2</v>
      </c>
      <c r="L63" s="62">
        <f t="shared" si="12"/>
        <v>-6.091477612571175E-2</v>
      </c>
      <c r="M63" s="62">
        <f t="shared" ca="1" si="4"/>
        <v>-3.8839168632340007E-2</v>
      </c>
      <c r="N63" s="62">
        <f t="shared" ca="1" si="13"/>
        <v>1.0170558824166524E-5</v>
      </c>
      <c r="O63" s="72">
        <f t="shared" ca="1" si="14"/>
        <v>142847.74586748771</v>
      </c>
      <c r="P63" s="62">
        <f t="shared" ca="1" si="15"/>
        <v>753999.937503358</v>
      </c>
      <c r="Q63" s="62">
        <f t="shared" ca="1" si="16"/>
        <v>110816.98913834742</v>
      </c>
      <c r="R63" s="36">
        <f t="shared" ca="1" si="5"/>
        <v>-3.1891313588760378E-3</v>
      </c>
    </row>
    <row r="64" spans="1:18">
      <c r="A64" s="69">
        <v>12039</v>
      </c>
      <c r="B64" s="69">
        <v>-4.0328299990505911E-2</v>
      </c>
      <c r="C64" s="69">
        <v>1</v>
      </c>
      <c r="D64" s="70">
        <f t="shared" si="6"/>
        <v>1.2039</v>
      </c>
      <c r="E64" s="70">
        <f t="shared" si="6"/>
        <v>-4.0328299990505911E-2</v>
      </c>
      <c r="F64" s="62">
        <f t="shared" si="7"/>
        <v>1.2039</v>
      </c>
      <c r="G64" s="62">
        <f t="shared" si="7"/>
        <v>-4.0328299990505911E-2</v>
      </c>
      <c r="H64" s="62">
        <f t="shared" si="8"/>
        <v>1.4493752099999999</v>
      </c>
      <c r="I64" s="62">
        <f t="shared" si="9"/>
        <v>1.7449028153189998</v>
      </c>
      <c r="J64" s="62">
        <f t="shared" si="10"/>
        <v>2.1006884993625436</v>
      </c>
      <c r="K64" s="62">
        <f t="shared" si="11"/>
        <v>-4.8551240358570065E-2</v>
      </c>
      <c r="L64" s="62">
        <f t="shared" si="12"/>
        <v>-5.8450838267682499E-2</v>
      </c>
      <c r="M64" s="62">
        <f t="shared" ca="1" si="4"/>
        <v>-3.8839168632340007E-2</v>
      </c>
      <c r="N64" s="62">
        <f t="shared" ca="1" si="13"/>
        <v>2.217512201873031E-6</v>
      </c>
      <c r="O64" s="72">
        <f t="shared" ca="1" si="14"/>
        <v>142847.74586748771</v>
      </c>
      <c r="P64" s="62">
        <f t="shared" ca="1" si="15"/>
        <v>753999.937503358</v>
      </c>
      <c r="Q64" s="62">
        <f t="shared" ca="1" si="16"/>
        <v>110816.98913834742</v>
      </c>
      <c r="R64" s="36">
        <f t="shared" ca="1" si="5"/>
        <v>-1.4891313581659044E-3</v>
      </c>
    </row>
    <row r="65" spans="1:18">
      <c r="A65" s="69">
        <v>12039</v>
      </c>
      <c r="B65" s="69">
        <v>-3.8628299997071736E-2</v>
      </c>
      <c r="C65" s="69">
        <v>1</v>
      </c>
      <c r="D65" s="70">
        <f t="shared" si="6"/>
        <v>1.2039</v>
      </c>
      <c r="E65" s="70">
        <f t="shared" si="6"/>
        <v>-3.8628299997071736E-2</v>
      </c>
      <c r="F65" s="62">
        <f t="shared" si="7"/>
        <v>1.2039</v>
      </c>
      <c r="G65" s="62">
        <f t="shared" si="7"/>
        <v>-3.8628299997071736E-2</v>
      </c>
      <c r="H65" s="62">
        <f t="shared" si="8"/>
        <v>1.4493752099999999</v>
      </c>
      <c r="I65" s="62">
        <f t="shared" si="9"/>
        <v>1.7449028153189998</v>
      </c>
      <c r="J65" s="62">
        <f t="shared" si="10"/>
        <v>2.1006884993625436</v>
      </c>
      <c r="K65" s="62">
        <f t="shared" si="11"/>
        <v>-4.6504610366474658E-2</v>
      </c>
      <c r="L65" s="62">
        <f t="shared" si="12"/>
        <v>-5.598690042019884E-2</v>
      </c>
      <c r="M65" s="62">
        <f t="shared" ca="1" si="4"/>
        <v>-3.8839168632340007E-2</v>
      </c>
      <c r="N65" s="62">
        <f t="shared" ca="1" si="13"/>
        <v>4.4465581339903308E-8</v>
      </c>
      <c r="O65" s="72">
        <f t="shared" ca="1" si="14"/>
        <v>142847.74586748771</v>
      </c>
      <c r="P65" s="62">
        <f t="shared" ca="1" si="15"/>
        <v>753999.937503358</v>
      </c>
      <c r="Q65" s="62">
        <f t="shared" ca="1" si="16"/>
        <v>110816.98913834742</v>
      </c>
      <c r="R65" s="36">
        <f t="shared" ca="1" si="5"/>
        <v>2.1086863526827149E-4</v>
      </c>
    </row>
    <row r="66" spans="1:18">
      <c r="A66" s="69">
        <v>12054</v>
      </c>
      <c r="B66" s="69">
        <v>-3.9323799996054731E-2</v>
      </c>
      <c r="C66" s="69">
        <v>1</v>
      </c>
      <c r="D66" s="70">
        <f t="shared" si="6"/>
        <v>1.2054</v>
      </c>
      <c r="E66" s="70">
        <f t="shared" si="6"/>
        <v>-3.9323799996054731E-2</v>
      </c>
      <c r="F66" s="62">
        <f t="shared" si="7"/>
        <v>1.2054</v>
      </c>
      <c r="G66" s="62">
        <f t="shared" si="7"/>
        <v>-3.9323799996054731E-2</v>
      </c>
      <c r="H66" s="62">
        <f t="shared" si="8"/>
        <v>1.45298916</v>
      </c>
      <c r="I66" s="62">
        <f t="shared" si="9"/>
        <v>1.7514331334640001</v>
      </c>
      <c r="J66" s="62">
        <f t="shared" si="10"/>
        <v>2.1111774990775056</v>
      </c>
      <c r="K66" s="62">
        <f t="shared" si="11"/>
        <v>-4.7400908515244373E-2</v>
      </c>
      <c r="L66" s="62">
        <f t="shared" si="12"/>
        <v>-5.7137055124275568E-2</v>
      </c>
      <c r="M66" s="62">
        <f t="shared" ca="1" si="4"/>
        <v>-3.8955613424010611E-2</v>
      </c>
      <c r="N66" s="62">
        <f t="shared" ca="1" si="13"/>
        <v>1.3556135183359991E-7</v>
      </c>
      <c r="O66" s="72">
        <f t="shared" ca="1" si="14"/>
        <v>144883.69925209243</v>
      </c>
      <c r="P66" s="62">
        <f t="shared" ca="1" si="15"/>
        <v>760137.26830055949</v>
      </c>
      <c r="Q66" s="62">
        <f t="shared" ca="1" si="16"/>
        <v>111489.87454870161</v>
      </c>
      <c r="R66" s="36">
        <f t="shared" ca="1" si="5"/>
        <v>-3.6818657204411992E-4</v>
      </c>
    </row>
    <row r="67" spans="1:18">
      <c r="A67" s="69">
        <v>12483</v>
      </c>
      <c r="B67" s="69">
        <v>-4.6835100001771934E-2</v>
      </c>
      <c r="C67" s="69">
        <v>1</v>
      </c>
      <c r="D67" s="70">
        <f t="shared" si="6"/>
        <v>1.2483</v>
      </c>
      <c r="E67" s="70">
        <f t="shared" si="6"/>
        <v>-4.6835100001771934E-2</v>
      </c>
      <c r="F67" s="62">
        <f t="shared" si="7"/>
        <v>1.2483</v>
      </c>
      <c r="G67" s="62">
        <f t="shared" si="7"/>
        <v>-4.6835100001771934E-2</v>
      </c>
      <c r="H67" s="62">
        <f t="shared" si="8"/>
        <v>1.5582528899999999</v>
      </c>
      <c r="I67" s="62">
        <f t="shared" si="9"/>
        <v>1.9451670825869998</v>
      </c>
      <c r="J67" s="62">
        <f t="shared" si="10"/>
        <v>2.4281520691933518</v>
      </c>
      <c r="K67" s="62">
        <f t="shared" si="11"/>
        <v>-5.8464255332211904E-2</v>
      </c>
      <c r="L67" s="62">
        <f t="shared" si="12"/>
        <v>-7.2980929931200117E-2</v>
      </c>
      <c r="M67" s="62">
        <f t="shared" ca="1" si="4"/>
        <v>-4.2332096130609606E-2</v>
      </c>
      <c r="N67" s="62">
        <f t="shared" ca="1" si="13"/>
        <v>2.0277043863702915E-5</v>
      </c>
      <c r="O67" s="72">
        <f t="shared" ca="1" si="14"/>
        <v>204177.66458383659</v>
      </c>
      <c r="P67" s="62">
        <f t="shared" ca="1" si="15"/>
        <v>928841.26622237416</v>
      </c>
      <c r="Q67" s="62">
        <f t="shared" ca="1" si="16"/>
        <v>129293.97286155295</v>
      </c>
      <c r="R67" s="36">
        <f t="shared" ca="1" si="5"/>
        <v>-4.5030038711623283E-3</v>
      </c>
    </row>
    <row r="68" spans="1:18">
      <c r="A68" s="69">
        <v>12483</v>
      </c>
      <c r="B68" s="69">
        <v>-4.1435099999944214E-2</v>
      </c>
      <c r="C68" s="69">
        <v>1</v>
      </c>
      <c r="D68" s="70">
        <f t="shared" si="6"/>
        <v>1.2483</v>
      </c>
      <c r="E68" s="70">
        <f t="shared" si="6"/>
        <v>-4.1435099999944214E-2</v>
      </c>
      <c r="F68" s="62">
        <f t="shared" si="7"/>
        <v>1.2483</v>
      </c>
      <c r="G68" s="62">
        <f t="shared" si="7"/>
        <v>-4.1435099999944214E-2</v>
      </c>
      <c r="H68" s="62">
        <f t="shared" si="8"/>
        <v>1.5582528899999999</v>
      </c>
      <c r="I68" s="62">
        <f t="shared" si="9"/>
        <v>1.9451670825869998</v>
      </c>
      <c r="J68" s="62">
        <f t="shared" si="10"/>
        <v>2.4281520691933518</v>
      </c>
      <c r="K68" s="62">
        <f t="shared" si="11"/>
        <v>-5.1723435329930359E-2</v>
      </c>
      <c r="L68" s="62">
        <f t="shared" si="12"/>
        <v>-6.4566364322352063E-2</v>
      </c>
      <c r="M68" s="62">
        <f t="shared" ca="1" si="4"/>
        <v>-4.2332096130609606E-2</v>
      </c>
      <c r="N68" s="62">
        <f t="shared" ca="1" si="13"/>
        <v>8.0460205842868554E-7</v>
      </c>
      <c r="O68" s="72">
        <f t="shared" ca="1" si="14"/>
        <v>204177.66458383659</v>
      </c>
      <c r="P68" s="62">
        <f t="shared" ca="1" si="15"/>
        <v>928841.26622237416</v>
      </c>
      <c r="Q68" s="62">
        <f t="shared" ca="1" si="16"/>
        <v>129293.97286155295</v>
      </c>
      <c r="R68" s="36">
        <f t="shared" ca="1" si="5"/>
        <v>8.969961306653923E-4</v>
      </c>
    </row>
    <row r="69" spans="1:18">
      <c r="A69" s="69">
        <v>12483</v>
      </c>
      <c r="B69" s="69">
        <v>-4.1035100002773106E-2</v>
      </c>
      <c r="C69" s="69">
        <v>1</v>
      </c>
      <c r="D69" s="70">
        <f t="shared" si="6"/>
        <v>1.2483</v>
      </c>
      <c r="E69" s="70">
        <f t="shared" si="6"/>
        <v>-4.1035100002773106E-2</v>
      </c>
      <c r="F69" s="62">
        <f t="shared" si="7"/>
        <v>1.2483</v>
      </c>
      <c r="G69" s="62">
        <f t="shared" si="7"/>
        <v>-4.1035100002773106E-2</v>
      </c>
      <c r="H69" s="62">
        <f t="shared" si="8"/>
        <v>1.5582528899999999</v>
      </c>
      <c r="I69" s="62">
        <f t="shared" si="9"/>
        <v>1.9451670825869998</v>
      </c>
      <c r="J69" s="62">
        <f t="shared" si="10"/>
        <v>2.4281520691933518</v>
      </c>
      <c r="K69" s="62">
        <f t="shared" si="11"/>
        <v>-5.1224115333461669E-2</v>
      </c>
      <c r="L69" s="62">
        <f t="shared" si="12"/>
        <v>-6.3943063170760206E-2</v>
      </c>
      <c r="M69" s="62">
        <f t="shared" ca="1" si="4"/>
        <v>-4.2332096130609606E-2</v>
      </c>
      <c r="N69" s="62">
        <f t="shared" ca="1" si="13"/>
        <v>1.6821989556228747E-6</v>
      </c>
      <c r="O69" s="72">
        <f t="shared" ca="1" si="14"/>
        <v>204177.66458383659</v>
      </c>
      <c r="P69" s="62">
        <f t="shared" ca="1" si="15"/>
        <v>928841.26622237416</v>
      </c>
      <c r="Q69" s="62">
        <f t="shared" ca="1" si="16"/>
        <v>129293.97286155295</v>
      </c>
      <c r="R69" s="36">
        <f t="shared" ca="1" si="5"/>
        <v>1.2969961278365E-3</v>
      </c>
    </row>
    <row r="70" spans="1:18">
      <c r="A70" s="69">
        <v>12485.5</v>
      </c>
      <c r="B70" s="69">
        <v>-4.438434999610763E-2</v>
      </c>
      <c r="C70" s="69">
        <v>1</v>
      </c>
      <c r="D70" s="70">
        <f t="shared" si="6"/>
        <v>1.24855</v>
      </c>
      <c r="E70" s="70">
        <f t="shared" si="6"/>
        <v>-4.438434999610763E-2</v>
      </c>
      <c r="F70" s="62">
        <f t="shared" si="7"/>
        <v>1.24855</v>
      </c>
      <c r="G70" s="62">
        <f t="shared" si="7"/>
        <v>-4.438434999610763E-2</v>
      </c>
      <c r="H70" s="62">
        <f t="shared" si="8"/>
        <v>1.5588771025000001</v>
      </c>
      <c r="I70" s="62">
        <f t="shared" si="9"/>
        <v>1.9463360063263753</v>
      </c>
      <c r="J70" s="62">
        <f t="shared" si="10"/>
        <v>2.430097820698796</v>
      </c>
      <c r="K70" s="62">
        <f t="shared" si="11"/>
        <v>-5.5416080187640181E-2</v>
      </c>
      <c r="L70" s="62">
        <f t="shared" si="12"/>
        <v>-6.9189746918278144E-2</v>
      </c>
      <c r="M70" s="62">
        <f t="shared" ca="1" si="4"/>
        <v>-4.2352034037223832E-2</v>
      </c>
      <c r="N70" s="62">
        <f t="shared" ca="1" si="13"/>
        <v>4.1303081567337732E-6</v>
      </c>
      <c r="O70" s="72">
        <f t="shared" ca="1" si="14"/>
        <v>204524.58390793711</v>
      </c>
      <c r="P70" s="62">
        <f t="shared" ca="1" si="15"/>
        <v>929776.02166145935</v>
      </c>
      <c r="Q70" s="62">
        <f t="shared" ca="1" si="16"/>
        <v>129388.60212089305</v>
      </c>
      <c r="R70" s="36">
        <f t="shared" ca="1" si="5"/>
        <v>-2.0323159588837986E-3</v>
      </c>
    </row>
    <row r="71" spans="1:18">
      <c r="A71" s="69">
        <v>12485.5</v>
      </c>
      <c r="B71" s="69">
        <v>-3.6284349997004028E-2</v>
      </c>
      <c r="C71" s="69">
        <v>1</v>
      </c>
      <c r="D71" s="70">
        <f t="shared" si="6"/>
        <v>1.24855</v>
      </c>
      <c r="E71" s="70">
        <f t="shared" si="6"/>
        <v>-3.6284349997004028E-2</v>
      </c>
      <c r="F71" s="62">
        <f t="shared" si="7"/>
        <v>1.24855</v>
      </c>
      <c r="G71" s="62">
        <f t="shared" si="7"/>
        <v>-3.6284349997004028E-2</v>
      </c>
      <c r="H71" s="62">
        <f t="shared" si="8"/>
        <v>1.5588771025000001</v>
      </c>
      <c r="I71" s="62">
        <f t="shared" si="9"/>
        <v>1.9463360063263753</v>
      </c>
      <c r="J71" s="62">
        <f t="shared" si="10"/>
        <v>2.430097820698796</v>
      </c>
      <c r="K71" s="62">
        <f t="shared" si="11"/>
        <v>-4.5302825188759381E-2</v>
      </c>
      <c r="L71" s="62">
        <f t="shared" si="12"/>
        <v>-5.6562842389425529E-2</v>
      </c>
      <c r="M71" s="62">
        <f t="shared" ca="1" si="4"/>
        <v>-4.2352034037223832E-2</v>
      </c>
      <c r="N71" s="62">
        <f t="shared" ca="1" si="13"/>
        <v>3.6816789611938119E-5</v>
      </c>
      <c r="O71" s="72">
        <f t="shared" ca="1" si="14"/>
        <v>204524.58390793711</v>
      </c>
      <c r="P71" s="62">
        <f t="shared" ca="1" si="15"/>
        <v>929776.02166145935</v>
      </c>
      <c r="Q71" s="62">
        <f t="shared" ca="1" si="16"/>
        <v>129388.60212089305</v>
      </c>
      <c r="R71" s="36">
        <f t="shared" ca="1" si="5"/>
        <v>6.0676840402198035E-3</v>
      </c>
    </row>
    <row r="72" spans="1:18">
      <c r="A72" s="69">
        <v>12490.5</v>
      </c>
      <c r="B72" s="69">
        <v>-4.5282849998329766E-2</v>
      </c>
      <c r="C72" s="69">
        <v>1</v>
      </c>
      <c r="D72" s="70">
        <f t="shared" si="6"/>
        <v>1.24905</v>
      </c>
      <c r="E72" s="70">
        <f t="shared" si="6"/>
        <v>-4.5282849998329766E-2</v>
      </c>
      <c r="F72" s="62">
        <f t="shared" si="7"/>
        <v>1.24905</v>
      </c>
      <c r="G72" s="62">
        <f t="shared" si="7"/>
        <v>-4.5282849998329766E-2</v>
      </c>
      <c r="H72" s="62">
        <f t="shared" si="8"/>
        <v>1.5601259025000001</v>
      </c>
      <c r="I72" s="62">
        <f t="shared" si="9"/>
        <v>1.948675258517625</v>
      </c>
      <c r="J72" s="62">
        <f t="shared" si="10"/>
        <v>2.4339928316514396</v>
      </c>
      <c r="K72" s="62">
        <f t="shared" si="11"/>
        <v>-5.6560543790413795E-2</v>
      </c>
      <c r="L72" s="62">
        <f t="shared" si="12"/>
        <v>-7.0646947221416345E-2</v>
      </c>
      <c r="M72" s="62">
        <f t="shared" ca="1" si="4"/>
        <v>-4.2391918938539115E-2</v>
      </c>
      <c r="N72" s="62">
        <f t="shared" ca="1" si="13"/>
        <v>8.3574823924622959E-6</v>
      </c>
      <c r="O72" s="72">
        <f t="shared" ca="1" si="14"/>
        <v>205218.31878828662</v>
      </c>
      <c r="P72" s="62">
        <f t="shared" ca="1" si="15"/>
        <v>931643.53709015192</v>
      </c>
      <c r="Q72" s="62">
        <f t="shared" ca="1" si="16"/>
        <v>129577.51268451699</v>
      </c>
      <c r="R72" s="36">
        <f t="shared" ca="1" si="5"/>
        <v>-2.890931059790651E-3</v>
      </c>
    </row>
    <row r="73" spans="1:18">
      <c r="A73" s="69">
        <v>12492</v>
      </c>
      <c r="B73" s="69">
        <v>-4.747240000142483E-2</v>
      </c>
      <c r="C73" s="69">
        <v>1</v>
      </c>
      <c r="D73" s="70">
        <f t="shared" si="6"/>
        <v>1.2492000000000001</v>
      </c>
      <c r="E73" s="70">
        <f t="shared" si="6"/>
        <v>-4.747240000142483E-2</v>
      </c>
      <c r="F73" s="62">
        <f t="shared" si="7"/>
        <v>1.2492000000000001</v>
      </c>
      <c r="G73" s="62">
        <f t="shared" si="7"/>
        <v>-4.747240000142483E-2</v>
      </c>
      <c r="H73" s="62">
        <f t="shared" si="8"/>
        <v>1.5605006400000003</v>
      </c>
      <c r="I73" s="62">
        <f t="shared" si="9"/>
        <v>1.9493773994880006</v>
      </c>
      <c r="J73" s="62">
        <f t="shared" si="10"/>
        <v>2.4351622474404104</v>
      </c>
      <c r="K73" s="62">
        <f t="shared" si="11"/>
        <v>-5.9302522081779906E-2</v>
      </c>
      <c r="L73" s="62">
        <f t="shared" si="12"/>
        <v>-7.4080710584559464E-2</v>
      </c>
      <c r="M73" s="62">
        <f t="shared" ca="1" si="4"/>
        <v>-4.2403886771836291E-2</v>
      </c>
      <c r="N73" s="62">
        <f t="shared" ca="1" si="13"/>
        <v>2.5689826358514044E-5</v>
      </c>
      <c r="O73" s="72">
        <f t="shared" ca="1" si="14"/>
        <v>205426.4114911145</v>
      </c>
      <c r="P73" s="62">
        <f t="shared" ca="1" si="15"/>
        <v>932203.2713033749</v>
      </c>
      <c r="Q73" s="62">
        <f t="shared" ca="1" si="16"/>
        <v>129634.09523107689</v>
      </c>
      <c r="R73" s="36">
        <f t="shared" ca="1" si="5"/>
        <v>-5.0685132295885393E-3</v>
      </c>
    </row>
    <row r="74" spans="1:18">
      <c r="A74" s="69">
        <v>12506</v>
      </c>
      <c r="B74" s="69">
        <v>-4.0008199997828342E-2</v>
      </c>
      <c r="C74" s="69">
        <v>1</v>
      </c>
      <c r="D74" s="70">
        <f t="shared" si="6"/>
        <v>1.2505999999999999</v>
      </c>
      <c r="E74" s="70">
        <f t="shared" si="6"/>
        <v>-4.0008199997828342E-2</v>
      </c>
      <c r="F74" s="62">
        <f t="shared" si="7"/>
        <v>1.2505999999999999</v>
      </c>
      <c r="G74" s="62">
        <f t="shared" si="7"/>
        <v>-4.0008199997828342E-2</v>
      </c>
      <c r="H74" s="62">
        <f t="shared" si="8"/>
        <v>1.5640003599999999</v>
      </c>
      <c r="I74" s="62">
        <f t="shared" si="9"/>
        <v>1.9559388502159998</v>
      </c>
      <c r="J74" s="62">
        <f t="shared" si="10"/>
        <v>2.4460971260801294</v>
      </c>
      <c r="K74" s="62">
        <f t="shared" si="11"/>
        <v>-5.0034254917284124E-2</v>
      </c>
      <c r="L74" s="62">
        <f t="shared" si="12"/>
        <v>-6.2572839199555516E-2</v>
      </c>
      <c r="M74" s="62">
        <f t="shared" ca="1" si="4"/>
        <v>-4.2515639139005718E-2</v>
      </c>
      <c r="N74" s="62">
        <f t="shared" ca="1" si="13"/>
        <v>6.2872510467083343E-6</v>
      </c>
      <c r="O74" s="72">
        <f t="shared" ca="1" si="14"/>
        <v>207367.95264565485</v>
      </c>
      <c r="P74" s="62">
        <f t="shared" ca="1" si="15"/>
        <v>937415.79390396923</v>
      </c>
      <c r="Q74" s="62">
        <f t="shared" ca="1" si="16"/>
        <v>130160.17427763806</v>
      </c>
      <c r="R74" s="36">
        <f t="shared" ca="1" si="5"/>
        <v>2.5074391411773755E-3</v>
      </c>
    </row>
    <row r="75" spans="1:18">
      <c r="A75" s="69">
        <v>12511</v>
      </c>
      <c r="B75" s="69">
        <v>-4.2406699998537078E-2</v>
      </c>
      <c r="C75" s="69">
        <v>1</v>
      </c>
      <c r="D75" s="70">
        <f t="shared" si="6"/>
        <v>1.2511000000000001</v>
      </c>
      <c r="E75" s="70">
        <f t="shared" si="6"/>
        <v>-4.2406699998537078E-2</v>
      </c>
      <c r="F75" s="62">
        <f t="shared" si="7"/>
        <v>1.2511000000000001</v>
      </c>
      <c r="G75" s="62">
        <f t="shared" si="7"/>
        <v>-4.2406699998537078E-2</v>
      </c>
      <c r="H75" s="62">
        <f t="shared" si="8"/>
        <v>1.5652512100000002</v>
      </c>
      <c r="I75" s="62">
        <f t="shared" si="9"/>
        <v>1.9582857888310004</v>
      </c>
      <c r="J75" s="62">
        <f t="shared" si="10"/>
        <v>2.4500113504064647</v>
      </c>
      <c r="K75" s="62">
        <f t="shared" si="11"/>
        <v>-5.3055022368169745E-2</v>
      </c>
      <c r="L75" s="62">
        <f t="shared" si="12"/>
        <v>-6.6377138484817175E-2</v>
      </c>
      <c r="M75" s="62">
        <f t="shared" ca="1" si="4"/>
        <v>-4.2555573721862451E-2</v>
      </c>
      <c r="N75" s="62">
        <f t="shared" ca="1" si="13"/>
        <v>2.2163385496759583E-8</v>
      </c>
      <c r="O75" s="72">
        <f t="shared" ca="1" si="14"/>
        <v>208061.05512904673</v>
      </c>
      <c r="P75" s="62">
        <f t="shared" ca="1" si="15"/>
        <v>939272.2677581188</v>
      </c>
      <c r="Q75" s="62">
        <f t="shared" ca="1" si="16"/>
        <v>130347.16985656432</v>
      </c>
      <c r="R75" s="36">
        <f t="shared" ref="R75:R114" ca="1" si="17">+E75-M75</f>
        <v>1.4887372332537258E-4</v>
      </c>
    </row>
    <row r="76" spans="1:18">
      <c r="A76" s="69">
        <v>12546.5</v>
      </c>
      <c r="B76" s="69">
        <v>-4.3926049998844974E-2</v>
      </c>
      <c r="C76" s="69">
        <v>1</v>
      </c>
      <c r="D76" s="70">
        <f t="shared" ref="D76:E114" si="18">A76/A$18</f>
        <v>1.25465</v>
      </c>
      <c r="E76" s="70">
        <f t="shared" si="18"/>
        <v>-4.3926049998844974E-2</v>
      </c>
      <c r="F76" s="62">
        <f t="shared" ref="F76:G114" si="19">$C76*D76</f>
        <v>1.25465</v>
      </c>
      <c r="G76" s="62">
        <f t="shared" si="19"/>
        <v>-4.3926049998844974E-2</v>
      </c>
      <c r="H76" s="62">
        <f t="shared" ref="H76:H114" si="20">C76*D76*D76</f>
        <v>1.5741466225</v>
      </c>
      <c r="I76" s="62">
        <f t="shared" ref="I76:I114" si="21">C76*D76*D76*D76</f>
        <v>1.9750030599196251</v>
      </c>
      <c r="J76" s="62">
        <f t="shared" ref="J76:J114" si="22">C76*D76*D76*D76*D76</f>
        <v>2.4779375891281576</v>
      </c>
      <c r="K76" s="62">
        <f t="shared" ref="K76:K114" si="23">C76*E76*D76</f>
        <v>-5.511181863105085E-2</v>
      </c>
      <c r="L76" s="62">
        <f t="shared" ref="L76:L114" si="24">C76*E76*D76*D76</f>
        <v>-6.9146043245447958E-2</v>
      </c>
      <c r="M76" s="62">
        <f t="shared" ca="1" si="4"/>
        <v>-4.2839457697395014E-2</v>
      </c>
      <c r="N76" s="62">
        <f t="shared" ref="N76:N114" ca="1" si="25">C76*(M76-E76)^2</f>
        <v>1.1806828295703198E-6</v>
      </c>
      <c r="O76" s="72">
        <f t="shared" ref="O76:O114" ca="1" si="26">(C76*O$1-O$2*F76+O$3*H76)^2</f>
        <v>212976.77468183561</v>
      </c>
      <c r="P76" s="62">
        <f t="shared" ref="P76:P114" ca="1" si="27">(-C76*O$2+O$4*F76-O$5*H76)^2</f>
        <v>952374.01239474618</v>
      </c>
      <c r="Q76" s="62">
        <f t="shared" ref="Q76:Q114" ca="1" si="28">+(C76*O$3-F76*O$5+H76*O$6)^2</f>
        <v>131661.23671155339</v>
      </c>
      <c r="R76" s="36">
        <f t="shared" ca="1" si="17"/>
        <v>-1.0865923014499596E-3</v>
      </c>
    </row>
    <row r="77" spans="1:18">
      <c r="A77" s="69">
        <v>12546.5</v>
      </c>
      <c r="B77" s="69">
        <v>-4.3826049994095229E-2</v>
      </c>
      <c r="C77" s="69">
        <v>1</v>
      </c>
      <c r="D77" s="70">
        <f t="shared" si="18"/>
        <v>1.25465</v>
      </c>
      <c r="E77" s="70">
        <f t="shared" si="18"/>
        <v>-4.3826049994095229E-2</v>
      </c>
      <c r="F77" s="62">
        <f t="shared" si="19"/>
        <v>1.25465</v>
      </c>
      <c r="G77" s="62">
        <f t="shared" si="19"/>
        <v>-4.3826049994095229E-2</v>
      </c>
      <c r="H77" s="62">
        <f t="shared" si="20"/>
        <v>1.5741466225</v>
      </c>
      <c r="I77" s="62">
        <f t="shared" si="21"/>
        <v>1.9750030599196251</v>
      </c>
      <c r="J77" s="62">
        <f t="shared" si="22"/>
        <v>2.4779375891281576</v>
      </c>
      <c r="K77" s="62">
        <f t="shared" si="23"/>
        <v>-5.4986353625091577E-2</v>
      </c>
      <c r="L77" s="62">
        <f t="shared" si="24"/>
        <v>-6.8988628575721148E-2</v>
      </c>
      <c r="M77" s="62">
        <f t="shared" ref="M77:M114" ca="1" si="29">+E$4+E$5*D77+E$6*D77^2</f>
        <v>-4.2839457697395014E-2</v>
      </c>
      <c r="N77" s="62">
        <f t="shared" ca="1" si="25"/>
        <v>9.7336435990820383E-7</v>
      </c>
      <c r="O77" s="72">
        <f t="shared" ca="1" si="26"/>
        <v>212976.77468183561</v>
      </c>
      <c r="P77" s="62">
        <f t="shared" ca="1" si="27"/>
        <v>952374.01239474618</v>
      </c>
      <c r="Q77" s="62">
        <f t="shared" ca="1" si="28"/>
        <v>131661.23671155339</v>
      </c>
      <c r="R77" s="36">
        <f t="shared" ca="1" si="17"/>
        <v>-9.8659229670021442E-4</v>
      </c>
    </row>
    <row r="78" spans="1:18">
      <c r="A78" s="69">
        <v>12581</v>
      </c>
      <c r="B78" s="69">
        <v>-4.4285700001637451E-2</v>
      </c>
      <c r="C78" s="69">
        <v>1</v>
      </c>
      <c r="D78" s="70">
        <f t="shared" si="18"/>
        <v>1.2581</v>
      </c>
      <c r="E78" s="70">
        <f t="shared" si="18"/>
        <v>-4.4285700001637451E-2</v>
      </c>
      <c r="F78" s="62">
        <f t="shared" si="19"/>
        <v>1.2581</v>
      </c>
      <c r="G78" s="62">
        <f t="shared" si="19"/>
        <v>-4.4285700001637451E-2</v>
      </c>
      <c r="H78" s="62">
        <f t="shared" si="20"/>
        <v>1.5828156099999999</v>
      </c>
      <c r="I78" s="62">
        <f t="shared" si="21"/>
        <v>1.9913403189409999</v>
      </c>
      <c r="J78" s="62">
        <f t="shared" si="22"/>
        <v>2.505305255259672</v>
      </c>
      <c r="K78" s="62">
        <f t="shared" si="23"/>
        <v>-5.5715839172060078E-2</v>
      </c>
      <c r="L78" s="62">
        <f t="shared" si="24"/>
        <v>-7.0096097262368789E-2</v>
      </c>
      <c r="M78" s="62">
        <f t="shared" ca="1" si="29"/>
        <v>-4.3115930214015538E-2</v>
      </c>
      <c r="N78" s="62">
        <f t="shared" ca="1" si="25"/>
        <v>1.368361356033016E-6</v>
      </c>
      <c r="O78" s="72">
        <f t="shared" ca="1" si="26"/>
        <v>217743.52344954794</v>
      </c>
      <c r="P78" s="62">
        <f t="shared" ca="1" si="27"/>
        <v>964970.40585524519</v>
      </c>
      <c r="Q78" s="62">
        <f t="shared" ca="1" si="28"/>
        <v>132915.1321275002</v>
      </c>
      <c r="R78" s="36">
        <f t="shared" ca="1" si="17"/>
        <v>-1.1697697876219132E-3</v>
      </c>
    </row>
    <row r="79" spans="1:18">
      <c r="A79" s="69">
        <v>12581</v>
      </c>
      <c r="B79" s="69">
        <v>-4.3785699999716599E-2</v>
      </c>
      <c r="C79" s="69">
        <v>1</v>
      </c>
      <c r="D79" s="70">
        <f t="shared" si="18"/>
        <v>1.2581</v>
      </c>
      <c r="E79" s="70">
        <f t="shared" si="18"/>
        <v>-4.3785699999716599E-2</v>
      </c>
      <c r="F79" s="62">
        <f t="shared" si="19"/>
        <v>1.2581</v>
      </c>
      <c r="G79" s="62">
        <f t="shared" si="19"/>
        <v>-4.3785699999716599E-2</v>
      </c>
      <c r="H79" s="62">
        <f t="shared" si="20"/>
        <v>1.5828156099999999</v>
      </c>
      <c r="I79" s="62">
        <f t="shared" si="21"/>
        <v>1.9913403189409999</v>
      </c>
      <c r="J79" s="62">
        <f t="shared" si="22"/>
        <v>2.505305255259672</v>
      </c>
      <c r="K79" s="62">
        <f t="shared" si="23"/>
        <v>-5.5086789169643449E-2</v>
      </c>
      <c r="L79" s="62">
        <f t="shared" si="24"/>
        <v>-6.9304689454328425E-2</v>
      </c>
      <c r="M79" s="62">
        <f t="shared" ca="1" si="29"/>
        <v>-4.3115930214015538E-2</v>
      </c>
      <c r="N79" s="62">
        <f t="shared" ca="1" si="25"/>
        <v>4.4859156583804437E-7</v>
      </c>
      <c r="O79" s="72">
        <f t="shared" ca="1" si="26"/>
        <v>217743.52344954794</v>
      </c>
      <c r="P79" s="62">
        <f t="shared" ca="1" si="27"/>
        <v>964970.40585524519</v>
      </c>
      <c r="Q79" s="62">
        <f t="shared" ca="1" si="28"/>
        <v>132915.1321275002</v>
      </c>
      <c r="R79" s="36">
        <f t="shared" ca="1" si="17"/>
        <v>-6.6976978570106038E-4</v>
      </c>
    </row>
    <row r="80" spans="1:18">
      <c r="A80" s="69">
        <v>12630.5</v>
      </c>
      <c r="B80" s="69">
        <v>-4.6540849994926248E-2</v>
      </c>
      <c r="C80" s="69">
        <v>0.1</v>
      </c>
      <c r="D80" s="70">
        <f t="shared" si="18"/>
        <v>1.26305</v>
      </c>
      <c r="E80" s="70">
        <f t="shared" si="18"/>
        <v>-4.6540849994926248E-2</v>
      </c>
      <c r="F80" s="62">
        <f t="shared" si="19"/>
        <v>0.126305</v>
      </c>
      <c r="G80" s="62">
        <f t="shared" si="19"/>
        <v>-4.6540849994926251E-3</v>
      </c>
      <c r="H80" s="62">
        <f t="shared" si="20"/>
        <v>0.15952953025</v>
      </c>
      <c r="I80" s="62">
        <f t="shared" si="21"/>
        <v>0.2014937731822625</v>
      </c>
      <c r="J80" s="62">
        <f t="shared" si="22"/>
        <v>0.25449671021785664</v>
      </c>
      <c r="K80" s="62">
        <f t="shared" si="23"/>
        <v>-5.87834205860916E-3</v>
      </c>
      <c r="L80" s="62">
        <f t="shared" si="24"/>
        <v>-7.4246399371262995E-3</v>
      </c>
      <c r="M80" s="62">
        <f t="shared" ca="1" si="29"/>
        <v>-4.3513615859714874E-2</v>
      </c>
      <c r="N80" s="62">
        <f t="shared" ca="1" si="25"/>
        <v>9.1641465093889517E-7</v>
      </c>
      <c r="O80" s="72">
        <f t="shared" ca="1" si="26"/>
        <v>2245.6040115522856</v>
      </c>
      <c r="P80" s="62">
        <f t="shared" ca="1" si="27"/>
        <v>9828.0013798117488</v>
      </c>
      <c r="Q80" s="62">
        <f t="shared" ca="1" si="28"/>
        <v>1346.7350280989372</v>
      </c>
      <c r="R80" s="36">
        <f t="shared" ca="1" si="17"/>
        <v>-3.0272341352113735E-3</v>
      </c>
    </row>
    <row r="81" spans="1:18">
      <c r="A81" s="69">
        <v>12917</v>
      </c>
      <c r="B81" s="69">
        <v>-4.6044899994740263E-2</v>
      </c>
      <c r="C81" s="69">
        <v>1</v>
      </c>
      <c r="D81" s="70">
        <f t="shared" si="18"/>
        <v>1.2917000000000001</v>
      </c>
      <c r="E81" s="70">
        <f t="shared" si="18"/>
        <v>-4.6044899994740263E-2</v>
      </c>
      <c r="F81" s="62">
        <f t="shared" si="19"/>
        <v>1.2917000000000001</v>
      </c>
      <c r="G81" s="62">
        <f t="shared" si="19"/>
        <v>-4.6044899994740263E-2</v>
      </c>
      <c r="H81" s="62">
        <f t="shared" si="20"/>
        <v>1.6684888900000001</v>
      </c>
      <c r="I81" s="62">
        <f t="shared" si="21"/>
        <v>2.1551870992130002</v>
      </c>
      <c r="J81" s="62">
        <f t="shared" si="22"/>
        <v>2.7838551760534327</v>
      </c>
      <c r="K81" s="62">
        <f t="shared" si="23"/>
        <v>-5.9476197323205998E-2</v>
      </c>
      <c r="L81" s="62">
        <f t="shared" si="24"/>
        <v>-7.6825404082385196E-2</v>
      </c>
      <c r="M81" s="62">
        <f t="shared" ca="1" si="29"/>
        <v>-4.583870165516811E-2</v>
      </c>
      <c r="N81" s="62">
        <f t="shared" ca="1" si="25"/>
        <v>4.2517755242312848E-8</v>
      </c>
      <c r="O81" s="72">
        <f t="shared" ca="1" si="26"/>
        <v>263201.85692221753</v>
      </c>
      <c r="P81" s="62">
        <f t="shared" ca="1" si="27"/>
        <v>1079769.8867563272</v>
      </c>
      <c r="Q81" s="62">
        <f t="shared" ca="1" si="28"/>
        <v>143853.10219129504</v>
      </c>
      <c r="R81" s="36">
        <f t="shared" ca="1" si="17"/>
        <v>-2.0619833957215283E-4</v>
      </c>
    </row>
    <row r="82" spans="1:18">
      <c r="A82" s="69">
        <v>12969</v>
      </c>
      <c r="B82" s="69">
        <v>-4.7349299995403271E-2</v>
      </c>
      <c r="C82" s="69">
        <v>1</v>
      </c>
      <c r="D82" s="70">
        <f t="shared" si="18"/>
        <v>1.2968999999999999</v>
      </c>
      <c r="E82" s="70">
        <f t="shared" si="18"/>
        <v>-4.7349299995403271E-2</v>
      </c>
      <c r="F82" s="62">
        <f t="shared" si="19"/>
        <v>1.2968999999999999</v>
      </c>
      <c r="G82" s="62">
        <f t="shared" si="19"/>
        <v>-4.7349299995403271E-2</v>
      </c>
      <c r="H82" s="62">
        <f t="shared" si="20"/>
        <v>1.6819496099999998</v>
      </c>
      <c r="I82" s="62">
        <f t="shared" si="21"/>
        <v>2.1813204492089997</v>
      </c>
      <c r="J82" s="62">
        <f t="shared" si="22"/>
        <v>2.8289544905791515</v>
      </c>
      <c r="K82" s="62">
        <f t="shared" si="23"/>
        <v>-6.1407307164038499E-2</v>
      </c>
      <c r="L82" s="62">
        <f t="shared" si="24"/>
        <v>-7.9639136661041526E-2</v>
      </c>
      <c r="M82" s="62">
        <f t="shared" ca="1" si="29"/>
        <v>-4.6264972582706204E-2</v>
      </c>
      <c r="N82" s="62">
        <f t="shared" ca="1" si="25"/>
        <v>1.1757659379263155E-6</v>
      </c>
      <c r="O82" s="72">
        <f t="shared" ca="1" si="26"/>
        <v>270012.28513588291</v>
      </c>
      <c r="P82" s="62">
        <f t="shared" ca="1" si="27"/>
        <v>1096124.3606656522</v>
      </c>
      <c r="Q82" s="62">
        <f t="shared" ca="1" si="28"/>
        <v>145326.97875974758</v>
      </c>
      <c r="R82" s="36">
        <f t="shared" ca="1" si="17"/>
        <v>-1.084327412697067E-3</v>
      </c>
    </row>
    <row r="83" spans="1:18">
      <c r="A83" s="69">
        <v>12970.5</v>
      </c>
      <c r="B83" s="69">
        <v>-5.0138849997892976E-2</v>
      </c>
      <c r="C83" s="69">
        <v>1</v>
      </c>
      <c r="D83" s="70">
        <f t="shared" si="18"/>
        <v>1.29705</v>
      </c>
      <c r="E83" s="70">
        <f t="shared" si="18"/>
        <v>-5.0138849997892976E-2</v>
      </c>
      <c r="F83" s="62">
        <f t="shared" si="19"/>
        <v>1.29705</v>
      </c>
      <c r="G83" s="62">
        <f t="shared" si="19"/>
        <v>-5.0138849997892976E-2</v>
      </c>
      <c r="H83" s="62">
        <f t="shared" si="20"/>
        <v>1.6823387025000001</v>
      </c>
      <c r="I83" s="62">
        <f t="shared" si="21"/>
        <v>2.1820774140776251</v>
      </c>
      <c r="J83" s="62">
        <f t="shared" si="22"/>
        <v>2.8302635099293836</v>
      </c>
      <c r="K83" s="62">
        <f t="shared" si="23"/>
        <v>-6.5032595389767092E-2</v>
      </c>
      <c r="L83" s="62">
        <f t="shared" si="24"/>
        <v>-8.435052785029741E-2</v>
      </c>
      <c r="M83" s="62">
        <f t="shared" ca="1" si="29"/>
        <v>-4.6277288307967977E-2</v>
      </c>
      <c r="N83" s="62">
        <f t="shared" ca="1" si="25"/>
        <v>1.4911658685096411E-5</v>
      </c>
      <c r="O83" s="72">
        <f t="shared" ca="1" si="26"/>
        <v>270207.60649454809</v>
      </c>
      <c r="P83" s="62">
        <f t="shared" ca="1" si="27"/>
        <v>1096590.0410966864</v>
      </c>
      <c r="Q83" s="62">
        <f t="shared" ca="1" si="28"/>
        <v>145368.58181833441</v>
      </c>
      <c r="R83" s="36">
        <f t="shared" ca="1" si="17"/>
        <v>-3.8615616899249985E-3</v>
      </c>
    </row>
    <row r="84" spans="1:18">
      <c r="A84" s="69">
        <v>13442.5</v>
      </c>
      <c r="B84" s="69">
        <v>-5.1417249997030012E-2</v>
      </c>
      <c r="C84" s="69">
        <v>1</v>
      </c>
      <c r="D84" s="70">
        <f t="shared" si="18"/>
        <v>1.3442499999999999</v>
      </c>
      <c r="E84" s="70">
        <f t="shared" si="18"/>
        <v>-5.1417249997030012E-2</v>
      </c>
      <c r="F84" s="62">
        <f t="shared" si="19"/>
        <v>1.3442499999999999</v>
      </c>
      <c r="G84" s="62">
        <f t="shared" si="19"/>
        <v>-5.1417249997030012E-2</v>
      </c>
      <c r="H84" s="62">
        <f t="shared" si="20"/>
        <v>1.8070080624999998</v>
      </c>
      <c r="I84" s="62">
        <f t="shared" si="21"/>
        <v>2.4290705880156245</v>
      </c>
      <c r="J84" s="62">
        <f t="shared" si="22"/>
        <v>3.2652781379400029</v>
      </c>
      <c r="K84" s="62">
        <f t="shared" si="23"/>
        <v>-6.911763830850759E-2</v>
      </c>
      <c r="L84" s="62">
        <f t="shared" si="24"/>
        <v>-9.2911385296211318E-2</v>
      </c>
      <c r="M84" s="62">
        <f t="shared" ca="1" si="29"/>
        <v>-5.0206799582501301E-2</v>
      </c>
      <c r="N84" s="62">
        <f t="shared" ca="1" si="25"/>
        <v>1.4651902060327302E-6</v>
      </c>
      <c r="O84" s="72">
        <f t="shared" ca="1" si="26"/>
        <v>327699.20596144284</v>
      </c>
      <c r="P84" s="62">
        <f t="shared" ca="1" si="27"/>
        <v>1224653.5521372813</v>
      </c>
      <c r="Q84" s="62">
        <f t="shared" ca="1" si="28"/>
        <v>155788.93243098029</v>
      </c>
      <c r="R84" s="36">
        <f t="shared" ca="1" si="17"/>
        <v>-1.2104504145287118E-3</v>
      </c>
    </row>
    <row r="85" spans="1:18">
      <c r="A85" s="69">
        <v>15647</v>
      </c>
      <c r="B85" s="69">
        <v>-7.1825899998657405E-2</v>
      </c>
      <c r="C85" s="69">
        <v>1</v>
      </c>
      <c r="D85" s="70">
        <f t="shared" si="18"/>
        <v>1.5647</v>
      </c>
      <c r="E85" s="70">
        <f t="shared" si="18"/>
        <v>-7.1825899998657405E-2</v>
      </c>
      <c r="F85" s="62">
        <f t="shared" si="19"/>
        <v>1.5647</v>
      </c>
      <c r="G85" s="62">
        <f t="shared" si="19"/>
        <v>-7.1825899998657405E-2</v>
      </c>
      <c r="H85" s="62">
        <f t="shared" si="20"/>
        <v>2.4482860899999999</v>
      </c>
      <c r="I85" s="62">
        <f t="shared" si="21"/>
        <v>3.8308332450229998</v>
      </c>
      <c r="J85" s="62">
        <f t="shared" si="22"/>
        <v>5.9941047784874879</v>
      </c>
      <c r="K85" s="62">
        <f t="shared" si="23"/>
        <v>-0.11238598572789923</v>
      </c>
      <c r="L85" s="62">
        <f t="shared" si="24"/>
        <v>-0.17585035186844394</v>
      </c>
      <c r="M85" s="62">
        <f t="shared" ca="1" si="29"/>
        <v>-6.9989724222162208E-2</v>
      </c>
      <c r="N85" s="62">
        <f t="shared" ca="1" si="25"/>
        <v>3.3715414821877395E-6</v>
      </c>
      <c r="O85" s="72">
        <f t="shared" ca="1" si="26"/>
        <v>418409.8220174833</v>
      </c>
      <c r="P85" s="62">
        <f t="shared" ca="1" si="27"/>
        <v>1224899.1063058844</v>
      </c>
      <c r="Q85" s="62">
        <f t="shared" ca="1" si="28"/>
        <v>128650.4684655079</v>
      </c>
      <c r="R85" s="36">
        <f t="shared" ca="1" si="17"/>
        <v>-1.8361757764951969E-3</v>
      </c>
    </row>
    <row r="86" spans="1:18">
      <c r="A86" s="69">
        <v>15647</v>
      </c>
      <c r="B86" s="69">
        <v>-7.1525899998960085E-2</v>
      </c>
      <c r="C86" s="69">
        <v>1</v>
      </c>
      <c r="D86" s="70">
        <f t="shared" si="18"/>
        <v>1.5647</v>
      </c>
      <c r="E86" s="70">
        <f t="shared" si="18"/>
        <v>-7.1525899998960085E-2</v>
      </c>
      <c r="F86" s="62">
        <f t="shared" si="19"/>
        <v>1.5647</v>
      </c>
      <c r="G86" s="62">
        <f t="shared" si="19"/>
        <v>-7.1525899998960085E-2</v>
      </c>
      <c r="H86" s="62">
        <f t="shared" si="20"/>
        <v>2.4482860899999999</v>
      </c>
      <c r="I86" s="62">
        <f t="shared" si="21"/>
        <v>3.8308332450229998</v>
      </c>
      <c r="J86" s="62">
        <f t="shared" si="22"/>
        <v>5.9941047784874879</v>
      </c>
      <c r="K86" s="62">
        <f t="shared" si="23"/>
        <v>-0.11191657572837284</v>
      </c>
      <c r="L86" s="62">
        <f t="shared" si="24"/>
        <v>-0.17511586604218499</v>
      </c>
      <c r="M86" s="62">
        <f t="shared" ca="1" si="29"/>
        <v>-6.9989724222162208E-2</v>
      </c>
      <c r="N86" s="62">
        <f t="shared" ca="1" si="25"/>
        <v>2.3598360172205601E-6</v>
      </c>
      <c r="O86" s="72">
        <f t="shared" ca="1" si="26"/>
        <v>418409.8220174833</v>
      </c>
      <c r="P86" s="62">
        <f t="shared" ca="1" si="27"/>
        <v>1224899.1063058844</v>
      </c>
      <c r="Q86" s="62">
        <f t="shared" ca="1" si="28"/>
        <v>128650.4684655079</v>
      </c>
      <c r="R86" s="36">
        <f t="shared" ca="1" si="17"/>
        <v>-1.5361757767978768E-3</v>
      </c>
    </row>
    <row r="87" spans="1:18">
      <c r="A87" s="69">
        <v>15687</v>
      </c>
      <c r="B87" s="69">
        <v>-7.1513900002173614E-2</v>
      </c>
      <c r="C87" s="69">
        <v>1</v>
      </c>
      <c r="D87" s="70">
        <f t="shared" si="18"/>
        <v>1.5687</v>
      </c>
      <c r="E87" s="70">
        <f t="shared" si="18"/>
        <v>-7.1513900002173614E-2</v>
      </c>
      <c r="F87" s="62">
        <f t="shared" si="19"/>
        <v>1.5687</v>
      </c>
      <c r="G87" s="62">
        <f t="shared" si="19"/>
        <v>-7.1513900002173614E-2</v>
      </c>
      <c r="H87" s="62">
        <f t="shared" si="20"/>
        <v>2.4608196900000001</v>
      </c>
      <c r="I87" s="62">
        <f t="shared" si="21"/>
        <v>3.8602878477030003</v>
      </c>
      <c r="J87" s="62">
        <f t="shared" si="22"/>
        <v>6.0556335466916966</v>
      </c>
      <c r="K87" s="62">
        <f t="shared" si="23"/>
        <v>-0.11218385493340975</v>
      </c>
      <c r="L87" s="62">
        <f t="shared" si="24"/>
        <v>-0.17598281323403989</v>
      </c>
      <c r="M87" s="62">
        <f t="shared" ca="1" si="29"/>
        <v>-7.0370437625952992E-2</v>
      </c>
      <c r="N87" s="62">
        <f t="shared" ca="1" si="25"/>
        <v>1.3075062058321111E-6</v>
      </c>
      <c r="O87" s="72">
        <f t="shared" ca="1" si="26"/>
        <v>416782.98053898453</v>
      </c>
      <c r="P87" s="62">
        <f t="shared" ca="1" si="27"/>
        <v>1215571.7987522089</v>
      </c>
      <c r="Q87" s="62">
        <f t="shared" ca="1" si="28"/>
        <v>127108.43897810009</v>
      </c>
      <c r="R87" s="36">
        <f t="shared" ca="1" si="17"/>
        <v>-1.143462376220622E-3</v>
      </c>
    </row>
    <row r="88" spans="1:18">
      <c r="A88" s="69">
        <v>15689</v>
      </c>
      <c r="B88" s="69">
        <v>-7.1733299999323208E-2</v>
      </c>
      <c r="C88" s="69">
        <v>1</v>
      </c>
      <c r="D88" s="70">
        <f t="shared" si="18"/>
        <v>1.5689</v>
      </c>
      <c r="E88" s="70">
        <f t="shared" si="18"/>
        <v>-7.1733299999323208E-2</v>
      </c>
      <c r="F88" s="62">
        <f t="shared" si="19"/>
        <v>1.5689</v>
      </c>
      <c r="G88" s="62">
        <f t="shared" si="19"/>
        <v>-7.1733299999323208E-2</v>
      </c>
      <c r="H88" s="62">
        <f t="shared" si="20"/>
        <v>2.4614472099999998</v>
      </c>
      <c r="I88" s="62">
        <f t="shared" si="21"/>
        <v>3.8617645277689996</v>
      </c>
      <c r="J88" s="62">
        <f t="shared" si="22"/>
        <v>6.0587223676167836</v>
      </c>
      <c r="K88" s="62">
        <f t="shared" si="23"/>
        <v>-0.11254237436893817</v>
      </c>
      <c r="L88" s="62">
        <f t="shared" si="24"/>
        <v>-0.1765677311474271</v>
      </c>
      <c r="M88" s="62">
        <f t="shared" ca="1" si="29"/>
        <v>-7.0389493653457064E-2</v>
      </c>
      <c r="N88" s="62">
        <f t="shared" ca="1" si="25"/>
        <v>1.8058154951901192E-6</v>
      </c>
      <c r="O88" s="72">
        <f t="shared" ca="1" si="26"/>
        <v>416698.57060218602</v>
      </c>
      <c r="P88" s="62">
        <f t="shared" ca="1" si="27"/>
        <v>1215097.6565346548</v>
      </c>
      <c r="Q88" s="62">
        <f t="shared" ca="1" si="28"/>
        <v>127030.57951074444</v>
      </c>
      <c r="R88" s="36">
        <f t="shared" ca="1" si="17"/>
        <v>-1.3438063458661442E-3</v>
      </c>
    </row>
    <row r="89" spans="1:18">
      <c r="A89" s="69">
        <v>16102</v>
      </c>
      <c r="B89" s="69">
        <v>-7.9489399999147281E-2</v>
      </c>
      <c r="C89" s="69">
        <v>1</v>
      </c>
      <c r="D89" s="70">
        <f t="shared" si="18"/>
        <v>1.6102000000000001</v>
      </c>
      <c r="E89" s="70">
        <f t="shared" si="18"/>
        <v>-7.9489399999147281E-2</v>
      </c>
      <c r="F89" s="62">
        <f t="shared" si="19"/>
        <v>1.6102000000000001</v>
      </c>
      <c r="G89" s="62">
        <f t="shared" si="19"/>
        <v>-7.9489399999147281E-2</v>
      </c>
      <c r="H89" s="62">
        <f t="shared" si="20"/>
        <v>2.5927440400000004</v>
      </c>
      <c r="I89" s="62">
        <f t="shared" si="21"/>
        <v>4.1748364532080009</v>
      </c>
      <c r="J89" s="62">
        <f t="shared" si="22"/>
        <v>6.7223216569555237</v>
      </c>
      <c r="K89" s="62">
        <f t="shared" si="23"/>
        <v>-0.12799383187862695</v>
      </c>
      <c r="L89" s="62">
        <f t="shared" si="24"/>
        <v>-0.20609566809096513</v>
      </c>
      <c r="M89" s="62">
        <f t="shared" ca="1" si="29"/>
        <v>-7.436610073693195E-2</v>
      </c>
      <c r="N89" s="62">
        <f t="shared" ca="1" si="25"/>
        <v>2.624819533021615E-5</v>
      </c>
      <c r="O89" s="72">
        <f t="shared" ca="1" si="26"/>
        <v>393180.89816146815</v>
      </c>
      <c r="P89" s="62">
        <f t="shared" ca="1" si="27"/>
        <v>1102172.6723629881</v>
      </c>
      <c r="Q89" s="62">
        <f t="shared" ca="1" si="28"/>
        <v>109556.65056164601</v>
      </c>
      <c r="R89" s="36">
        <f t="shared" ca="1" si="17"/>
        <v>-5.1232992622153306E-3</v>
      </c>
    </row>
    <row r="90" spans="1:18">
      <c r="A90" s="69">
        <v>17125</v>
      </c>
      <c r="B90" s="69">
        <v>-8.436249999795109E-2</v>
      </c>
      <c r="C90" s="69">
        <v>1</v>
      </c>
      <c r="D90" s="70">
        <f t="shared" si="18"/>
        <v>1.7124999999999999</v>
      </c>
      <c r="E90" s="70">
        <f t="shared" si="18"/>
        <v>-8.436249999795109E-2</v>
      </c>
      <c r="F90" s="62">
        <f t="shared" si="19"/>
        <v>1.7124999999999999</v>
      </c>
      <c r="G90" s="62">
        <f t="shared" si="19"/>
        <v>-8.436249999795109E-2</v>
      </c>
      <c r="H90" s="62">
        <f t="shared" si="20"/>
        <v>2.9326562499999995</v>
      </c>
      <c r="I90" s="62">
        <f t="shared" si="21"/>
        <v>5.0221738281249992</v>
      </c>
      <c r="J90" s="62">
        <f t="shared" si="22"/>
        <v>8.6004726806640601</v>
      </c>
      <c r="K90" s="62">
        <f t="shared" si="23"/>
        <v>-0.14447078124649124</v>
      </c>
      <c r="L90" s="62">
        <f t="shared" si="24"/>
        <v>-0.24740621288461623</v>
      </c>
      <c r="M90" s="62">
        <f t="shared" ca="1" si="29"/>
        <v>-8.4572164295400626E-2</v>
      </c>
      <c r="N90" s="62">
        <f t="shared" ca="1" si="25"/>
        <v>4.3959117625007306E-8</v>
      </c>
      <c r="O90" s="72">
        <f t="shared" ca="1" si="26"/>
        <v>290069.75748820155</v>
      </c>
      <c r="P90" s="62">
        <f t="shared" ca="1" si="27"/>
        <v>723794.58381840342</v>
      </c>
      <c r="Q90" s="62">
        <f t="shared" ca="1" si="28"/>
        <v>59264.926387847838</v>
      </c>
      <c r="R90" s="36">
        <f t="shared" ca="1" si="17"/>
        <v>2.0966429744953552E-4</v>
      </c>
    </row>
    <row r="91" spans="1:18">
      <c r="A91" s="69">
        <v>17143</v>
      </c>
      <c r="B91" s="69">
        <v>-8.7737099995138124E-2</v>
      </c>
      <c r="C91" s="69">
        <v>1</v>
      </c>
      <c r="D91" s="70">
        <f t="shared" si="18"/>
        <v>1.7142999999999999</v>
      </c>
      <c r="E91" s="70">
        <f t="shared" si="18"/>
        <v>-8.7737099995138124E-2</v>
      </c>
      <c r="F91" s="62">
        <f t="shared" si="19"/>
        <v>1.7142999999999999</v>
      </c>
      <c r="G91" s="62">
        <f t="shared" si="19"/>
        <v>-8.7737099995138124E-2</v>
      </c>
      <c r="H91" s="62">
        <f t="shared" si="20"/>
        <v>2.9388244899999996</v>
      </c>
      <c r="I91" s="62">
        <f t="shared" si="21"/>
        <v>5.0380268232069989</v>
      </c>
      <c r="J91" s="62">
        <f t="shared" si="22"/>
        <v>8.6366893830237572</v>
      </c>
      <c r="K91" s="62">
        <f t="shared" si="23"/>
        <v>-0.15040771052166527</v>
      </c>
      <c r="L91" s="62">
        <f t="shared" si="24"/>
        <v>-0.25784393814729073</v>
      </c>
      <c r="M91" s="62">
        <f t="shared" ca="1" si="29"/>
        <v>-8.4756284261578385E-2</v>
      </c>
      <c r="N91" s="62">
        <f t="shared" ca="1" si="25"/>
        <v>8.8852624374372828E-6</v>
      </c>
      <c r="O91" s="72">
        <f t="shared" ca="1" si="26"/>
        <v>287811.12634707568</v>
      </c>
      <c r="P91" s="62">
        <f t="shared" ca="1" si="27"/>
        <v>716353.49330374843</v>
      </c>
      <c r="Q91" s="62">
        <f t="shared" ca="1" si="28"/>
        <v>58365.654179679295</v>
      </c>
      <c r="R91" s="36">
        <f t="shared" ca="1" si="17"/>
        <v>-2.9808157335597385E-3</v>
      </c>
    </row>
    <row r="92" spans="1:18">
      <c r="A92" s="69">
        <v>17178.5</v>
      </c>
      <c r="B92" s="69">
        <v>-8.5356449999380857E-2</v>
      </c>
      <c r="C92" s="69">
        <v>1</v>
      </c>
      <c r="D92" s="70">
        <f t="shared" si="18"/>
        <v>1.7178500000000001</v>
      </c>
      <c r="E92" s="70">
        <f t="shared" si="18"/>
        <v>-8.5356449999380857E-2</v>
      </c>
      <c r="F92" s="62">
        <f t="shared" si="19"/>
        <v>1.7178500000000001</v>
      </c>
      <c r="G92" s="62">
        <f t="shared" si="19"/>
        <v>-8.5356449999380857E-2</v>
      </c>
      <c r="H92" s="62">
        <f t="shared" si="20"/>
        <v>2.9510086225000003</v>
      </c>
      <c r="I92" s="62">
        <f t="shared" si="21"/>
        <v>5.0693901621616257</v>
      </c>
      <c r="J92" s="62">
        <f t="shared" si="22"/>
        <v>8.7084518900693499</v>
      </c>
      <c r="K92" s="62">
        <f t="shared" si="23"/>
        <v>-0.14662957763143641</v>
      </c>
      <c r="L92" s="62">
        <f t="shared" si="24"/>
        <v>-0.25188761993416303</v>
      </c>
      <c r="M92" s="62">
        <f t="shared" ca="1" si="29"/>
        <v>-8.511987003173431E-2</v>
      </c>
      <c r="N92" s="62">
        <f t="shared" ca="1" si="25"/>
        <v>5.5970081091641163E-8</v>
      </c>
      <c r="O92" s="72">
        <f t="shared" ca="1" si="26"/>
        <v>283323.7274223378</v>
      </c>
      <c r="P92" s="62">
        <f t="shared" ca="1" si="27"/>
        <v>701640.99554960907</v>
      </c>
      <c r="Q92" s="62">
        <f t="shared" ca="1" si="28"/>
        <v>56597.115714297346</v>
      </c>
      <c r="R92" s="36">
        <f t="shared" ca="1" si="17"/>
        <v>-2.3657996764654687E-4</v>
      </c>
    </row>
    <row r="93" spans="1:18">
      <c r="A93" s="69">
        <v>17684</v>
      </c>
      <c r="B93" s="69">
        <v>-9.2834800001583062E-2</v>
      </c>
      <c r="C93" s="69">
        <v>1</v>
      </c>
      <c r="D93" s="70">
        <f t="shared" si="18"/>
        <v>1.7684</v>
      </c>
      <c r="E93" s="70">
        <f t="shared" si="18"/>
        <v>-9.2834800001583062E-2</v>
      </c>
      <c r="F93" s="62">
        <f t="shared" si="19"/>
        <v>1.7684</v>
      </c>
      <c r="G93" s="62">
        <f t="shared" si="19"/>
        <v>-9.2834800001583062E-2</v>
      </c>
      <c r="H93" s="62">
        <f t="shared" si="20"/>
        <v>3.1272385599999999</v>
      </c>
      <c r="I93" s="62">
        <f t="shared" si="21"/>
        <v>5.5302086695039998</v>
      </c>
      <c r="J93" s="62">
        <f t="shared" si="22"/>
        <v>9.7796210111508728</v>
      </c>
      <c r="K93" s="62">
        <f t="shared" si="23"/>
        <v>-0.16416906032279949</v>
      </c>
      <c r="L93" s="62">
        <f t="shared" si="24"/>
        <v>-0.29031656627483859</v>
      </c>
      <c r="M93" s="62">
        <f t="shared" ca="1" si="29"/>
        <v>-9.0363403070906442E-2</v>
      </c>
      <c r="N93" s="62">
        <f t="shared" ca="1" si="25"/>
        <v>6.107802788957817E-6</v>
      </c>
      <c r="O93" s="72">
        <f t="shared" ca="1" si="26"/>
        <v>215805.39801061709</v>
      </c>
      <c r="P93" s="62">
        <f t="shared" ca="1" si="27"/>
        <v>490518.63473592361</v>
      </c>
      <c r="Q93" s="62">
        <f t="shared" ca="1" si="28"/>
        <v>32690.326286476702</v>
      </c>
      <c r="R93" s="36">
        <f t="shared" ca="1" si="17"/>
        <v>-2.4713969306766198E-3</v>
      </c>
    </row>
    <row r="94" spans="1:18">
      <c r="A94" s="69">
        <v>18071.5</v>
      </c>
      <c r="B94" s="69">
        <v>-9.4268549997650553E-2</v>
      </c>
      <c r="C94" s="69">
        <v>1</v>
      </c>
      <c r="D94" s="70">
        <f t="shared" si="18"/>
        <v>1.80715</v>
      </c>
      <c r="E94" s="70">
        <f t="shared" si="18"/>
        <v>-9.4268549997650553E-2</v>
      </c>
      <c r="F94" s="62">
        <f t="shared" si="19"/>
        <v>1.80715</v>
      </c>
      <c r="G94" s="62">
        <f t="shared" si="19"/>
        <v>-9.4268549997650553E-2</v>
      </c>
      <c r="H94" s="62">
        <f t="shared" si="20"/>
        <v>3.2657911225</v>
      </c>
      <c r="I94" s="62">
        <f t="shared" si="21"/>
        <v>5.9017744270258747</v>
      </c>
      <c r="J94" s="62">
        <f t="shared" si="22"/>
        <v>10.665391655799811</v>
      </c>
      <c r="K94" s="62">
        <f t="shared" si="23"/>
        <v>-0.1703574101282542</v>
      </c>
      <c r="L94" s="62">
        <f t="shared" si="24"/>
        <v>-0.30786139371327459</v>
      </c>
      <c r="M94" s="62">
        <f t="shared" ca="1" si="29"/>
        <v>-9.4466788255516174E-2</v>
      </c>
      <c r="N94" s="62">
        <f t="shared" ca="1" si="25"/>
        <v>3.9298406881596487E-8</v>
      </c>
      <c r="O94" s="72">
        <f t="shared" ca="1" si="26"/>
        <v>162064.39782918649</v>
      </c>
      <c r="P94" s="62">
        <f t="shared" ca="1" si="27"/>
        <v>335083.19943244889</v>
      </c>
      <c r="Q94" s="62">
        <f t="shared" ca="1" si="28"/>
        <v>17225.293075289108</v>
      </c>
      <c r="R94" s="36">
        <f t="shared" ca="1" si="17"/>
        <v>1.982382578656211E-4</v>
      </c>
    </row>
    <row r="95" spans="1:18">
      <c r="A95" s="69">
        <v>19613</v>
      </c>
      <c r="B95" s="69">
        <v>-0.11319609999918612</v>
      </c>
      <c r="C95" s="69">
        <v>0.1</v>
      </c>
      <c r="D95" s="70">
        <f t="shared" si="18"/>
        <v>1.9613</v>
      </c>
      <c r="E95" s="70">
        <f t="shared" si="18"/>
        <v>-0.11319609999918612</v>
      </c>
      <c r="F95" s="62">
        <f t="shared" si="19"/>
        <v>0.19613000000000003</v>
      </c>
      <c r="G95" s="62">
        <f t="shared" si="19"/>
        <v>-1.1319609999918613E-2</v>
      </c>
      <c r="H95" s="62">
        <f t="shared" si="20"/>
        <v>0.38466976900000005</v>
      </c>
      <c r="I95" s="62">
        <f t="shared" si="21"/>
        <v>0.75445281793970009</v>
      </c>
      <c r="J95" s="62">
        <f t="shared" si="22"/>
        <v>1.4797083118251337</v>
      </c>
      <c r="K95" s="62">
        <f t="shared" si="23"/>
        <v>-2.2201151092840377E-2</v>
      </c>
      <c r="L95" s="62">
        <f t="shared" si="24"/>
        <v>-4.3543117638387835E-2</v>
      </c>
      <c r="M95" s="62">
        <f t="shared" ca="1" si="29"/>
        <v>-0.11151095692001345</v>
      </c>
      <c r="N95" s="62">
        <f t="shared" ca="1" si="25"/>
        <v>2.8397071972835424E-7</v>
      </c>
      <c r="O95" s="72">
        <f t="shared" ca="1" si="26"/>
        <v>48.479340214065921</v>
      </c>
      <c r="P95" s="62">
        <f t="shared" ca="1" si="27"/>
        <v>19.708770169557635</v>
      </c>
      <c r="Q95" s="62">
        <f t="shared" ca="1" si="28"/>
        <v>133.79080272913569</v>
      </c>
      <c r="R95" s="36">
        <f t="shared" ca="1" si="17"/>
        <v>-1.6851430791726685E-3</v>
      </c>
    </row>
    <row r="96" spans="1:18">
      <c r="A96" s="69">
        <v>19613</v>
      </c>
      <c r="B96" s="69">
        <v>-0.11319609999918612</v>
      </c>
      <c r="C96" s="69">
        <v>1</v>
      </c>
      <c r="D96" s="70">
        <f t="shared" si="18"/>
        <v>1.9613</v>
      </c>
      <c r="E96" s="70">
        <f t="shared" si="18"/>
        <v>-0.11319609999918612</v>
      </c>
      <c r="F96" s="62">
        <f t="shared" si="19"/>
        <v>1.9613</v>
      </c>
      <c r="G96" s="62">
        <f t="shared" si="19"/>
        <v>-0.11319609999918612</v>
      </c>
      <c r="H96" s="62">
        <f t="shared" si="20"/>
        <v>3.8466976900000001</v>
      </c>
      <c r="I96" s="62">
        <f t="shared" si="21"/>
        <v>7.544528179397</v>
      </c>
      <c r="J96" s="62">
        <f t="shared" si="22"/>
        <v>14.797083118251336</v>
      </c>
      <c r="K96" s="62">
        <f t="shared" si="23"/>
        <v>-0.22201151092840374</v>
      </c>
      <c r="L96" s="62">
        <f t="shared" si="24"/>
        <v>-0.43543117638387824</v>
      </c>
      <c r="M96" s="62">
        <f t="shared" ca="1" si="29"/>
        <v>-0.11151095692001345</v>
      </c>
      <c r="N96" s="62">
        <f t="shared" ca="1" si="25"/>
        <v>2.8397071972835424E-6</v>
      </c>
      <c r="O96" s="72">
        <f t="shared" ca="1" si="26"/>
        <v>4847.9340214065287</v>
      </c>
      <c r="P96" s="62">
        <f t="shared" ca="1" si="27"/>
        <v>1970.8770169560055</v>
      </c>
      <c r="Q96" s="62">
        <f t="shared" ca="1" si="28"/>
        <v>13379.080272913676</v>
      </c>
      <c r="R96" s="36">
        <f t="shared" ca="1" si="17"/>
        <v>-1.6851430791726685E-3</v>
      </c>
    </row>
    <row r="97" spans="1:18">
      <c r="A97" s="69">
        <v>19908</v>
      </c>
      <c r="B97" s="69">
        <v>-0.11491759999626083</v>
      </c>
      <c r="C97" s="69">
        <v>1</v>
      </c>
      <c r="D97" s="70">
        <f t="shared" si="18"/>
        <v>1.9907999999999999</v>
      </c>
      <c r="E97" s="70">
        <f t="shared" si="18"/>
        <v>-0.11491759999626083</v>
      </c>
      <c r="F97" s="62">
        <f t="shared" si="19"/>
        <v>1.9907999999999999</v>
      </c>
      <c r="G97" s="62">
        <f t="shared" si="19"/>
        <v>-0.11491759999626083</v>
      </c>
      <c r="H97" s="62">
        <f t="shared" si="20"/>
        <v>3.9632846399999995</v>
      </c>
      <c r="I97" s="62">
        <f t="shared" si="21"/>
        <v>7.8901070613119986</v>
      </c>
      <c r="J97" s="62">
        <f t="shared" si="22"/>
        <v>15.707625137659926</v>
      </c>
      <c r="K97" s="62">
        <f t="shared" si="23"/>
        <v>-0.22877795807255605</v>
      </c>
      <c r="L97" s="62">
        <f t="shared" si="24"/>
        <v>-0.45545115893084454</v>
      </c>
      <c r="M97" s="62">
        <f t="shared" ca="1" si="29"/>
        <v>-0.11490403105366161</v>
      </c>
      <c r="N97" s="62">
        <f t="shared" ca="1" si="25"/>
        <v>1.8411620326109989E-10</v>
      </c>
      <c r="O97" s="72">
        <f t="shared" ca="1" si="26"/>
        <v>96.644535493729549</v>
      </c>
      <c r="P97" s="62">
        <f t="shared" ca="1" si="27"/>
        <v>35780.502468072438</v>
      </c>
      <c r="Q97" s="62">
        <f t="shared" ca="1" si="28"/>
        <v>29579.423017645593</v>
      </c>
      <c r="R97" s="36">
        <f t="shared" ca="1" si="17"/>
        <v>-1.3568942599226363E-5</v>
      </c>
    </row>
    <row r="98" spans="1:18">
      <c r="A98" s="69">
        <v>19908</v>
      </c>
      <c r="B98" s="69">
        <v>-0.11490760000015143</v>
      </c>
      <c r="C98" s="69">
        <v>1</v>
      </c>
      <c r="D98" s="70">
        <f t="shared" si="18"/>
        <v>1.9907999999999999</v>
      </c>
      <c r="E98" s="70">
        <f t="shared" si="18"/>
        <v>-0.11490760000015143</v>
      </c>
      <c r="F98" s="62">
        <f t="shared" si="19"/>
        <v>1.9907999999999999</v>
      </c>
      <c r="G98" s="62">
        <f t="shared" si="19"/>
        <v>-0.11490760000015143</v>
      </c>
      <c r="H98" s="62">
        <f t="shared" si="20"/>
        <v>3.9632846399999995</v>
      </c>
      <c r="I98" s="62">
        <f t="shared" si="21"/>
        <v>7.8901070613119986</v>
      </c>
      <c r="J98" s="62">
        <f t="shared" si="22"/>
        <v>15.707625137659926</v>
      </c>
      <c r="K98" s="62">
        <f t="shared" si="23"/>
        <v>-0.22875805008030145</v>
      </c>
      <c r="L98" s="62">
        <f t="shared" si="24"/>
        <v>-0.45541152609986413</v>
      </c>
      <c r="M98" s="62">
        <f t="shared" ca="1" si="29"/>
        <v>-0.11490403105366161</v>
      </c>
      <c r="N98" s="62">
        <f t="shared" ca="1" si="25"/>
        <v>1.2737379047244318E-11</v>
      </c>
      <c r="O98" s="72">
        <f t="shared" ca="1" si="26"/>
        <v>96.644535493729549</v>
      </c>
      <c r="P98" s="62">
        <f t="shared" ca="1" si="27"/>
        <v>35780.502468072438</v>
      </c>
      <c r="Q98" s="62">
        <f t="shared" ca="1" si="28"/>
        <v>29579.423017645593</v>
      </c>
      <c r="R98" s="36">
        <f t="shared" ca="1" si="17"/>
        <v>-3.5689464898264189E-6</v>
      </c>
    </row>
    <row r="99" spans="1:18">
      <c r="A99" s="69">
        <v>20290</v>
      </c>
      <c r="B99" s="69">
        <v>-0.12161299999570474</v>
      </c>
      <c r="C99" s="69">
        <v>1</v>
      </c>
      <c r="D99" s="70">
        <f t="shared" si="18"/>
        <v>2.0289999999999999</v>
      </c>
      <c r="E99" s="70">
        <f t="shared" si="18"/>
        <v>-0.12161299999570474</v>
      </c>
      <c r="F99" s="62">
        <f t="shared" si="19"/>
        <v>2.0289999999999999</v>
      </c>
      <c r="G99" s="62">
        <f t="shared" si="19"/>
        <v>-0.12161299999570474</v>
      </c>
      <c r="H99" s="62">
        <f t="shared" si="20"/>
        <v>4.116841</v>
      </c>
      <c r="I99" s="62">
        <f t="shared" si="21"/>
        <v>8.3530703889999991</v>
      </c>
      <c r="J99" s="62">
        <f t="shared" si="22"/>
        <v>16.948379819280998</v>
      </c>
      <c r="K99" s="62">
        <f t="shared" si="23"/>
        <v>-0.24675277699128489</v>
      </c>
      <c r="L99" s="62">
        <f t="shared" si="24"/>
        <v>-0.50066138451531705</v>
      </c>
      <c r="M99" s="62">
        <f t="shared" ca="1" si="29"/>
        <v>-0.11936044934788065</v>
      </c>
      <c r="N99" s="62">
        <f t="shared" ca="1" si="25"/>
        <v>5.0739844210127362E-6</v>
      </c>
      <c r="O99" s="72">
        <f t="shared" ca="1" si="26"/>
        <v>14456.766526168862</v>
      </c>
      <c r="P99" s="62">
        <f t="shared" ca="1" si="27"/>
        <v>151149.82985399797</v>
      </c>
      <c r="Q99" s="62">
        <f t="shared" ca="1" si="28"/>
        <v>62121.851164970976</v>
      </c>
      <c r="R99" s="36">
        <f t="shared" ca="1" si="17"/>
        <v>-2.252550647824092E-3</v>
      </c>
    </row>
    <row r="100" spans="1:18">
      <c r="A100" s="69">
        <v>20290</v>
      </c>
      <c r="B100" s="69">
        <v>-0.12160299999231938</v>
      </c>
      <c r="C100" s="69">
        <v>1</v>
      </c>
      <c r="D100" s="70">
        <f t="shared" si="18"/>
        <v>2.0289999999999999</v>
      </c>
      <c r="E100" s="70">
        <f t="shared" si="18"/>
        <v>-0.12160299999231938</v>
      </c>
      <c r="F100" s="62">
        <f t="shared" si="19"/>
        <v>2.0289999999999999</v>
      </c>
      <c r="G100" s="62">
        <f t="shared" si="19"/>
        <v>-0.12160299999231938</v>
      </c>
      <c r="H100" s="62">
        <f t="shared" si="20"/>
        <v>4.116841</v>
      </c>
      <c r="I100" s="62">
        <f t="shared" si="21"/>
        <v>8.3530703889999991</v>
      </c>
      <c r="J100" s="62">
        <f t="shared" si="22"/>
        <v>16.948379819280998</v>
      </c>
      <c r="K100" s="62">
        <f t="shared" si="23"/>
        <v>-0.24673248698441602</v>
      </c>
      <c r="L100" s="62">
        <f t="shared" si="24"/>
        <v>-0.50062021609138008</v>
      </c>
      <c r="M100" s="62">
        <f t="shared" ca="1" si="29"/>
        <v>-0.11936044934788065</v>
      </c>
      <c r="N100" s="62">
        <f t="shared" ca="1" si="25"/>
        <v>5.0290333928725833E-6</v>
      </c>
      <c r="O100" s="72">
        <f t="shared" ca="1" si="26"/>
        <v>14456.766526168862</v>
      </c>
      <c r="P100" s="62">
        <f t="shared" ca="1" si="27"/>
        <v>151149.82985399797</v>
      </c>
      <c r="Q100" s="62">
        <f t="shared" ca="1" si="28"/>
        <v>62121.851164970976</v>
      </c>
      <c r="R100" s="36">
        <f t="shared" ca="1" si="17"/>
        <v>-2.2425506444387344E-3</v>
      </c>
    </row>
    <row r="101" spans="1:18">
      <c r="A101" s="69">
        <v>20391.5</v>
      </c>
      <c r="B101" s="69">
        <v>-0.12317254999652505</v>
      </c>
      <c r="C101" s="69">
        <v>1</v>
      </c>
      <c r="D101" s="70">
        <f t="shared" si="18"/>
        <v>2.0391499999999998</v>
      </c>
      <c r="E101" s="70">
        <f t="shared" si="18"/>
        <v>-0.12317254999652505</v>
      </c>
      <c r="F101" s="62">
        <f t="shared" si="19"/>
        <v>2.0391499999999998</v>
      </c>
      <c r="G101" s="62">
        <f t="shared" si="19"/>
        <v>-0.12317254999652505</v>
      </c>
      <c r="H101" s="62">
        <f t="shared" si="20"/>
        <v>4.1581327224999995</v>
      </c>
      <c r="I101" s="62">
        <f t="shared" si="21"/>
        <v>8.4790563410858724</v>
      </c>
      <c r="J101" s="62">
        <f t="shared" si="22"/>
        <v>17.290067737925256</v>
      </c>
      <c r="K101" s="62">
        <f t="shared" si="23"/>
        <v>-0.25116730532541404</v>
      </c>
      <c r="L101" s="62">
        <f t="shared" si="24"/>
        <v>-0.51216781065431793</v>
      </c>
      <c r="M101" s="62">
        <f t="shared" ca="1" si="29"/>
        <v>-0.12055644335720846</v>
      </c>
      <c r="N101" s="62">
        <f t="shared" ca="1" si="25"/>
        <v>6.8440139482763566E-6</v>
      </c>
      <c r="O101" s="72">
        <f t="shared" ca="1" si="26"/>
        <v>22800.308506727786</v>
      </c>
      <c r="P101" s="62">
        <f t="shared" ca="1" si="27"/>
        <v>197251.32297933527</v>
      </c>
      <c r="Q101" s="62">
        <f t="shared" ca="1" si="28"/>
        <v>73219.616158955163</v>
      </c>
      <c r="R101" s="36">
        <f t="shared" ca="1" si="17"/>
        <v>-2.6161066393165927E-3</v>
      </c>
    </row>
    <row r="102" spans="1:18">
      <c r="A102" s="69">
        <v>20393</v>
      </c>
      <c r="B102" s="69">
        <v>-0.12416210000083083</v>
      </c>
      <c r="C102" s="69">
        <v>1</v>
      </c>
      <c r="D102" s="70">
        <f t="shared" si="18"/>
        <v>2.0392999999999999</v>
      </c>
      <c r="E102" s="70">
        <f t="shared" si="18"/>
        <v>-0.12416210000083083</v>
      </c>
      <c r="F102" s="62">
        <f t="shared" si="19"/>
        <v>2.0392999999999999</v>
      </c>
      <c r="G102" s="62">
        <f t="shared" si="19"/>
        <v>-0.12416210000083083</v>
      </c>
      <c r="H102" s="62">
        <f t="shared" si="20"/>
        <v>4.1587444899999992</v>
      </c>
      <c r="I102" s="62">
        <f t="shared" si="21"/>
        <v>8.4809276384569987</v>
      </c>
      <c r="J102" s="62">
        <f t="shared" si="22"/>
        <v>17.295155733105357</v>
      </c>
      <c r="K102" s="62">
        <f t="shared" si="23"/>
        <v>-0.25320377053169429</v>
      </c>
      <c r="L102" s="62">
        <f t="shared" si="24"/>
        <v>-0.51635844924528418</v>
      </c>
      <c r="M102" s="62">
        <f t="shared" ca="1" si="29"/>
        <v>-0.12057415558844146</v>
      </c>
      <c r="N102" s="62">
        <f t="shared" ca="1" si="25"/>
        <v>1.287334510639609E-5</v>
      </c>
      <c r="O102" s="72">
        <f t="shared" ca="1" si="26"/>
        <v>22939.162751352291</v>
      </c>
      <c r="P102" s="62">
        <f t="shared" ca="1" si="27"/>
        <v>197985.03851266459</v>
      </c>
      <c r="Q102" s="62">
        <f t="shared" ca="1" si="28"/>
        <v>73391.858428778534</v>
      </c>
      <c r="R102" s="36">
        <f t="shared" ca="1" si="17"/>
        <v>-3.5879444123893683E-3</v>
      </c>
    </row>
    <row r="103" spans="1:18">
      <c r="A103" s="69">
        <v>20421</v>
      </c>
      <c r="B103" s="69">
        <v>-0.12153370000305586</v>
      </c>
      <c r="C103" s="69">
        <v>1</v>
      </c>
      <c r="D103" s="70">
        <f t="shared" si="18"/>
        <v>2.0421</v>
      </c>
      <c r="E103" s="70">
        <f t="shared" si="18"/>
        <v>-0.12153370000305586</v>
      </c>
      <c r="F103" s="62">
        <f t="shared" si="19"/>
        <v>2.0421</v>
      </c>
      <c r="G103" s="62">
        <f t="shared" si="19"/>
        <v>-0.12153370000305586</v>
      </c>
      <c r="H103" s="62">
        <f t="shared" si="20"/>
        <v>4.1701724100000002</v>
      </c>
      <c r="I103" s="62">
        <f t="shared" si="21"/>
        <v>8.5159090784610001</v>
      </c>
      <c r="J103" s="62">
        <f t="shared" si="22"/>
        <v>17.390337929125209</v>
      </c>
      <c r="K103" s="62">
        <f t="shared" si="23"/>
        <v>-0.24818396877624035</v>
      </c>
      <c r="L103" s="62">
        <f t="shared" si="24"/>
        <v>-0.50681648263796042</v>
      </c>
      <c r="M103" s="62">
        <f t="shared" ca="1" si="29"/>
        <v>-0.12090498408505067</v>
      </c>
      <c r="N103" s="62">
        <f t="shared" ca="1" si="25"/>
        <v>3.9528370555310587E-7</v>
      </c>
      <c r="O103" s="72">
        <f t="shared" ca="1" si="26"/>
        <v>25616.16466023841</v>
      </c>
      <c r="P103" s="62">
        <f t="shared" ca="1" si="27"/>
        <v>211966.85850588369</v>
      </c>
      <c r="Q103" s="62">
        <f t="shared" ca="1" si="28"/>
        <v>76651.844590821318</v>
      </c>
      <c r="R103" s="36">
        <f t="shared" ca="1" si="17"/>
        <v>-6.2871591800518767E-4</v>
      </c>
    </row>
    <row r="104" spans="1:18">
      <c r="A104" s="69">
        <v>20883</v>
      </c>
      <c r="B104" s="69">
        <v>-0.12621510000462877</v>
      </c>
      <c r="C104" s="69">
        <v>1</v>
      </c>
      <c r="D104" s="70">
        <f t="shared" si="18"/>
        <v>2.0882999999999998</v>
      </c>
      <c r="E104" s="70">
        <f t="shared" si="18"/>
        <v>-0.12621510000462877</v>
      </c>
      <c r="F104" s="62">
        <f t="shared" si="19"/>
        <v>2.0882999999999998</v>
      </c>
      <c r="G104" s="62">
        <f t="shared" si="19"/>
        <v>-0.12621510000462877</v>
      </c>
      <c r="H104" s="62">
        <f t="shared" si="20"/>
        <v>4.3609968899999991</v>
      </c>
      <c r="I104" s="62">
        <f t="shared" si="21"/>
        <v>9.1070698053869972</v>
      </c>
      <c r="J104" s="62">
        <f t="shared" si="22"/>
        <v>19.018293874589666</v>
      </c>
      <c r="K104" s="62">
        <f t="shared" si="23"/>
        <v>-0.26357499333966622</v>
      </c>
      <c r="L104" s="62">
        <f t="shared" si="24"/>
        <v>-0.55042365859122488</v>
      </c>
      <c r="M104" s="62">
        <f t="shared" ca="1" si="29"/>
        <v>-0.12641851724179531</v>
      </c>
      <c r="N104" s="62">
        <f t="shared" ca="1" si="25"/>
        <v>4.1378572376471515E-8</v>
      </c>
      <c r="O104" s="72">
        <f t="shared" ca="1" si="26"/>
        <v>95125.550249101478</v>
      </c>
      <c r="P104" s="62">
        <f t="shared" ca="1" si="27"/>
        <v>526882.43668832001</v>
      </c>
      <c r="Q104" s="62">
        <f t="shared" ca="1" si="28"/>
        <v>143524.95977004798</v>
      </c>
      <c r="R104" s="36">
        <f t="shared" ca="1" si="17"/>
        <v>2.0341723716654769E-4</v>
      </c>
    </row>
    <row r="105" spans="1:18">
      <c r="A105" s="69">
        <v>20890.5</v>
      </c>
      <c r="B105" s="69">
        <v>-0.12646284999937052</v>
      </c>
      <c r="C105" s="69">
        <v>1</v>
      </c>
      <c r="D105" s="70">
        <f t="shared" si="18"/>
        <v>2.0890499999999999</v>
      </c>
      <c r="E105" s="70">
        <f t="shared" si="18"/>
        <v>-0.12646284999937052</v>
      </c>
      <c r="F105" s="62">
        <f t="shared" si="19"/>
        <v>2.0890499999999999</v>
      </c>
      <c r="G105" s="62">
        <f t="shared" si="19"/>
        <v>-0.12646284999937052</v>
      </c>
      <c r="H105" s="62">
        <f t="shared" si="20"/>
        <v>4.3641299024999993</v>
      </c>
      <c r="I105" s="62">
        <f t="shared" si="21"/>
        <v>9.1168855728176226</v>
      </c>
      <c r="J105" s="62">
        <f t="shared" si="22"/>
        <v>19.045629805894652</v>
      </c>
      <c r="K105" s="62">
        <f t="shared" si="23"/>
        <v>-0.26418721679118495</v>
      </c>
      <c r="L105" s="62">
        <f t="shared" si="24"/>
        <v>-0.5519003052376249</v>
      </c>
      <c r="M105" s="62">
        <f t="shared" ca="1" si="29"/>
        <v>-0.12650887602153921</v>
      </c>
      <c r="N105" s="62">
        <f t="shared" ca="1" si="25"/>
        <v>2.1183947166725701E-9</v>
      </c>
      <c r="O105" s="72">
        <f t="shared" ca="1" si="26"/>
        <v>96680.74880082281</v>
      </c>
      <c r="P105" s="62">
        <f t="shared" ca="1" si="27"/>
        <v>533399.27803839056</v>
      </c>
      <c r="Q105" s="62">
        <f t="shared" ca="1" si="28"/>
        <v>144827.00164393126</v>
      </c>
      <c r="R105" s="36">
        <f t="shared" ca="1" si="17"/>
        <v>4.6026022168688119E-5</v>
      </c>
    </row>
    <row r="106" spans="1:18">
      <c r="A106" s="69">
        <v>21346</v>
      </c>
      <c r="B106" s="69">
        <v>-0.13135619999957271</v>
      </c>
      <c r="C106" s="69">
        <v>1</v>
      </c>
      <c r="D106" s="70">
        <f t="shared" si="18"/>
        <v>2.1345999999999998</v>
      </c>
      <c r="E106" s="70">
        <f t="shared" si="18"/>
        <v>-0.13135619999957271</v>
      </c>
      <c r="F106" s="62">
        <f t="shared" si="19"/>
        <v>2.1345999999999998</v>
      </c>
      <c r="G106" s="62">
        <f t="shared" si="19"/>
        <v>-0.13135619999957271</v>
      </c>
      <c r="H106" s="62">
        <f t="shared" si="20"/>
        <v>4.5565171599999994</v>
      </c>
      <c r="I106" s="62">
        <f t="shared" si="21"/>
        <v>9.7263415297359987</v>
      </c>
      <c r="J106" s="62">
        <f t="shared" si="22"/>
        <v>20.761848629374462</v>
      </c>
      <c r="K106" s="62">
        <f t="shared" si="23"/>
        <v>-0.28039294451908786</v>
      </c>
      <c r="L106" s="62">
        <f t="shared" si="24"/>
        <v>-0.59852677937044485</v>
      </c>
      <c r="M106" s="62">
        <f t="shared" ca="1" si="29"/>
        <v>-0.13204777646353794</v>
      </c>
      <c r="N106" s="62">
        <f t="shared" ca="1" si="25"/>
        <v>4.7827800551064639E-7</v>
      </c>
      <c r="O106" s="72">
        <f t="shared" ca="1" si="26"/>
        <v>220489.5496394267</v>
      </c>
      <c r="P106" s="62">
        <f t="shared" ca="1" si="27"/>
        <v>1024262.343168291</v>
      </c>
      <c r="Q106" s="62">
        <f t="shared" ca="1" si="28"/>
        <v>238359.72116326916</v>
      </c>
      <c r="R106" s="36">
        <f t="shared" ca="1" si="17"/>
        <v>6.9157646396522665E-4</v>
      </c>
    </row>
    <row r="107" spans="1:18">
      <c r="A107" s="69">
        <v>21762</v>
      </c>
      <c r="B107" s="69">
        <v>-0.132891400004155</v>
      </c>
      <c r="C107" s="69">
        <v>1</v>
      </c>
      <c r="D107" s="70">
        <f t="shared" si="18"/>
        <v>2.1762000000000001</v>
      </c>
      <c r="E107" s="70">
        <f t="shared" si="18"/>
        <v>-0.132891400004155</v>
      </c>
      <c r="F107" s="62">
        <f t="shared" si="19"/>
        <v>2.1762000000000001</v>
      </c>
      <c r="G107" s="62">
        <f t="shared" si="19"/>
        <v>-0.132891400004155</v>
      </c>
      <c r="H107" s="62">
        <f t="shared" si="20"/>
        <v>4.7358464400000004</v>
      </c>
      <c r="I107" s="62">
        <f t="shared" si="21"/>
        <v>10.306149022728002</v>
      </c>
      <c r="J107" s="62">
        <f t="shared" si="22"/>
        <v>22.428241503260679</v>
      </c>
      <c r="K107" s="62">
        <f t="shared" si="23"/>
        <v>-0.28919826468904214</v>
      </c>
      <c r="L107" s="62">
        <f t="shared" si="24"/>
        <v>-0.62935326361629351</v>
      </c>
      <c r="M107" s="62">
        <f t="shared" ca="1" si="29"/>
        <v>-0.13719421730241688</v>
      </c>
      <c r="N107" s="62">
        <f t="shared" ca="1" si="25"/>
        <v>1.8514236702221611E-5</v>
      </c>
      <c r="O107" s="72">
        <f t="shared" ca="1" si="26"/>
        <v>390586.45651266939</v>
      </c>
      <c r="P107" s="62">
        <f t="shared" ca="1" si="27"/>
        <v>1654829.6293555419</v>
      </c>
      <c r="Q107" s="62">
        <f t="shared" ca="1" si="28"/>
        <v>351188.58752641542</v>
      </c>
      <c r="R107" s="36">
        <f t="shared" ca="1" si="17"/>
        <v>4.302817298261874E-3</v>
      </c>
    </row>
    <row r="108" spans="1:18">
      <c r="A108" s="69">
        <v>21766</v>
      </c>
      <c r="B108" s="69">
        <v>-0.13543019999633543</v>
      </c>
      <c r="C108" s="69">
        <v>1</v>
      </c>
      <c r="D108" s="70">
        <f t="shared" si="18"/>
        <v>2.1766000000000001</v>
      </c>
      <c r="E108" s="70">
        <f t="shared" si="18"/>
        <v>-0.13543019999633543</v>
      </c>
      <c r="F108" s="62">
        <f t="shared" si="19"/>
        <v>2.1766000000000001</v>
      </c>
      <c r="G108" s="62">
        <f t="shared" si="19"/>
        <v>-0.13543019999633543</v>
      </c>
      <c r="H108" s="62">
        <f t="shared" si="20"/>
        <v>4.7375875600000006</v>
      </c>
      <c r="I108" s="62">
        <f t="shared" si="21"/>
        <v>10.311833083096001</v>
      </c>
      <c r="J108" s="62">
        <f t="shared" si="22"/>
        <v>22.444735888666756</v>
      </c>
      <c r="K108" s="62">
        <f t="shared" si="23"/>
        <v>-0.29477737331202369</v>
      </c>
      <c r="L108" s="62">
        <f t="shared" si="24"/>
        <v>-0.64161243075095076</v>
      </c>
      <c r="M108" s="62">
        <f t="shared" ca="1" si="29"/>
        <v>-0.13724410945677387</v>
      </c>
      <c r="N108" s="62">
        <f t="shared" ca="1" si="25"/>
        <v>3.2902675306680716E-6</v>
      </c>
      <c r="O108" s="72">
        <f t="shared" ca="1" si="26"/>
        <v>392517.62057719479</v>
      </c>
      <c r="P108" s="62">
        <f t="shared" ca="1" si="27"/>
        <v>1661827.205187876</v>
      </c>
      <c r="Q108" s="62">
        <f t="shared" ca="1" si="28"/>
        <v>352412.65028660971</v>
      </c>
      <c r="R108" s="36">
        <f t="shared" ca="1" si="17"/>
        <v>1.8139094604384398E-3</v>
      </c>
    </row>
    <row r="109" spans="1:18">
      <c r="A109" s="69">
        <v>21768.5</v>
      </c>
      <c r="B109" s="69">
        <v>-0.13577944999997271</v>
      </c>
      <c r="C109" s="69">
        <v>1</v>
      </c>
      <c r="D109" s="70">
        <f t="shared" si="18"/>
        <v>2.17685</v>
      </c>
      <c r="E109" s="70">
        <f t="shared" si="18"/>
        <v>-0.13577944999997271</v>
      </c>
      <c r="F109" s="62">
        <f t="shared" si="19"/>
        <v>2.17685</v>
      </c>
      <c r="G109" s="62">
        <f t="shared" si="19"/>
        <v>-0.13577944999997271</v>
      </c>
      <c r="H109" s="62">
        <f t="shared" si="20"/>
        <v>4.7386759224999997</v>
      </c>
      <c r="I109" s="62">
        <f t="shared" si="21"/>
        <v>10.315386681894124</v>
      </c>
      <c r="J109" s="62">
        <f t="shared" si="22"/>
        <v>22.455049498481223</v>
      </c>
      <c r="K109" s="62">
        <f t="shared" si="23"/>
        <v>-0.29557149573244057</v>
      </c>
      <c r="L109" s="62">
        <f t="shared" si="24"/>
        <v>-0.64341481048516325</v>
      </c>
      <c r="M109" s="62">
        <f t="shared" ca="1" si="29"/>
        <v>-0.13727529599141794</v>
      </c>
      <c r="N109" s="62">
        <f t="shared" ca="1" si="25"/>
        <v>2.2375552301227545E-6</v>
      </c>
      <c r="O109" s="72">
        <f t="shared" ca="1" si="26"/>
        <v>393727.60902437061</v>
      </c>
      <c r="P109" s="62">
        <f t="shared" ca="1" si="27"/>
        <v>1666210.1609723039</v>
      </c>
      <c r="Q109" s="62">
        <f t="shared" ca="1" si="28"/>
        <v>353179.09413212753</v>
      </c>
      <c r="R109" s="36">
        <f t="shared" ca="1" si="17"/>
        <v>1.4958459914452271E-3</v>
      </c>
    </row>
    <row r="110" spans="1:18">
      <c r="A110" s="69">
        <v>21786.5</v>
      </c>
      <c r="B110" s="69">
        <v>-0.13515404999634484</v>
      </c>
      <c r="C110" s="69">
        <v>1</v>
      </c>
      <c r="D110" s="70">
        <f t="shared" si="18"/>
        <v>2.1786500000000002</v>
      </c>
      <c r="E110" s="70">
        <f t="shared" si="18"/>
        <v>-0.13515404999634484</v>
      </c>
      <c r="F110" s="62">
        <f t="shared" si="19"/>
        <v>2.1786500000000002</v>
      </c>
      <c r="G110" s="62">
        <f t="shared" si="19"/>
        <v>-0.13515404999634484</v>
      </c>
      <c r="H110" s="62">
        <f t="shared" si="20"/>
        <v>4.746515822500001</v>
      </c>
      <c r="I110" s="62">
        <f t="shared" si="21"/>
        <v>10.340996696689627</v>
      </c>
      <c r="J110" s="62">
        <f t="shared" si="22"/>
        <v>22.529412453242859</v>
      </c>
      <c r="K110" s="62">
        <f t="shared" si="23"/>
        <v>-0.29445337102453673</v>
      </c>
      <c r="L110" s="62">
        <f t="shared" si="24"/>
        <v>-0.64151083678260701</v>
      </c>
      <c r="M110" s="62">
        <f t="shared" ca="1" si="29"/>
        <v>-0.13749992846763007</v>
      </c>
      <c r="N110" s="62">
        <f t="shared" ca="1" si="25"/>
        <v>5.5031458020395215E-6</v>
      </c>
      <c r="O110" s="72">
        <f t="shared" ca="1" si="26"/>
        <v>402508.09946713474</v>
      </c>
      <c r="P110" s="62">
        <f t="shared" ca="1" si="27"/>
        <v>1697983.0829997384</v>
      </c>
      <c r="Q110" s="62">
        <f t="shared" ca="1" si="28"/>
        <v>358729.4636331473</v>
      </c>
      <c r="R110" s="36">
        <f t="shared" ca="1" si="17"/>
        <v>2.3458784712852288E-3</v>
      </c>
    </row>
    <row r="111" spans="1:18">
      <c r="A111" s="69">
        <v>21794</v>
      </c>
      <c r="B111" s="69">
        <v>-0.13510179999866523</v>
      </c>
      <c r="C111" s="69">
        <v>1</v>
      </c>
      <c r="D111" s="70">
        <f t="shared" si="18"/>
        <v>2.1793999999999998</v>
      </c>
      <c r="E111" s="70">
        <f t="shared" si="18"/>
        <v>-0.13510179999866523</v>
      </c>
      <c r="F111" s="62">
        <f t="shared" si="19"/>
        <v>2.1793999999999998</v>
      </c>
      <c r="G111" s="62">
        <f t="shared" si="19"/>
        <v>-0.13510179999866523</v>
      </c>
      <c r="H111" s="62">
        <f t="shared" si="20"/>
        <v>4.7497843599999987</v>
      </c>
      <c r="I111" s="62">
        <f t="shared" si="21"/>
        <v>10.351680034183996</v>
      </c>
      <c r="J111" s="62">
        <f t="shared" si="22"/>
        <v>22.560451466500599</v>
      </c>
      <c r="K111" s="62">
        <f t="shared" si="23"/>
        <v>-0.29444086291709098</v>
      </c>
      <c r="L111" s="62">
        <f t="shared" si="24"/>
        <v>-0.64170441664150801</v>
      </c>
      <c r="M111" s="62">
        <f t="shared" ca="1" si="29"/>
        <v>-0.13759357168196129</v>
      </c>
      <c r="N111" s="62">
        <f t="shared" ca="1" si="25"/>
        <v>6.2089261216760917E-6</v>
      </c>
      <c r="O111" s="72">
        <f t="shared" ca="1" si="26"/>
        <v>406202.29867422831</v>
      </c>
      <c r="P111" s="62">
        <f t="shared" ca="1" si="27"/>
        <v>1711333.9082922805</v>
      </c>
      <c r="Q111" s="62">
        <f t="shared" ca="1" si="28"/>
        <v>361058.73570974683</v>
      </c>
      <c r="R111" s="36">
        <f t="shared" ca="1" si="17"/>
        <v>2.4917716832960624E-3</v>
      </c>
    </row>
    <row r="112" spans="1:18">
      <c r="A112" s="69">
        <v>21794</v>
      </c>
      <c r="B112" s="69">
        <v>-0.13506179999967571</v>
      </c>
      <c r="C112" s="69">
        <v>1</v>
      </c>
      <c r="D112" s="70">
        <f t="shared" si="18"/>
        <v>2.1793999999999998</v>
      </c>
      <c r="E112" s="70">
        <f t="shared" si="18"/>
        <v>-0.13506179999967571</v>
      </c>
      <c r="F112" s="62">
        <f t="shared" si="19"/>
        <v>2.1793999999999998</v>
      </c>
      <c r="G112" s="62">
        <f t="shared" si="19"/>
        <v>-0.13506179999967571</v>
      </c>
      <c r="H112" s="62">
        <f t="shared" si="20"/>
        <v>4.7497843599999987</v>
      </c>
      <c r="I112" s="62">
        <f t="shared" si="21"/>
        <v>10.351680034183996</v>
      </c>
      <c r="J112" s="62">
        <f t="shared" si="22"/>
        <v>22.560451466500599</v>
      </c>
      <c r="K112" s="62">
        <f t="shared" si="23"/>
        <v>-0.2943536869192932</v>
      </c>
      <c r="L112" s="62">
        <f t="shared" si="24"/>
        <v>-0.6415144252719075</v>
      </c>
      <c r="M112" s="62">
        <f t="shared" ca="1" si="29"/>
        <v>-0.13759357168196129</v>
      </c>
      <c r="N112" s="62">
        <f t="shared" ca="1" si="25"/>
        <v>6.4098678512231421E-6</v>
      </c>
      <c r="O112" s="72">
        <f t="shared" ca="1" si="26"/>
        <v>406202.29867422831</v>
      </c>
      <c r="P112" s="62">
        <f t="shared" ca="1" si="27"/>
        <v>1711333.9082922805</v>
      </c>
      <c r="Q112" s="62">
        <f t="shared" ca="1" si="28"/>
        <v>361058.73570974683</v>
      </c>
      <c r="R112" s="36">
        <f t="shared" ca="1" si="17"/>
        <v>2.5317716822855774E-3</v>
      </c>
    </row>
    <row r="113" spans="1:18">
      <c r="A113" s="69">
        <v>21888</v>
      </c>
      <c r="B113" s="69">
        <v>-0.13755359999049688</v>
      </c>
      <c r="C113" s="69">
        <v>1</v>
      </c>
      <c r="D113" s="70">
        <f t="shared" si="18"/>
        <v>2.1888000000000001</v>
      </c>
      <c r="E113" s="70">
        <f t="shared" si="18"/>
        <v>-0.13755359999049688</v>
      </c>
      <c r="F113" s="62">
        <f t="shared" si="19"/>
        <v>2.1888000000000001</v>
      </c>
      <c r="G113" s="62">
        <f t="shared" si="19"/>
        <v>-0.13755359999049688</v>
      </c>
      <c r="H113" s="62">
        <f t="shared" si="20"/>
        <v>4.79084544</v>
      </c>
      <c r="I113" s="62">
        <f t="shared" si="21"/>
        <v>10.486202499072</v>
      </c>
      <c r="J113" s="62">
        <f t="shared" si="22"/>
        <v>22.952200029968793</v>
      </c>
      <c r="K113" s="62">
        <f t="shared" si="23"/>
        <v>-0.30107731965919959</v>
      </c>
      <c r="L113" s="62">
        <f t="shared" si="24"/>
        <v>-0.65899803727005613</v>
      </c>
      <c r="M113" s="62">
        <f t="shared" ca="1" si="29"/>
        <v>-0.13876954555322377</v>
      </c>
      <c r="N113" s="62">
        <f t="shared" ca="1" si="25"/>
        <v>1.4785236115152107E-6</v>
      </c>
      <c r="O113" s="72">
        <f t="shared" ca="1" si="26"/>
        <v>454307.73004241299</v>
      </c>
      <c r="P113" s="62">
        <f t="shared" ca="1" si="27"/>
        <v>1884330.3645462755</v>
      </c>
      <c r="Q113" s="62">
        <f t="shared" ca="1" si="28"/>
        <v>391091.21880372055</v>
      </c>
      <c r="R113" s="36">
        <f t="shared" ca="1" si="17"/>
        <v>1.2159455627268889E-3</v>
      </c>
    </row>
    <row r="114" spans="1:18">
      <c r="A114" s="69">
        <v>21888</v>
      </c>
      <c r="B114" s="69">
        <v>-0.13751359999150736</v>
      </c>
      <c r="C114" s="69">
        <v>0.1</v>
      </c>
      <c r="D114" s="70">
        <f t="shared" si="18"/>
        <v>2.1888000000000001</v>
      </c>
      <c r="E114" s="70">
        <f t="shared" si="18"/>
        <v>-0.13751359999150736</v>
      </c>
      <c r="F114" s="62">
        <f t="shared" si="19"/>
        <v>0.21888000000000002</v>
      </c>
      <c r="G114" s="62">
        <f t="shared" si="19"/>
        <v>-1.3751359999150737E-2</v>
      </c>
      <c r="H114" s="62">
        <f t="shared" si="20"/>
        <v>0.47908454400000006</v>
      </c>
      <c r="I114" s="62">
        <f t="shared" si="21"/>
        <v>1.0486202499072002</v>
      </c>
      <c r="J114" s="62">
        <f t="shared" si="22"/>
        <v>2.2952200029968797</v>
      </c>
      <c r="K114" s="62">
        <f t="shared" si="23"/>
        <v>-3.0098976766141136E-2</v>
      </c>
      <c r="L114" s="62">
        <f t="shared" si="24"/>
        <v>-6.5880640345729727E-2</v>
      </c>
      <c r="M114" s="62">
        <f t="shared" ca="1" si="29"/>
        <v>-0.13876954555322377</v>
      </c>
      <c r="N114" s="62">
        <f t="shared" ca="1" si="25"/>
        <v>1.5773992539951333E-7</v>
      </c>
      <c r="O114" s="72">
        <f t="shared" ca="1" si="26"/>
        <v>4543.0773004241364</v>
      </c>
      <c r="P114" s="62">
        <f t="shared" ca="1" si="27"/>
        <v>18843.303645462704</v>
      </c>
      <c r="Q114" s="62">
        <f t="shared" ca="1" si="28"/>
        <v>3910.9121880371999</v>
      </c>
      <c r="R114" s="36">
        <f t="shared" ca="1" si="17"/>
        <v>1.2559455617164039E-3</v>
      </c>
    </row>
    <row r="115" spans="1:18">
      <c r="A115" s="69"/>
      <c r="B115" s="69"/>
      <c r="C115" s="69"/>
      <c r="D115" s="70"/>
      <c r="E115" s="70"/>
      <c r="F115" s="62"/>
      <c r="G115" s="62"/>
      <c r="H115" s="62"/>
      <c r="I115" s="62"/>
      <c r="J115" s="62"/>
      <c r="K115" s="62"/>
      <c r="L115" s="62"/>
      <c r="M115" s="62"/>
      <c r="N115" s="62"/>
      <c r="O115" s="72"/>
      <c r="P115" s="62"/>
      <c r="Q115" s="62"/>
    </row>
    <row r="116" spans="1:18">
      <c r="A116" s="69"/>
      <c r="B116" s="69"/>
      <c r="C116" s="69"/>
      <c r="D116" s="70"/>
      <c r="E116" s="70"/>
      <c r="F116" s="62"/>
      <c r="G116" s="62"/>
      <c r="H116" s="62"/>
      <c r="I116" s="62"/>
      <c r="J116" s="62"/>
      <c r="K116" s="62"/>
      <c r="L116" s="62"/>
      <c r="M116" s="62"/>
      <c r="N116" s="62"/>
      <c r="O116" s="72"/>
      <c r="P116" s="62"/>
      <c r="Q116" s="62"/>
    </row>
    <row r="117" spans="1:18">
      <c r="A117" s="69"/>
      <c r="B117" s="69"/>
      <c r="C117" s="69"/>
      <c r="D117" s="70"/>
      <c r="E117" s="70"/>
      <c r="F117" s="62"/>
      <c r="G117" s="62"/>
      <c r="H117" s="62"/>
      <c r="I117" s="62"/>
      <c r="J117" s="62"/>
      <c r="K117" s="62"/>
      <c r="L117" s="62"/>
      <c r="M117" s="62"/>
      <c r="N117" s="62"/>
      <c r="O117" s="72"/>
      <c r="P117" s="62"/>
      <c r="Q117" s="62"/>
    </row>
    <row r="118" spans="1:18">
      <c r="A118" s="69"/>
      <c r="B118" s="69"/>
      <c r="C118" s="69"/>
      <c r="D118" s="70"/>
      <c r="E118" s="70"/>
      <c r="F118" s="62"/>
      <c r="G118" s="62"/>
      <c r="H118" s="62"/>
      <c r="I118" s="62"/>
      <c r="J118" s="62"/>
      <c r="K118" s="62"/>
      <c r="L118" s="62"/>
      <c r="M118" s="62"/>
      <c r="N118" s="62"/>
      <c r="O118" s="72"/>
      <c r="P118" s="62"/>
      <c r="Q118" s="62"/>
    </row>
    <row r="119" spans="1:18">
      <c r="A119" s="69"/>
      <c r="B119" s="69"/>
      <c r="C119" s="69"/>
      <c r="D119" s="70"/>
      <c r="E119" s="70"/>
      <c r="F119" s="62"/>
      <c r="G119" s="62"/>
      <c r="H119" s="62"/>
      <c r="I119" s="62"/>
      <c r="J119" s="62"/>
      <c r="K119" s="62"/>
      <c r="L119" s="62"/>
      <c r="M119" s="62"/>
      <c r="N119" s="62"/>
      <c r="O119" s="72"/>
      <c r="P119" s="62"/>
      <c r="Q119" s="62"/>
    </row>
    <row r="120" spans="1:18">
      <c r="A120" s="69"/>
      <c r="B120" s="69"/>
      <c r="C120" s="69"/>
      <c r="D120" s="70"/>
      <c r="E120" s="70"/>
      <c r="F120" s="62"/>
      <c r="G120" s="62"/>
      <c r="H120" s="62"/>
      <c r="I120" s="62"/>
      <c r="J120" s="62"/>
      <c r="K120" s="62"/>
      <c r="L120" s="62"/>
      <c r="M120" s="62"/>
      <c r="N120" s="62"/>
      <c r="O120" s="72"/>
      <c r="P120" s="62"/>
      <c r="Q120" s="62"/>
    </row>
    <row r="121" spans="1:18">
      <c r="A121" s="69"/>
      <c r="B121" s="69"/>
      <c r="C121" s="69"/>
      <c r="D121" s="70"/>
      <c r="E121" s="70"/>
      <c r="F121" s="62"/>
      <c r="G121" s="62"/>
      <c r="H121" s="62"/>
      <c r="I121" s="62"/>
      <c r="J121" s="62"/>
      <c r="K121" s="62"/>
      <c r="L121" s="62"/>
      <c r="M121" s="62"/>
      <c r="N121" s="62"/>
      <c r="O121" s="72"/>
      <c r="P121" s="62"/>
      <c r="Q121" s="62"/>
    </row>
    <row r="122" spans="1:18">
      <c r="A122" s="69"/>
      <c r="B122" s="69"/>
      <c r="C122" s="69"/>
      <c r="D122" s="70"/>
      <c r="E122" s="70"/>
      <c r="F122" s="62"/>
      <c r="G122" s="62"/>
      <c r="H122" s="62"/>
      <c r="I122" s="62"/>
      <c r="J122" s="62"/>
      <c r="K122" s="62"/>
      <c r="L122" s="62"/>
      <c r="M122" s="62"/>
      <c r="N122" s="62"/>
      <c r="O122" s="72"/>
      <c r="P122" s="62"/>
      <c r="Q122" s="62"/>
    </row>
    <row r="123" spans="1:18">
      <c r="A123" s="69"/>
      <c r="B123" s="69"/>
      <c r="C123" s="69"/>
      <c r="D123" s="70"/>
      <c r="E123" s="70"/>
      <c r="F123" s="62"/>
      <c r="G123" s="62"/>
      <c r="H123" s="62"/>
      <c r="I123" s="62"/>
      <c r="J123" s="62"/>
      <c r="K123" s="62"/>
      <c r="L123" s="62"/>
      <c r="M123" s="62"/>
      <c r="N123" s="62"/>
      <c r="O123" s="72"/>
      <c r="P123" s="62"/>
      <c r="Q123" s="62"/>
    </row>
    <row r="124" spans="1:18">
      <c r="A124" s="69"/>
      <c r="B124" s="69"/>
      <c r="C124" s="69"/>
      <c r="D124" s="70"/>
      <c r="E124" s="70"/>
      <c r="F124" s="62"/>
      <c r="G124" s="62"/>
      <c r="H124" s="62"/>
      <c r="I124" s="62"/>
      <c r="J124" s="62"/>
      <c r="K124" s="62"/>
      <c r="L124" s="62"/>
      <c r="M124" s="62"/>
      <c r="N124" s="62"/>
      <c r="O124" s="72"/>
      <c r="P124" s="62"/>
      <c r="Q124" s="62"/>
    </row>
    <row r="125" spans="1:18">
      <c r="A125" s="69"/>
      <c r="B125" s="69"/>
      <c r="C125" s="69"/>
      <c r="D125" s="70"/>
      <c r="E125" s="70"/>
      <c r="F125" s="62"/>
      <c r="G125" s="62"/>
      <c r="H125" s="62"/>
      <c r="I125" s="62"/>
      <c r="J125" s="62"/>
      <c r="K125" s="62"/>
      <c r="L125" s="62"/>
      <c r="M125" s="62"/>
      <c r="N125" s="62"/>
      <c r="O125" s="72"/>
      <c r="P125" s="62"/>
      <c r="Q125" s="62"/>
    </row>
    <row r="126" spans="1:18">
      <c r="A126" s="69"/>
      <c r="B126" s="69"/>
      <c r="C126" s="69"/>
      <c r="D126" s="70"/>
      <c r="E126" s="70"/>
      <c r="F126" s="62"/>
      <c r="G126" s="62"/>
      <c r="H126" s="62"/>
      <c r="I126" s="62"/>
      <c r="J126" s="62"/>
      <c r="K126" s="62"/>
      <c r="L126" s="62"/>
      <c r="M126" s="62"/>
      <c r="N126" s="62"/>
      <c r="O126" s="72"/>
      <c r="P126" s="62"/>
      <c r="Q126" s="62"/>
    </row>
    <row r="127" spans="1:18">
      <c r="A127" s="69"/>
      <c r="B127" s="69"/>
      <c r="C127" s="69"/>
      <c r="D127" s="70"/>
      <c r="E127" s="70"/>
      <c r="F127" s="62"/>
      <c r="G127" s="62"/>
      <c r="H127" s="62"/>
      <c r="I127" s="62"/>
      <c r="J127" s="62"/>
      <c r="K127" s="62"/>
      <c r="L127" s="62"/>
      <c r="M127" s="62"/>
      <c r="N127" s="62"/>
      <c r="O127" s="72"/>
      <c r="P127" s="62"/>
      <c r="Q127" s="62"/>
    </row>
    <row r="128" spans="1:18">
      <c r="A128" s="69"/>
      <c r="B128" s="69"/>
      <c r="C128" s="69"/>
      <c r="D128" s="70"/>
      <c r="E128" s="70"/>
      <c r="F128" s="62"/>
      <c r="G128" s="62"/>
      <c r="H128" s="62"/>
      <c r="I128" s="62"/>
      <c r="J128" s="62"/>
      <c r="K128" s="62"/>
      <c r="L128" s="62"/>
      <c r="M128" s="62"/>
      <c r="N128" s="62"/>
      <c r="O128" s="72"/>
      <c r="P128" s="62"/>
      <c r="Q128" s="62"/>
    </row>
    <row r="129" spans="1:17">
      <c r="A129" s="69"/>
      <c r="B129" s="69"/>
      <c r="C129" s="69"/>
      <c r="D129" s="70"/>
      <c r="E129" s="70"/>
      <c r="F129" s="62"/>
      <c r="G129" s="62"/>
      <c r="H129" s="62"/>
      <c r="I129" s="62"/>
      <c r="J129" s="62"/>
      <c r="K129" s="62"/>
      <c r="L129" s="62"/>
      <c r="M129" s="62"/>
      <c r="N129" s="62"/>
      <c r="O129" s="72"/>
      <c r="P129" s="62"/>
      <c r="Q129" s="62"/>
    </row>
    <row r="130" spans="1:17">
      <c r="A130" s="69"/>
      <c r="B130" s="69"/>
      <c r="C130" s="69"/>
      <c r="D130" s="70"/>
      <c r="E130" s="70"/>
      <c r="F130" s="62"/>
      <c r="G130" s="62"/>
      <c r="H130" s="62"/>
      <c r="I130" s="62"/>
      <c r="J130" s="62"/>
      <c r="K130" s="62"/>
      <c r="L130" s="62"/>
      <c r="M130" s="62"/>
      <c r="N130" s="62"/>
      <c r="O130" s="72"/>
      <c r="P130" s="62"/>
      <c r="Q130" s="62"/>
    </row>
    <row r="131" spans="1:17">
      <c r="A131" s="69"/>
      <c r="B131" s="69"/>
      <c r="C131" s="69"/>
      <c r="D131" s="70"/>
      <c r="E131" s="70"/>
      <c r="F131" s="62"/>
      <c r="G131" s="62"/>
      <c r="H131" s="62"/>
      <c r="I131" s="62"/>
      <c r="J131" s="62"/>
      <c r="K131" s="62"/>
      <c r="L131" s="62"/>
      <c r="M131" s="62"/>
      <c r="N131" s="62"/>
      <c r="O131" s="72"/>
      <c r="P131" s="62"/>
      <c r="Q131" s="62"/>
    </row>
    <row r="132" spans="1:17">
      <c r="A132" s="69"/>
      <c r="B132" s="69"/>
      <c r="C132" s="69"/>
      <c r="D132" s="70"/>
      <c r="E132" s="70"/>
      <c r="F132" s="62"/>
      <c r="G132" s="62"/>
      <c r="H132" s="62"/>
      <c r="I132" s="62"/>
      <c r="J132" s="62"/>
      <c r="K132" s="62"/>
      <c r="L132" s="62"/>
      <c r="M132" s="62"/>
      <c r="N132" s="62"/>
      <c r="O132" s="72"/>
      <c r="P132" s="62"/>
      <c r="Q132" s="62"/>
    </row>
    <row r="133" spans="1:17">
      <c r="A133" s="69"/>
      <c r="B133" s="69"/>
      <c r="C133" s="69"/>
      <c r="D133" s="70"/>
      <c r="E133" s="70"/>
      <c r="F133" s="62"/>
      <c r="G133" s="62"/>
      <c r="H133" s="62"/>
      <c r="I133" s="62"/>
      <c r="J133" s="62"/>
      <c r="K133" s="62"/>
      <c r="L133" s="62"/>
      <c r="M133" s="62"/>
      <c r="N133" s="62"/>
      <c r="O133" s="72"/>
      <c r="P133" s="62"/>
      <c r="Q133" s="62"/>
    </row>
    <row r="134" spans="1:17">
      <c r="A134" s="69"/>
      <c r="B134" s="69"/>
      <c r="C134" s="69"/>
      <c r="D134" s="70"/>
      <c r="E134" s="70"/>
      <c r="F134" s="62"/>
      <c r="G134" s="62"/>
      <c r="H134" s="62"/>
      <c r="I134" s="62"/>
      <c r="J134" s="62"/>
      <c r="K134" s="62"/>
      <c r="L134" s="62"/>
      <c r="M134" s="62"/>
      <c r="N134" s="62"/>
      <c r="O134" s="72"/>
      <c r="P134" s="62"/>
      <c r="Q134" s="62"/>
    </row>
    <row r="135" spans="1:17">
      <c r="A135" s="69"/>
      <c r="B135" s="69"/>
      <c r="C135" s="69"/>
      <c r="D135" s="70"/>
      <c r="E135" s="70"/>
      <c r="F135" s="62"/>
      <c r="G135" s="62"/>
      <c r="H135" s="62"/>
      <c r="I135" s="62"/>
      <c r="J135" s="62"/>
      <c r="K135" s="62"/>
      <c r="L135" s="62"/>
      <c r="M135" s="62"/>
      <c r="N135" s="62"/>
      <c r="O135" s="72"/>
      <c r="P135" s="62"/>
      <c r="Q135" s="62"/>
    </row>
    <row r="136" spans="1:17">
      <c r="A136" s="69"/>
      <c r="B136" s="69"/>
      <c r="C136" s="69"/>
      <c r="D136" s="70"/>
      <c r="E136" s="70"/>
      <c r="F136" s="62"/>
      <c r="G136" s="62"/>
      <c r="H136" s="62"/>
      <c r="I136" s="62"/>
      <c r="J136" s="62"/>
      <c r="K136" s="62"/>
      <c r="L136" s="62"/>
      <c r="M136" s="62"/>
      <c r="N136" s="62"/>
      <c r="O136" s="72"/>
      <c r="P136" s="62"/>
      <c r="Q136" s="62"/>
    </row>
    <row r="137" spans="1:17">
      <c r="A137" s="69"/>
      <c r="B137" s="69"/>
      <c r="C137" s="69"/>
      <c r="D137" s="70"/>
      <c r="E137" s="70"/>
      <c r="F137" s="62"/>
      <c r="G137" s="62"/>
      <c r="H137" s="62"/>
      <c r="I137" s="62"/>
      <c r="J137" s="62"/>
      <c r="K137" s="62"/>
      <c r="L137" s="62"/>
      <c r="M137" s="62"/>
      <c r="N137" s="62"/>
      <c r="O137" s="72"/>
      <c r="P137" s="62"/>
      <c r="Q137" s="62"/>
    </row>
    <row r="138" spans="1:17">
      <c r="A138" s="69"/>
      <c r="B138" s="69"/>
      <c r="C138" s="69"/>
      <c r="D138" s="70"/>
      <c r="E138" s="70"/>
      <c r="F138" s="62"/>
      <c r="G138" s="62"/>
      <c r="H138" s="62"/>
      <c r="I138" s="62"/>
      <c r="J138" s="62"/>
      <c r="K138" s="62"/>
      <c r="L138" s="62"/>
      <c r="M138" s="62"/>
      <c r="N138" s="62"/>
      <c r="O138" s="72"/>
      <c r="P138" s="62"/>
      <c r="Q138" s="62"/>
    </row>
    <row r="139" spans="1:17">
      <c r="A139" s="69"/>
      <c r="B139" s="69"/>
      <c r="C139" s="69"/>
      <c r="D139" s="70"/>
      <c r="E139" s="70"/>
      <c r="F139" s="62"/>
      <c r="G139" s="62"/>
      <c r="H139" s="62"/>
      <c r="I139" s="62"/>
      <c r="J139" s="62"/>
      <c r="K139" s="62"/>
      <c r="L139" s="62"/>
      <c r="M139" s="62"/>
      <c r="N139" s="62"/>
      <c r="O139" s="72"/>
      <c r="P139" s="62"/>
      <c r="Q139" s="62"/>
    </row>
    <row r="140" spans="1:17">
      <c r="A140" s="69"/>
      <c r="B140" s="69"/>
      <c r="C140" s="69"/>
      <c r="D140" s="70"/>
      <c r="E140" s="70"/>
      <c r="F140" s="62"/>
      <c r="G140" s="62"/>
      <c r="H140" s="62"/>
      <c r="I140" s="62"/>
      <c r="J140" s="62"/>
      <c r="K140" s="62"/>
      <c r="L140" s="62"/>
      <c r="M140" s="62"/>
      <c r="N140" s="62"/>
      <c r="O140" s="72"/>
      <c r="P140" s="62"/>
      <c r="Q140" s="62"/>
    </row>
    <row r="141" spans="1:17">
      <c r="A141" s="69"/>
      <c r="B141" s="69"/>
      <c r="C141" s="69"/>
      <c r="D141" s="70"/>
      <c r="E141" s="70"/>
      <c r="F141" s="62"/>
      <c r="G141" s="62"/>
      <c r="H141" s="62"/>
      <c r="I141" s="62"/>
      <c r="J141" s="62"/>
      <c r="K141" s="62"/>
      <c r="L141" s="62"/>
      <c r="M141" s="62"/>
      <c r="N141" s="62"/>
      <c r="O141" s="72"/>
      <c r="P141" s="62"/>
      <c r="Q141" s="62"/>
    </row>
    <row r="142" spans="1:17">
      <c r="A142" s="69"/>
      <c r="B142" s="69"/>
      <c r="C142" s="69"/>
      <c r="D142" s="70"/>
      <c r="E142" s="70"/>
      <c r="F142" s="62"/>
      <c r="G142" s="62"/>
      <c r="H142" s="62"/>
      <c r="I142" s="62"/>
      <c r="J142" s="62"/>
      <c r="K142" s="62"/>
      <c r="L142" s="62"/>
      <c r="M142" s="62"/>
      <c r="N142" s="62"/>
      <c r="O142" s="72"/>
      <c r="P142" s="62"/>
      <c r="Q142" s="62"/>
    </row>
    <row r="143" spans="1:17">
      <c r="A143" s="69"/>
      <c r="B143" s="69"/>
      <c r="C143" s="69"/>
      <c r="D143" s="70"/>
      <c r="E143" s="70"/>
      <c r="F143" s="62"/>
      <c r="G143" s="62"/>
      <c r="H143" s="62"/>
      <c r="I143" s="62"/>
      <c r="J143" s="62"/>
      <c r="K143" s="62"/>
      <c r="L143" s="62"/>
      <c r="M143" s="62"/>
      <c r="N143" s="62"/>
      <c r="O143" s="72"/>
      <c r="P143" s="62"/>
      <c r="Q143" s="62"/>
    </row>
    <row r="144" spans="1:17">
      <c r="A144" s="69"/>
      <c r="B144" s="69"/>
      <c r="C144" s="69"/>
      <c r="D144" s="70"/>
      <c r="E144" s="70"/>
      <c r="F144" s="62"/>
      <c r="G144" s="62"/>
      <c r="H144" s="62"/>
      <c r="I144" s="62"/>
      <c r="J144" s="62"/>
      <c r="K144" s="62"/>
      <c r="L144" s="62"/>
      <c r="M144" s="62"/>
      <c r="N144" s="62"/>
      <c r="O144" s="72"/>
      <c r="P144" s="62"/>
      <c r="Q144" s="62"/>
    </row>
    <row r="145" spans="1:17">
      <c r="A145" s="69"/>
      <c r="B145" s="69"/>
      <c r="C145" s="69"/>
      <c r="D145" s="70"/>
      <c r="E145" s="70"/>
      <c r="F145" s="62"/>
      <c r="G145" s="62"/>
      <c r="H145" s="62"/>
      <c r="I145" s="62"/>
      <c r="J145" s="62"/>
      <c r="K145" s="62"/>
      <c r="L145" s="62"/>
      <c r="M145" s="62"/>
      <c r="N145" s="62"/>
      <c r="O145" s="72"/>
      <c r="P145" s="62"/>
      <c r="Q145" s="62"/>
    </row>
    <row r="146" spans="1:17">
      <c r="A146" s="69"/>
      <c r="B146" s="69"/>
      <c r="C146" s="69"/>
      <c r="D146" s="70"/>
      <c r="E146" s="70"/>
      <c r="F146" s="62"/>
      <c r="G146" s="62"/>
      <c r="H146" s="62"/>
      <c r="I146" s="62"/>
      <c r="J146" s="62"/>
      <c r="K146" s="62"/>
      <c r="L146" s="62"/>
      <c r="M146" s="62"/>
      <c r="N146" s="62"/>
      <c r="O146" s="72"/>
      <c r="P146" s="62"/>
      <c r="Q146" s="62"/>
    </row>
    <row r="147" spans="1:17">
      <c r="A147" s="69"/>
      <c r="B147" s="69"/>
      <c r="C147" s="69"/>
      <c r="D147" s="70"/>
      <c r="E147" s="70"/>
      <c r="F147" s="62"/>
      <c r="G147" s="62"/>
      <c r="H147" s="62"/>
      <c r="I147" s="62"/>
      <c r="J147" s="62"/>
      <c r="K147" s="62"/>
      <c r="L147" s="62"/>
      <c r="M147" s="62"/>
      <c r="N147" s="62"/>
      <c r="O147" s="72"/>
      <c r="P147" s="62"/>
      <c r="Q147" s="62"/>
    </row>
    <row r="148" spans="1:17">
      <c r="A148" s="69"/>
      <c r="B148" s="69"/>
      <c r="C148" s="69"/>
      <c r="D148" s="70"/>
      <c r="E148" s="70"/>
      <c r="F148" s="62"/>
      <c r="G148" s="62"/>
      <c r="H148" s="62"/>
      <c r="I148" s="62"/>
      <c r="J148" s="62"/>
      <c r="K148" s="62"/>
      <c r="L148" s="62"/>
      <c r="M148" s="62"/>
      <c r="N148" s="62"/>
      <c r="O148" s="72"/>
      <c r="P148" s="62"/>
      <c r="Q148" s="62"/>
    </row>
    <row r="149" spans="1:17">
      <c r="A149" s="69"/>
      <c r="B149" s="69"/>
      <c r="C149" s="69"/>
      <c r="D149" s="70"/>
      <c r="E149" s="70"/>
      <c r="F149" s="62"/>
      <c r="G149" s="62"/>
      <c r="H149" s="62"/>
      <c r="I149" s="62"/>
      <c r="J149" s="62"/>
      <c r="K149" s="62"/>
      <c r="L149" s="62"/>
      <c r="M149" s="62"/>
      <c r="N149" s="62"/>
      <c r="O149" s="72"/>
      <c r="P149" s="62"/>
      <c r="Q149" s="62"/>
    </row>
    <row r="150" spans="1:17">
      <c r="A150" s="69"/>
      <c r="B150" s="69"/>
      <c r="C150" s="69"/>
      <c r="D150" s="70"/>
      <c r="E150" s="70"/>
      <c r="F150" s="62"/>
      <c r="G150" s="62"/>
      <c r="H150" s="62"/>
      <c r="I150" s="62"/>
      <c r="J150" s="62"/>
      <c r="K150" s="62"/>
      <c r="L150" s="62"/>
      <c r="M150" s="62"/>
      <c r="N150" s="62"/>
      <c r="O150" s="72"/>
      <c r="P150" s="62"/>
      <c r="Q150" s="62"/>
    </row>
    <row r="151" spans="1:17">
      <c r="A151" s="69"/>
      <c r="B151" s="69"/>
      <c r="C151" s="69"/>
      <c r="D151" s="70"/>
      <c r="E151" s="70"/>
      <c r="F151" s="62"/>
      <c r="G151" s="62"/>
      <c r="H151" s="62"/>
      <c r="I151" s="62"/>
      <c r="J151" s="62"/>
      <c r="K151" s="62"/>
      <c r="L151" s="62"/>
      <c r="M151" s="62"/>
      <c r="N151" s="62"/>
      <c r="O151" s="72"/>
      <c r="P151" s="62"/>
      <c r="Q151" s="62"/>
    </row>
    <row r="152" spans="1:17">
      <c r="A152" s="69"/>
      <c r="B152" s="69"/>
      <c r="C152" s="69"/>
      <c r="D152" s="70"/>
      <c r="E152" s="70"/>
      <c r="F152" s="62"/>
      <c r="G152" s="62"/>
      <c r="H152" s="62"/>
      <c r="I152" s="62"/>
      <c r="J152" s="62"/>
      <c r="K152" s="62"/>
      <c r="L152" s="62"/>
      <c r="M152" s="62"/>
      <c r="N152" s="62"/>
      <c r="O152" s="72"/>
      <c r="P152" s="62"/>
      <c r="Q152" s="62"/>
    </row>
    <row r="153" spans="1:17">
      <c r="A153" s="69"/>
      <c r="B153" s="69"/>
      <c r="C153" s="69"/>
      <c r="D153" s="70"/>
      <c r="E153" s="70"/>
      <c r="F153" s="62"/>
      <c r="G153" s="62"/>
      <c r="H153" s="62"/>
      <c r="I153" s="62"/>
      <c r="J153" s="62"/>
      <c r="K153" s="62"/>
      <c r="L153" s="62"/>
      <c r="M153" s="62"/>
      <c r="N153" s="62"/>
      <c r="O153" s="72"/>
      <c r="P153" s="62"/>
      <c r="Q153" s="62"/>
    </row>
    <row r="154" spans="1:17">
      <c r="A154" s="69"/>
      <c r="B154" s="69"/>
      <c r="C154" s="69"/>
      <c r="D154" s="70"/>
      <c r="E154" s="70"/>
      <c r="F154" s="62"/>
      <c r="G154" s="62"/>
      <c r="H154" s="62"/>
      <c r="I154" s="62"/>
      <c r="J154" s="62"/>
      <c r="K154" s="62"/>
      <c r="L154" s="62"/>
      <c r="M154" s="62"/>
      <c r="N154" s="62"/>
      <c r="O154" s="72"/>
      <c r="P154" s="62"/>
      <c r="Q154" s="62"/>
    </row>
    <row r="155" spans="1:17">
      <c r="A155" s="69"/>
      <c r="B155" s="69"/>
      <c r="C155" s="69"/>
      <c r="D155" s="70"/>
      <c r="E155" s="70"/>
      <c r="F155" s="62"/>
      <c r="G155" s="62"/>
      <c r="H155" s="62"/>
      <c r="I155" s="62"/>
      <c r="J155" s="62"/>
      <c r="K155" s="62"/>
      <c r="L155" s="62"/>
      <c r="M155" s="62"/>
      <c r="N155" s="62"/>
      <c r="O155" s="72"/>
      <c r="P155" s="62"/>
      <c r="Q155" s="62"/>
    </row>
    <row r="156" spans="1:17">
      <c r="A156" s="69"/>
      <c r="B156" s="69"/>
      <c r="C156" s="69"/>
      <c r="D156" s="70"/>
      <c r="E156" s="70"/>
      <c r="F156" s="62"/>
      <c r="G156" s="62"/>
      <c r="H156" s="62"/>
      <c r="I156" s="62"/>
      <c r="J156" s="62"/>
      <c r="K156" s="62"/>
      <c r="L156" s="62"/>
      <c r="M156" s="62"/>
      <c r="N156" s="62"/>
      <c r="O156" s="72"/>
      <c r="P156" s="62"/>
      <c r="Q156" s="62"/>
    </row>
    <row r="157" spans="1:17">
      <c r="A157" s="69"/>
      <c r="B157" s="69"/>
      <c r="C157" s="69"/>
      <c r="D157" s="70"/>
      <c r="E157" s="70"/>
      <c r="F157" s="62"/>
      <c r="G157" s="62"/>
      <c r="H157" s="62"/>
      <c r="I157" s="62"/>
      <c r="J157" s="62"/>
      <c r="K157" s="62"/>
      <c r="L157" s="62"/>
      <c r="M157" s="62"/>
      <c r="N157" s="62"/>
      <c r="O157" s="72"/>
      <c r="P157" s="62"/>
      <c r="Q157" s="62"/>
    </row>
    <row r="158" spans="1:17">
      <c r="A158" s="69"/>
      <c r="B158" s="69"/>
      <c r="C158" s="69"/>
      <c r="D158" s="70"/>
      <c r="E158" s="70"/>
      <c r="F158" s="62"/>
      <c r="G158" s="62"/>
      <c r="H158" s="62"/>
      <c r="I158" s="62"/>
      <c r="J158" s="62"/>
      <c r="K158" s="62"/>
      <c r="L158" s="62"/>
      <c r="M158" s="62"/>
      <c r="N158" s="62"/>
      <c r="O158" s="72"/>
      <c r="P158" s="62"/>
      <c r="Q158" s="62"/>
    </row>
    <row r="159" spans="1:17">
      <c r="A159" s="69"/>
      <c r="B159" s="69"/>
      <c r="C159" s="69"/>
      <c r="D159" s="70"/>
      <c r="E159" s="70"/>
      <c r="F159" s="62"/>
      <c r="G159" s="62"/>
      <c r="H159" s="62"/>
      <c r="I159" s="62"/>
      <c r="J159" s="62"/>
      <c r="K159" s="62"/>
      <c r="L159" s="62"/>
      <c r="M159" s="62"/>
      <c r="N159" s="62"/>
      <c r="O159" s="72"/>
      <c r="P159" s="62"/>
      <c r="Q159" s="62"/>
    </row>
    <row r="160" spans="1:17">
      <c r="A160" s="69"/>
      <c r="B160" s="69"/>
      <c r="C160" s="69"/>
      <c r="D160" s="70"/>
      <c r="E160" s="70"/>
      <c r="F160" s="62"/>
      <c r="G160" s="62"/>
      <c r="H160" s="62"/>
      <c r="I160" s="62"/>
      <c r="J160" s="62"/>
      <c r="K160" s="62"/>
      <c r="L160" s="62"/>
      <c r="M160" s="62"/>
      <c r="N160" s="62"/>
      <c r="O160" s="72"/>
      <c r="P160" s="62"/>
      <c r="Q160" s="62"/>
    </row>
    <row r="161" spans="1:17">
      <c r="A161" s="69"/>
      <c r="B161" s="69"/>
      <c r="C161" s="69"/>
      <c r="D161" s="70"/>
      <c r="E161" s="70"/>
      <c r="F161" s="62"/>
      <c r="G161" s="62"/>
      <c r="H161" s="62"/>
      <c r="I161" s="62"/>
      <c r="J161" s="62"/>
      <c r="K161" s="62"/>
      <c r="L161" s="62"/>
      <c r="M161" s="62"/>
      <c r="N161" s="62"/>
      <c r="O161" s="72"/>
      <c r="P161" s="62"/>
      <c r="Q161" s="62"/>
    </row>
    <row r="162" spans="1:17">
      <c r="A162" s="69"/>
      <c r="B162" s="69"/>
      <c r="C162" s="69"/>
      <c r="D162" s="70"/>
      <c r="E162" s="70"/>
      <c r="F162" s="62"/>
      <c r="G162" s="62"/>
      <c r="H162" s="62"/>
      <c r="I162" s="62"/>
      <c r="J162" s="62"/>
      <c r="K162" s="62"/>
      <c r="L162" s="62"/>
      <c r="M162" s="62"/>
      <c r="N162" s="62"/>
      <c r="O162" s="72"/>
      <c r="P162" s="62"/>
      <c r="Q162" s="62"/>
    </row>
    <row r="163" spans="1:17">
      <c r="A163" s="69"/>
      <c r="B163" s="69"/>
      <c r="C163" s="69"/>
      <c r="D163" s="70"/>
      <c r="E163" s="70"/>
      <c r="F163" s="62"/>
      <c r="G163" s="62"/>
      <c r="H163" s="62"/>
      <c r="I163" s="62"/>
      <c r="J163" s="62"/>
      <c r="K163" s="62"/>
      <c r="L163" s="62"/>
      <c r="M163" s="62"/>
      <c r="N163" s="62"/>
      <c r="O163" s="72"/>
      <c r="P163" s="62"/>
      <c r="Q163" s="62"/>
    </row>
    <row r="164" spans="1:17">
      <c r="A164" s="69"/>
      <c r="B164" s="69"/>
      <c r="C164" s="69"/>
      <c r="D164" s="70"/>
      <c r="E164" s="70"/>
      <c r="F164" s="62"/>
      <c r="G164" s="62"/>
      <c r="H164" s="62"/>
      <c r="I164" s="62"/>
      <c r="J164" s="62"/>
      <c r="K164" s="62"/>
      <c r="L164" s="62"/>
      <c r="M164" s="62"/>
      <c r="N164" s="62"/>
      <c r="O164" s="72"/>
      <c r="P164" s="62"/>
      <c r="Q164" s="62"/>
    </row>
    <row r="165" spans="1:17">
      <c r="A165" s="69"/>
      <c r="B165" s="69"/>
      <c r="C165" s="69"/>
      <c r="D165" s="70"/>
      <c r="E165" s="70"/>
      <c r="F165" s="62"/>
      <c r="G165" s="62"/>
      <c r="H165" s="62"/>
      <c r="I165" s="62"/>
      <c r="J165" s="62"/>
      <c r="K165" s="62"/>
      <c r="L165" s="62"/>
      <c r="M165" s="62"/>
      <c r="N165" s="62"/>
      <c r="O165" s="72"/>
      <c r="P165" s="62"/>
      <c r="Q165" s="62"/>
    </row>
    <row r="166" spans="1:17">
      <c r="A166" s="69"/>
      <c r="B166" s="69"/>
      <c r="C166" s="69"/>
      <c r="D166" s="70"/>
      <c r="E166" s="70"/>
      <c r="F166" s="62"/>
      <c r="G166" s="62"/>
      <c r="H166" s="62"/>
      <c r="I166" s="62"/>
      <c r="J166" s="62"/>
      <c r="K166" s="62"/>
      <c r="L166" s="62"/>
      <c r="M166" s="62"/>
      <c r="N166" s="62"/>
      <c r="O166" s="72"/>
      <c r="P166" s="62"/>
      <c r="Q166" s="62"/>
    </row>
    <row r="167" spans="1:17">
      <c r="A167" s="69"/>
      <c r="B167" s="69"/>
      <c r="C167" s="69"/>
      <c r="D167" s="70"/>
      <c r="E167" s="70"/>
      <c r="F167" s="62"/>
      <c r="G167" s="62"/>
      <c r="H167" s="62"/>
      <c r="I167" s="62"/>
      <c r="J167" s="62"/>
      <c r="K167" s="62"/>
      <c r="L167" s="62"/>
      <c r="M167" s="62"/>
      <c r="N167" s="62"/>
      <c r="O167" s="72"/>
      <c r="P167" s="62"/>
      <c r="Q167" s="62"/>
    </row>
    <row r="168" spans="1:17">
      <c r="A168" s="69"/>
      <c r="B168" s="69"/>
      <c r="C168" s="69"/>
      <c r="D168" s="70"/>
      <c r="E168" s="70"/>
      <c r="F168" s="62"/>
      <c r="G168" s="62"/>
      <c r="H168" s="62"/>
      <c r="I168" s="62"/>
      <c r="J168" s="62"/>
      <c r="K168" s="62"/>
      <c r="L168" s="62"/>
      <c r="M168" s="62"/>
      <c r="N168" s="62"/>
      <c r="O168" s="72"/>
      <c r="P168" s="62"/>
      <c r="Q168" s="62"/>
    </row>
    <row r="169" spans="1:17">
      <c r="A169" s="69"/>
      <c r="B169" s="69"/>
      <c r="C169" s="69"/>
      <c r="D169" s="70"/>
      <c r="E169" s="70"/>
      <c r="F169" s="62"/>
      <c r="G169" s="62"/>
      <c r="H169" s="62"/>
      <c r="I169" s="62"/>
      <c r="J169" s="62"/>
      <c r="K169" s="62"/>
      <c r="L169" s="62"/>
      <c r="M169" s="62"/>
      <c r="N169" s="62"/>
      <c r="O169" s="72"/>
      <c r="P169" s="62"/>
      <c r="Q169" s="62"/>
    </row>
    <row r="170" spans="1:17">
      <c r="A170" s="69"/>
      <c r="B170" s="69"/>
      <c r="C170" s="69"/>
      <c r="D170" s="70"/>
      <c r="E170" s="70"/>
      <c r="F170" s="62"/>
      <c r="G170" s="62"/>
      <c r="H170" s="62"/>
      <c r="I170" s="62"/>
      <c r="J170" s="62"/>
      <c r="K170" s="62"/>
      <c r="L170" s="62"/>
      <c r="M170" s="62"/>
      <c r="N170" s="62"/>
      <c r="O170" s="72"/>
      <c r="P170" s="62"/>
      <c r="Q170" s="62"/>
    </row>
    <row r="171" spans="1:17">
      <c r="A171" s="69"/>
      <c r="B171" s="69"/>
      <c r="C171" s="69"/>
      <c r="D171" s="70"/>
      <c r="E171" s="70"/>
      <c r="F171" s="62"/>
      <c r="G171" s="62"/>
      <c r="H171" s="62"/>
      <c r="I171" s="62"/>
      <c r="J171" s="62"/>
      <c r="K171" s="62"/>
      <c r="L171" s="62"/>
      <c r="M171" s="62"/>
      <c r="N171" s="62"/>
      <c r="O171" s="72"/>
      <c r="P171" s="62"/>
      <c r="Q171" s="62"/>
    </row>
    <row r="172" spans="1:17">
      <c r="A172" s="69"/>
      <c r="B172" s="69"/>
      <c r="C172" s="69"/>
      <c r="D172" s="70"/>
      <c r="E172" s="70"/>
      <c r="F172" s="62"/>
      <c r="G172" s="62"/>
      <c r="H172" s="62"/>
      <c r="I172" s="62"/>
      <c r="J172" s="62"/>
      <c r="K172" s="62"/>
      <c r="L172" s="62"/>
      <c r="M172" s="62"/>
      <c r="N172" s="62"/>
      <c r="O172" s="72"/>
      <c r="P172" s="62"/>
      <c r="Q172" s="62"/>
    </row>
    <row r="173" spans="1:17">
      <c r="A173" s="69"/>
      <c r="B173" s="69"/>
      <c r="C173" s="69"/>
      <c r="D173" s="70"/>
      <c r="E173" s="70"/>
      <c r="F173" s="62"/>
      <c r="G173" s="62"/>
      <c r="H173" s="62"/>
      <c r="I173" s="62"/>
      <c r="J173" s="62"/>
      <c r="K173" s="62"/>
      <c r="L173" s="62"/>
      <c r="M173" s="62"/>
      <c r="N173" s="62"/>
      <c r="O173" s="72"/>
      <c r="P173" s="62"/>
      <c r="Q173" s="62"/>
    </row>
    <row r="174" spans="1:17">
      <c r="A174" s="69"/>
      <c r="B174" s="69"/>
      <c r="C174" s="69"/>
      <c r="D174" s="70"/>
      <c r="E174" s="70"/>
      <c r="F174" s="62"/>
      <c r="G174" s="62"/>
      <c r="H174" s="62"/>
      <c r="I174" s="62"/>
      <c r="J174" s="62"/>
      <c r="K174" s="62"/>
      <c r="L174" s="62"/>
      <c r="M174" s="62"/>
      <c r="N174" s="62"/>
      <c r="O174" s="72"/>
      <c r="P174" s="62"/>
      <c r="Q174" s="62"/>
    </row>
    <row r="175" spans="1:17">
      <c r="A175" s="69"/>
      <c r="B175" s="69"/>
      <c r="C175" s="69"/>
      <c r="D175" s="70"/>
      <c r="E175" s="70"/>
      <c r="F175" s="62"/>
      <c r="G175" s="62"/>
      <c r="H175" s="62"/>
      <c r="I175" s="62"/>
      <c r="J175" s="62"/>
      <c r="K175" s="62"/>
      <c r="L175" s="62"/>
      <c r="M175" s="62"/>
      <c r="N175" s="62"/>
      <c r="O175" s="72"/>
      <c r="P175" s="62"/>
      <c r="Q175" s="62"/>
    </row>
    <row r="176" spans="1:17">
      <c r="A176" s="69"/>
      <c r="B176" s="69"/>
      <c r="C176" s="69"/>
      <c r="D176" s="70"/>
      <c r="E176" s="70"/>
      <c r="F176" s="62"/>
      <c r="G176" s="62"/>
      <c r="H176" s="62"/>
      <c r="I176" s="62"/>
      <c r="J176" s="62"/>
      <c r="K176" s="62"/>
      <c r="L176" s="62"/>
      <c r="M176" s="62"/>
      <c r="N176" s="62"/>
      <c r="O176" s="72"/>
      <c r="P176" s="62"/>
      <c r="Q176" s="62"/>
    </row>
    <row r="177" spans="1:17">
      <c r="A177" s="69"/>
      <c r="B177" s="69"/>
      <c r="C177" s="69"/>
      <c r="D177" s="70"/>
      <c r="E177" s="70"/>
      <c r="F177" s="62"/>
      <c r="G177" s="62"/>
      <c r="H177" s="62"/>
      <c r="I177" s="62"/>
      <c r="J177" s="62"/>
      <c r="K177" s="62"/>
      <c r="L177" s="62"/>
      <c r="M177" s="62"/>
      <c r="N177" s="62"/>
      <c r="O177" s="72"/>
      <c r="P177" s="62"/>
      <c r="Q177" s="62"/>
    </row>
    <row r="178" spans="1:17">
      <c r="A178" s="69"/>
      <c r="B178" s="69"/>
      <c r="C178" s="69"/>
      <c r="D178" s="70"/>
      <c r="E178" s="70"/>
      <c r="F178" s="62"/>
      <c r="G178" s="62"/>
      <c r="H178" s="62"/>
      <c r="I178" s="62"/>
      <c r="J178" s="62"/>
      <c r="K178" s="62"/>
      <c r="L178" s="62"/>
      <c r="M178" s="62"/>
      <c r="N178" s="62"/>
      <c r="O178" s="72"/>
      <c r="P178" s="62"/>
      <c r="Q178" s="62"/>
    </row>
    <row r="179" spans="1:17">
      <c r="A179" s="69"/>
      <c r="B179" s="69"/>
      <c r="C179" s="69"/>
      <c r="D179" s="70"/>
      <c r="E179" s="70"/>
      <c r="F179" s="62"/>
      <c r="G179" s="62"/>
      <c r="H179" s="62"/>
      <c r="I179" s="62"/>
      <c r="J179" s="62"/>
      <c r="K179" s="62"/>
      <c r="L179" s="62"/>
      <c r="M179" s="62"/>
      <c r="N179" s="62"/>
      <c r="O179" s="72"/>
      <c r="P179" s="62"/>
      <c r="Q179" s="62"/>
    </row>
    <row r="180" spans="1:17">
      <c r="A180" s="69"/>
      <c r="B180" s="69"/>
      <c r="C180" s="69"/>
      <c r="D180" s="70"/>
      <c r="E180" s="70"/>
      <c r="F180" s="62"/>
      <c r="G180" s="62"/>
      <c r="H180" s="62"/>
      <c r="I180" s="62"/>
      <c r="J180" s="62"/>
      <c r="K180" s="62"/>
      <c r="L180" s="62"/>
      <c r="M180" s="62"/>
      <c r="N180" s="62"/>
      <c r="O180" s="72"/>
      <c r="P180" s="62"/>
      <c r="Q180" s="62"/>
    </row>
    <row r="181" spans="1:17">
      <c r="A181" s="69"/>
      <c r="B181" s="69"/>
      <c r="C181" s="69"/>
      <c r="D181" s="70"/>
      <c r="E181" s="70"/>
      <c r="F181" s="62"/>
      <c r="G181" s="62"/>
      <c r="H181" s="62"/>
      <c r="I181" s="62"/>
      <c r="J181" s="62"/>
      <c r="K181" s="62"/>
      <c r="L181" s="62"/>
      <c r="M181" s="62"/>
      <c r="N181" s="62"/>
      <c r="O181" s="72"/>
      <c r="P181" s="62"/>
      <c r="Q181" s="62"/>
    </row>
    <row r="182" spans="1:17">
      <c r="A182" s="69"/>
      <c r="B182" s="69"/>
      <c r="C182" s="69"/>
      <c r="D182" s="70"/>
      <c r="E182" s="70"/>
      <c r="F182" s="62"/>
      <c r="G182" s="62"/>
      <c r="H182" s="62"/>
      <c r="I182" s="62"/>
      <c r="J182" s="62"/>
      <c r="K182" s="62"/>
      <c r="L182" s="62"/>
      <c r="M182" s="62"/>
      <c r="N182" s="62"/>
      <c r="O182" s="72"/>
      <c r="P182" s="62"/>
      <c r="Q182" s="62"/>
    </row>
    <row r="183" spans="1:17">
      <c r="A183" s="69"/>
      <c r="B183" s="69"/>
      <c r="C183" s="69"/>
      <c r="D183" s="70"/>
      <c r="E183" s="70"/>
      <c r="F183" s="62"/>
      <c r="G183" s="62"/>
      <c r="H183" s="62"/>
      <c r="I183" s="62"/>
      <c r="J183" s="62"/>
      <c r="K183" s="62"/>
      <c r="L183" s="62"/>
      <c r="M183" s="62"/>
      <c r="N183" s="62"/>
      <c r="O183" s="72"/>
      <c r="P183" s="62"/>
      <c r="Q183" s="62"/>
    </row>
    <row r="184" spans="1:17">
      <c r="A184" s="69"/>
      <c r="B184" s="69"/>
      <c r="C184" s="69"/>
      <c r="D184" s="70"/>
      <c r="E184" s="70"/>
      <c r="F184" s="62"/>
      <c r="G184" s="62"/>
      <c r="H184" s="62"/>
      <c r="I184" s="62"/>
      <c r="J184" s="62"/>
      <c r="K184" s="62"/>
      <c r="L184" s="62"/>
      <c r="M184" s="62"/>
      <c r="N184" s="62"/>
      <c r="O184" s="72"/>
      <c r="P184" s="62"/>
      <c r="Q184" s="62"/>
    </row>
    <row r="185" spans="1:17">
      <c r="A185" s="69"/>
      <c r="B185" s="69"/>
      <c r="C185" s="69"/>
      <c r="D185" s="70"/>
      <c r="E185" s="70"/>
      <c r="F185" s="62"/>
      <c r="G185" s="62"/>
      <c r="H185" s="62"/>
      <c r="I185" s="62"/>
      <c r="J185" s="62"/>
      <c r="K185" s="62"/>
      <c r="L185" s="62"/>
      <c r="M185" s="62"/>
      <c r="N185" s="62"/>
      <c r="O185" s="72"/>
      <c r="P185" s="62"/>
      <c r="Q185" s="62"/>
    </row>
    <row r="186" spans="1:17">
      <c r="A186" s="69"/>
      <c r="B186" s="69"/>
      <c r="C186" s="69"/>
      <c r="D186" s="70"/>
      <c r="E186" s="70"/>
      <c r="F186" s="62"/>
      <c r="G186" s="62"/>
      <c r="H186" s="62"/>
      <c r="I186" s="62"/>
      <c r="J186" s="62"/>
      <c r="K186" s="62"/>
      <c r="L186" s="62"/>
      <c r="M186" s="62"/>
      <c r="N186" s="62"/>
      <c r="O186" s="72"/>
      <c r="P186" s="62"/>
      <c r="Q186" s="62"/>
    </row>
    <row r="187" spans="1:17">
      <c r="A187" s="69"/>
      <c r="B187" s="69"/>
      <c r="C187" s="69"/>
      <c r="D187" s="70"/>
      <c r="E187" s="70"/>
      <c r="F187" s="62"/>
      <c r="G187" s="62"/>
      <c r="H187" s="62"/>
      <c r="I187" s="62"/>
      <c r="J187" s="62"/>
      <c r="K187" s="62"/>
      <c r="L187" s="62"/>
      <c r="M187" s="62"/>
      <c r="N187" s="62"/>
      <c r="O187" s="72"/>
      <c r="P187" s="62"/>
      <c r="Q187" s="62"/>
    </row>
    <row r="188" spans="1:17">
      <c r="A188" s="69"/>
      <c r="B188" s="69"/>
      <c r="C188" s="69"/>
      <c r="D188" s="70"/>
      <c r="E188" s="70"/>
      <c r="F188" s="62"/>
      <c r="G188" s="62"/>
      <c r="H188" s="62"/>
      <c r="I188" s="62"/>
      <c r="J188" s="62"/>
      <c r="K188" s="62"/>
      <c r="L188" s="62"/>
      <c r="M188" s="62"/>
      <c r="N188" s="62"/>
      <c r="O188" s="72"/>
      <c r="P188" s="62"/>
      <c r="Q188" s="62"/>
    </row>
    <row r="189" spans="1:17">
      <c r="A189" s="69"/>
      <c r="B189" s="69"/>
      <c r="C189" s="69"/>
      <c r="D189" s="70"/>
      <c r="E189" s="70"/>
      <c r="F189" s="62"/>
      <c r="G189" s="62"/>
      <c r="H189" s="62"/>
      <c r="I189" s="62"/>
      <c r="J189" s="62"/>
      <c r="K189" s="62"/>
      <c r="L189" s="62"/>
      <c r="M189" s="62"/>
      <c r="N189" s="62"/>
      <c r="O189" s="72"/>
      <c r="P189" s="62"/>
      <c r="Q189" s="62"/>
    </row>
    <row r="190" spans="1:17">
      <c r="A190" s="69"/>
      <c r="B190" s="69"/>
      <c r="C190" s="69"/>
      <c r="D190" s="70"/>
      <c r="E190" s="70"/>
      <c r="F190" s="62"/>
      <c r="G190" s="62"/>
      <c r="H190" s="62"/>
      <c r="I190" s="62"/>
      <c r="J190" s="62"/>
      <c r="K190" s="62"/>
      <c r="L190" s="62"/>
      <c r="M190" s="62"/>
      <c r="N190" s="62"/>
      <c r="O190" s="72"/>
      <c r="P190" s="62"/>
      <c r="Q190" s="62"/>
    </row>
    <row r="191" spans="1:17">
      <c r="A191" s="69"/>
      <c r="B191" s="69"/>
      <c r="C191" s="69"/>
      <c r="D191" s="70"/>
      <c r="E191" s="70"/>
      <c r="F191" s="62"/>
      <c r="G191" s="62"/>
      <c r="H191" s="62"/>
      <c r="I191" s="62"/>
      <c r="J191" s="62"/>
      <c r="K191" s="62"/>
      <c r="L191" s="62"/>
      <c r="M191" s="62"/>
      <c r="N191" s="62"/>
      <c r="O191" s="72"/>
      <c r="P191" s="62"/>
      <c r="Q191" s="62"/>
    </row>
    <row r="192" spans="1:17">
      <c r="A192" s="69"/>
      <c r="B192" s="69"/>
      <c r="C192" s="69"/>
      <c r="D192" s="70"/>
      <c r="E192" s="70"/>
      <c r="F192" s="62"/>
      <c r="G192" s="62"/>
      <c r="H192" s="62"/>
      <c r="I192" s="62"/>
      <c r="J192" s="62"/>
      <c r="K192" s="62"/>
      <c r="L192" s="62"/>
      <c r="M192" s="62"/>
      <c r="N192" s="62"/>
      <c r="O192" s="72"/>
      <c r="P192" s="62"/>
      <c r="Q192" s="62"/>
    </row>
    <row r="193" spans="1:17">
      <c r="A193" s="69"/>
      <c r="B193" s="69"/>
      <c r="C193" s="69"/>
      <c r="D193" s="70"/>
      <c r="E193" s="70"/>
      <c r="F193" s="62"/>
      <c r="G193" s="62"/>
      <c r="H193" s="62"/>
      <c r="I193" s="62"/>
      <c r="J193" s="62"/>
      <c r="K193" s="62"/>
      <c r="L193" s="62"/>
      <c r="M193" s="62"/>
      <c r="N193" s="62"/>
      <c r="O193" s="72"/>
      <c r="P193" s="62"/>
      <c r="Q193" s="62"/>
    </row>
    <row r="194" spans="1:17">
      <c r="A194" s="69"/>
      <c r="B194" s="69"/>
      <c r="C194" s="69"/>
      <c r="D194" s="70"/>
      <c r="E194" s="70"/>
      <c r="F194" s="62"/>
      <c r="G194" s="62"/>
      <c r="H194" s="62"/>
      <c r="I194" s="62"/>
      <c r="J194" s="62"/>
      <c r="K194" s="62"/>
      <c r="L194" s="62"/>
      <c r="M194" s="62"/>
      <c r="N194" s="62"/>
      <c r="O194" s="72"/>
      <c r="P194" s="62"/>
      <c r="Q194" s="62"/>
    </row>
    <row r="195" spans="1:17">
      <c r="A195" s="69"/>
      <c r="B195" s="69"/>
      <c r="C195" s="69"/>
      <c r="D195" s="70"/>
      <c r="E195" s="70"/>
      <c r="F195" s="62"/>
      <c r="G195" s="62"/>
      <c r="H195" s="62"/>
      <c r="I195" s="62"/>
      <c r="J195" s="62"/>
      <c r="K195" s="62"/>
      <c r="L195" s="62"/>
      <c r="M195" s="62"/>
      <c r="N195" s="62"/>
      <c r="O195" s="72"/>
      <c r="P195" s="62"/>
      <c r="Q195" s="62"/>
    </row>
    <row r="196" spans="1:17">
      <c r="A196" s="69"/>
      <c r="B196" s="69"/>
      <c r="C196" s="69"/>
      <c r="D196" s="70"/>
      <c r="E196" s="70"/>
      <c r="F196" s="62"/>
      <c r="G196" s="62"/>
      <c r="H196" s="62"/>
      <c r="I196" s="62"/>
      <c r="J196" s="62"/>
      <c r="K196" s="62"/>
      <c r="L196" s="62"/>
      <c r="M196" s="62"/>
      <c r="N196" s="62"/>
      <c r="O196" s="72"/>
      <c r="P196" s="62"/>
      <c r="Q196" s="62"/>
    </row>
    <row r="197" spans="1:17">
      <c r="A197" s="69"/>
      <c r="B197" s="69"/>
      <c r="C197" s="69"/>
      <c r="D197" s="70"/>
      <c r="E197" s="70"/>
      <c r="F197" s="62"/>
      <c r="G197" s="62"/>
      <c r="H197" s="62"/>
      <c r="I197" s="62"/>
      <c r="J197" s="62"/>
      <c r="K197" s="62"/>
      <c r="L197" s="62"/>
      <c r="M197" s="62"/>
      <c r="N197" s="62"/>
      <c r="O197" s="72"/>
      <c r="P197" s="62"/>
      <c r="Q197" s="62"/>
    </row>
    <row r="198" spans="1:17">
      <c r="A198" s="69"/>
      <c r="B198" s="69"/>
      <c r="C198" s="69"/>
      <c r="D198" s="70"/>
      <c r="E198" s="70"/>
      <c r="F198" s="62"/>
      <c r="G198" s="62"/>
      <c r="H198" s="62"/>
      <c r="I198" s="62"/>
      <c r="J198" s="62"/>
      <c r="K198" s="62"/>
      <c r="L198" s="62"/>
      <c r="M198" s="62"/>
      <c r="N198" s="62"/>
      <c r="O198" s="72"/>
      <c r="P198" s="62"/>
      <c r="Q198" s="62"/>
    </row>
    <row r="199" spans="1:17">
      <c r="A199" s="69"/>
      <c r="B199" s="69"/>
      <c r="C199" s="69"/>
      <c r="D199" s="70"/>
      <c r="E199" s="70"/>
      <c r="F199" s="62"/>
      <c r="G199" s="62"/>
      <c r="H199" s="62"/>
      <c r="I199" s="62"/>
      <c r="J199" s="62"/>
      <c r="K199" s="62"/>
      <c r="L199" s="62"/>
      <c r="M199" s="62"/>
      <c r="N199" s="62"/>
      <c r="O199" s="72"/>
      <c r="P199" s="62"/>
      <c r="Q199" s="62"/>
    </row>
    <row r="200" spans="1:17">
      <c r="A200" s="69"/>
      <c r="B200" s="69"/>
      <c r="C200" s="69"/>
      <c r="D200" s="70"/>
      <c r="E200" s="70"/>
      <c r="F200" s="62"/>
      <c r="G200" s="62"/>
      <c r="H200" s="62"/>
      <c r="I200" s="62"/>
      <c r="J200" s="62"/>
      <c r="K200" s="62"/>
      <c r="L200" s="62"/>
      <c r="M200" s="62"/>
      <c r="N200" s="62"/>
      <c r="O200" s="72"/>
      <c r="P200" s="62"/>
      <c r="Q200" s="62"/>
    </row>
    <row r="201" spans="1:17">
      <c r="A201" s="69"/>
      <c r="B201" s="69"/>
      <c r="C201" s="69"/>
      <c r="D201" s="70"/>
      <c r="E201" s="70"/>
      <c r="F201" s="62"/>
      <c r="G201" s="62"/>
      <c r="H201" s="62"/>
      <c r="I201" s="62"/>
      <c r="J201" s="62"/>
      <c r="K201" s="62"/>
      <c r="L201" s="62"/>
      <c r="M201" s="62"/>
      <c r="N201" s="62"/>
      <c r="O201" s="72"/>
      <c r="P201" s="62"/>
      <c r="Q201" s="62"/>
    </row>
    <row r="202" spans="1:17">
      <c r="A202" s="69"/>
      <c r="B202" s="69"/>
      <c r="C202" s="69"/>
      <c r="D202" s="70"/>
      <c r="E202" s="70"/>
      <c r="F202" s="62"/>
      <c r="G202" s="62"/>
      <c r="H202" s="62"/>
      <c r="I202" s="62"/>
      <c r="J202" s="62"/>
      <c r="K202" s="62"/>
      <c r="L202" s="62"/>
      <c r="M202" s="62"/>
      <c r="N202" s="62"/>
      <c r="O202" s="72"/>
      <c r="P202" s="62"/>
      <c r="Q202" s="62"/>
    </row>
    <row r="203" spans="1:17">
      <c r="A203" s="69"/>
      <c r="B203" s="69"/>
      <c r="C203" s="69"/>
      <c r="D203" s="70"/>
      <c r="E203" s="70"/>
      <c r="F203" s="62"/>
      <c r="G203" s="62"/>
      <c r="H203" s="62"/>
      <c r="I203" s="62"/>
      <c r="J203" s="62"/>
      <c r="K203" s="62"/>
      <c r="L203" s="62"/>
      <c r="M203" s="62"/>
      <c r="N203" s="62"/>
      <c r="O203" s="72"/>
      <c r="P203" s="62"/>
      <c r="Q203" s="62"/>
    </row>
    <row r="204" spans="1:17">
      <c r="A204" s="69"/>
      <c r="B204" s="69"/>
      <c r="C204" s="69"/>
      <c r="D204" s="70"/>
      <c r="E204" s="70"/>
      <c r="F204" s="62"/>
      <c r="G204" s="62"/>
      <c r="H204" s="62"/>
      <c r="I204" s="62"/>
      <c r="J204" s="62"/>
      <c r="K204" s="62"/>
      <c r="L204" s="62"/>
      <c r="M204" s="62"/>
      <c r="N204" s="62"/>
      <c r="O204" s="72"/>
      <c r="P204" s="62"/>
      <c r="Q204" s="62"/>
    </row>
    <row r="205" spans="1:17">
      <c r="A205" s="69"/>
      <c r="B205" s="69"/>
      <c r="C205" s="69"/>
      <c r="D205" s="70"/>
      <c r="E205" s="70"/>
      <c r="F205" s="62"/>
      <c r="G205" s="62"/>
      <c r="H205" s="62"/>
      <c r="I205" s="62"/>
      <c r="J205" s="62"/>
      <c r="K205" s="62"/>
      <c r="L205" s="62"/>
      <c r="M205" s="62"/>
      <c r="N205" s="62"/>
      <c r="O205" s="72"/>
      <c r="P205" s="62"/>
      <c r="Q205" s="62"/>
    </row>
    <row r="206" spans="1:17">
      <c r="A206" s="69"/>
      <c r="B206" s="69"/>
      <c r="C206" s="69"/>
      <c r="D206" s="70"/>
      <c r="E206" s="70"/>
      <c r="F206" s="62"/>
      <c r="G206" s="62"/>
      <c r="H206" s="62"/>
      <c r="I206" s="62"/>
      <c r="J206" s="62"/>
      <c r="K206" s="62"/>
      <c r="L206" s="62"/>
      <c r="M206" s="62"/>
      <c r="N206" s="62"/>
      <c r="O206" s="72"/>
      <c r="P206" s="62"/>
      <c r="Q206" s="62"/>
    </row>
    <row r="207" spans="1:17">
      <c r="A207" s="69"/>
      <c r="B207" s="69"/>
      <c r="C207" s="69"/>
      <c r="D207" s="70"/>
      <c r="E207" s="70"/>
      <c r="F207" s="62"/>
      <c r="G207" s="62"/>
      <c r="H207" s="62"/>
      <c r="I207" s="62"/>
      <c r="J207" s="62"/>
      <c r="K207" s="62"/>
      <c r="L207" s="62"/>
      <c r="M207" s="62"/>
      <c r="N207" s="62"/>
      <c r="O207" s="72"/>
      <c r="P207" s="62"/>
      <c r="Q207" s="62"/>
    </row>
    <row r="208" spans="1:17">
      <c r="A208" s="69"/>
      <c r="B208" s="69"/>
      <c r="C208" s="69"/>
      <c r="D208" s="70"/>
      <c r="E208" s="70"/>
      <c r="F208" s="62"/>
      <c r="G208" s="62"/>
      <c r="H208" s="62"/>
      <c r="I208" s="62"/>
      <c r="J208" s="62"/>
      <c r="K208" s="62"/>
      <c r="L208" s="62"/>
      <c r="M208" s="62"/>
      <c r="N208" s="62"/>
      <c r="O208" s="72"/>
      <c r="P208" s="62"/>
      <c r="Q208" s="62"/>
    </row>
    <row r="209" spans="1:17">
      <c r="A209" s="69"/>
      <c r="B209" s="69"/>
      <c r="C209" s="69"/>
      <c r="D209" s="70"/>
      <c r="E209" s="70"/>
      <c r="F209" s="62"/>
      <c r="G209" s="62"/>
      <c r="H209" s="62"/>
      <c r="I209" s="62"/>
      <c r="J209" s="62"/>
      <c r="K209" s="62"/>
      <c r="L209" s="62"/>
      <c r="M209" s="62"/>
      <c r="N209" s="62"/>
      <c r="O209" s="72"/>
      <c r="P209" s="62"/>
      <c r="Q209" s="62"/>
    </row>
    <row r="210" spans="1:17">
      <c r="A210" s="69"/>
      <c r="B210" s="69"/>
      <c r="C210" s="69"/>
      <c r="D210" s="70"/>
      <c r="E210" s="70"/>
      <c r="F210" s="62"/>
      <c r="G210" s="62"/>
      <c r="H210" s="62"/>
      <c r="I210" s="62"/>
      <c r="J210" s="62"/>
      <c r="K210" s="62"/>
      <c r="L210" s="62"/>
      <c r="M210" s="62"/>
      <c r="N210" s="62"/>
      <c r="O210" s="72"/>
      <c r="P210" s="62"/>
      <c r="Q210" s="62"/>
    </row>
    <row r="211" spans="1:17">
      <c r="A211" s="69"/>
      <c r="B211" s="69"/>
      <c r="C211" s="69"/>
      <c r="D211" s="70"/>
      <c r="E211" s="70"/>
      <c r="F211" s="62"/>
      <c r="G211" s="62"/>
      <c r="H211" s="62"/>
      <c r="I211" s="62"/>
      <c r="J211" s="62"/>
      <c r="K211" s="62"/>
      <c r="L211" s="62"/>
      <c r="M211" s="62"/>
      <c r="N211" s="62"/>
      <c r="O211" s="72"/>
      <c r="P211" s="62"/>
      <c r="Q211" s="62"/>
    </row>
    <row r="212" spans="1:17">
      <c r="A212" s="69"/>
      <c r="B212" s="69"/>
      <c r="C212" s="69"/>
      <c r="D212" s="70"/>
      <c r="E212" s="70"/>
      <c r="F212" s="62"/>
      <c r="G212" s="62"/>
      <c r="H212" s="62"/>
      <c r="I212" s="62"/>
      <c r="J212" s="62"/>
      <c r="K212" s="62"/>
      <c r="L212" s="62"/>
      <c r="M212" s="62"/>
      <c r="N212" s="62"/>
      <c r="O212" s="72"/>
      <c r="P212" s="62"/>
      <c r="Q212" s="62"/>
    </row>
    <row r="213" spans="1:17">
      <c r="A213" s="69"/>
      <c r="B213" s="69"/>
      <c r="C213" s="69"/>
      <c r="D213" s="70"/>
      <c r="E213" s="70"/>
      <c r="F213" s="62"/>
      <c r="G213" s="62"/>
      <c r="H213" s="62"/>
      <c r="I213" s="62"/>
      <c r="J213" s="62"/>
      <c r="K213" s="62"/>
      <c r="L213" s="62"/>
      <c r="M213" s="62"/>
      <c r="N213" s="62"/>
      <c r="O213" s="72"/>
      <c r="P213" s="62"/>
      <c r="Q213" s="62"/>
    </row>
    <row r="214" spans="1:17">
      <c r="A214" s="69"/>
      <c r="B214" s="69"/>
      <c r="C214" s="69"/>
      <c r="D214" s="70"/>
      <c r="E214" s="70"/>
      <c r="F214" s="62"/>
      <c r="G214" s="62"/>
      <c r="H214" s="62"/>
      <c r="I214" s="62"/>
      <c r="J214" s="62"/>
      <c r="K214" s="62"/>
      <c r="L214" s="62"/>
      <c r="M214" s="62"/>
      <c r="N214" s="62"/>
      <c r="O214" s="72"/>
      <c r="P214" s="62"/>
      <c r="Q214" s="62"/>
    </row>
    <row r="215" spans="1:17">
      <c r="A215" s="69"/>
      <c r="B215" s="69"/>
      <c r="C215" s="69"/>
      <c r="D215" s="70"/>
      <c r="E215" s="70"/>
      <c r="F215" s="62"/>
      <c r="G215" s="62"/>
      <c r="H215" s="62"/>
      <c r="I215" s="62"/>
      <c r="J215" s="62"/>
      <c r="K215" s="62"/>
      <c r="L215" s="62"/>
      <c r="M215" s="62"/>
      <c r="N215" s="62"/>
      <c r="O215" s="72"/>
      <c r="P215" s="62"/>
      <c r="Q215" s="62"/>
    </row>
    <row r="216" spans="1:17">
      <c r="A216" s="69"/>
      <c r="B216" s="69"/>
      <c r="C216" s="69"/>
      <c r="D216" s="70"/>
      <c r="E216" s="70"/>
      <c r="F216" s="62"/>
      <c r="G216" s="62"/>
      <c r="H216" s="62"/>
      <c r="I216" s="62"/>
      <c r="J216" s="62"/>
      <c r="K216" s="62"/>
      <c r="L216" s="62"/>
      <c r="M216" s="62"/>
      <c r="N216" s="62"/>
      <c r="O216" s="72"/>
      <c r="P216" s="62"/>
      <c r="Q216" s="62"/>
    </row>
    <row r="217" spans="1:17">
      <c r="A217" s="69"/>
      <c r="B217" s="69"/>
      <c r="C217" s="69"/>
      <c r="D217" s="70"/>
      <c r="E217" s="70"/>
      <c r="F217" s="62"/>
      <c r="G217" s="62"/>
      <c r="H217" s="62"/>
      <c r="I217" s="62"/>
      <c r="J217" s="62"/>
      <c r="K217" s="62"/>
      <c r="L217" s="62"/>
      <c r="M217" s="62"/>
      <c r="N217" s="62"/>
      <c r="O217" s="72"/>
      <c r="P217" s="62"/>
      <c r="Q217" s="62"/>
    </row>
    <row r="218" spans="1:17">
      <c r="A218" s="69"/>
      <c r="B218" s="69"/>
      <c r="C218" s="69"/>
      <c r="D218" s="70"/>
      <c r="E218" s="70"/>
      <c r="F218" s="62"/>
      <c r="G218" s="62"/>
      <c r="H218" s="62"/>
      <c r="I218" s="62"/>
      <c r="J218" s="62"/>
      <c r="K218" s="62"/>
      <c r="L218" s="62"/>
      <c r="M218" s="62"/>
      <c r="N218" s="62"/>
      <c r="O218" s="72"/>
      <c r="P218" s="62"/>
      <c r="Q218" s="62"/>
    </row>
    <row r="219" spans="1:17">
      <c r="A219" s="69"/>
      <c r="B219" s="69"/>
      <c r="C219" s="69"/>
      <c r="D219" s="70"/>
      <c r="E219" s="70"/>
      <c r="F219" s="62"/>
      <c r="G219" s="62"/>
      <c r="H219" s="62"/>
      <c r="I219" s="62"/>
      <c r="J219" s="62"/>
      <c r="K219" s="62"/>
      <c r="L219" s="62"/>
      <c r="M219" s="62"/>
      <c r="N219" s="62"/>
      <c r="O219" s="72"/>
      <c r="P219" s="62"/>
      <c r="Q219" s="62"/>
    </row>
    <row r="220" spans="1:17">
      <c r="A220" s="69"/>
      <c r="B220" s="69"/>
      <c r="C220" s="69"/>
      <c r="D220" s="70"/>
      <c r="E220" s="70"/>
      <c r="F220" s="62"/>
      <c r="G220" s="62"/>
      <c r="H220" s="62"/>
      <c r="I220" s="62"/>
      <c r="J220" s="62"/>
      <c r="K220" s="62"/>
      <c r="L220" s="62"/>
      <c r="M220" s="62"/>
      <c r="N220" s="62"/>
      <c r="O220" s="72"/>
      <c r="P220" s="62"/>
      <c r="Q220" s="62"/>
    </row>
    <row r="221" spans="1:17">
      <c r="A221" s="69"/>
      <c r="B221" s="69"/>
      <c r="C221" s="69"/>
      <c r="D221" s="70"/>
      <c r="E221" s="70"/>
      <c r="F221" s="62"/>
      <c r="G221" s="62"/>
      <c r="H221" s="62"/>
      <c r="I221" s="62"/>
      <c r="J221" s="62"/>
      <c r="K221" s="62"/>
      <c r="L221" s="62"/>
      <c r="M221" s="62"/>
      <c r="N221" s="62"/>
      <c r="O221" s="72"/>
      <c r="P221" s="62"/>
      <c r="Q221" s="62"/>
    </row>
    <row r="222" spans="1:17">
      <c r="A222" s="69"/>
      <c r="B222" s="69"/>
      <c r="C222" s="69"/>
      <c r="D222" s="70"/>
      <c r="E222" s="70"/>
      <c r="F222" s="62"/>
      <c r="G222" s="62"/>
      <c r="H222" s="62"/>
      <c r="I222" s="62"/>
      <c r="J222" s="62"/>
      <c r="K222" s="62"/>
      <c r="L222" s="62"/>
      <c r="M222" s="62"/>
      <c r="N222" s="62"/>
      <c r="O222" s="72"/>
      <c r="P222" s="62"/>
      <c r="Q222" s="62"/>
    </row>
    <row r="223" spans="1:17">
      <c r="A223" s="69"/>
      <c r="B223" s="69"/>
      <c r="C223" s="69"/>
      <c r="D223" s="70"/>
      <c r="E223" s="70"/>
      <c r="F223" s="62"/>
      <c r="G223" s="62"/>
      <c r="H223" s="62"/>
      <c r="I223" s="62"/>
      <c r="J223" s="62"/>
      <c r="K223" s="62"/>
      <c r="L223" s="62"/>
      <c r="M223" s="62"/>
      <c r="N223" s="62"/>
      <c r="O223" s="72"/>
      <c r="P223" s="62"/>
      <c r="Q223" s="62"/>
    </row>
    <row r="224" spans="1:17">
      <c r="A224" s="69"/>
      <c r="B224" s="69"/>
      <c r="C224" s="69"/>
      <c r="D224" s="70"/>
      <c r="E224" s="70"/>
      <c r="F224" s="62"/>
      <c r="G224" s="62"/>
      <c r="H224" s="62"/>
      <c r="I224" s="62"/>
      <c r="J224" s="62"/>
      <c r="K224" s="62"/>
      <c r="L224" s="62"/>
      <c r="M224" s="62"/>
      <c r="N224" s="62"/>
      <c r="O224" s="72"/>
      <c r="P224" s="62"/>
      <c r="Q224" s="62"/>
    </row>
    <row r="225" spans="1:17">
      <c r="A225" s="69"/>
      <c r="B225" s="69"/>
      <c r="C225" s="69"/>
      <c r="D225" s="70"/>
      <c r="E225" s="70"/>
      <c r="F225" s="62"/>
      <c r="G225" s="62"/>
      <c r="H225" s="62"/>
      <c r="I225" s="62"/>
      <c r="J225" s="62"/>
      <c r="K225" s="62"/>
      <c r="L225" s="62"/>
      <c r="M225" s="62"/>
      <c r="N225" s="62"/>
      <c r="O225" s="72"/>
      <c r="P225" s="62"/>
      <c r="Q225" s="62"/>
    </row>
    <row r="226" spans="1:17">
      <c r="A226" s="69"/>
      <c r="B226" s="69"/>
      <c r="C226" s="69"/>
      <c r="D226" s="70"/>
      <c r="E226" s="70"/>
      <c r="F226" s="62"/>
      <c r="G226" s="62"/>
      <c r="H226" s="62"/>
      <c r="I226" s="62"/>
      <c r="J226" s="62"/>
      <c r="K226" s="62"/>
      <c r="L226" s="62"/>
      <c r="M226" s="62"/>
      <c r="N226" s="62"/>
      <c r="O226" s="72"/>
      <c r="P226" s="62"/>
      <c r="Q226" s="62"/>
    </row>
    <row r="227" spans="1:17">
      <c r="A227" s="69"/>
      <c r="B227" s="69"/>
      <c r="C227" s="69"/>
      <c r="D227" s="70"/>
      <c r="E227" s="70"/>
      <c r="F227" s="62"/>
      <c r="G227" s="62"/>
      <c r="H227" s="62"/>
      <c r="I227" s="62"/>
      <c r="J227" s="62"/>
      <c r="K227" s="62"/>
      <c r="L227" s="62"/>
      <c r="M227" s="62"/>
      <c r="N227" s="62"/>
      <c r="O227" s="72"/>
      <c r="P227" s="62"/>
      <c r="Q227" s="62"/>
    </row>
    <row r="228" spans="1:17">
      <c r="A228" s="69"/>
      <c r="B228" s="69"/>
      <c r="C228" s="69"/>
      <c r="D228" s="70"/>
      <c r="E228" s="70"/>
      <c r="F228" s="62"/>
      <c r="G228" s="62"/>
      <c r="H228" s="62"/>
      <c r="I228" s="62"/>
      <c r="J228" s="62"/>
      <c r="K228" s="62"/>
      <c r="L228" s="62"/>
      <c r="M228" s="62"/>
      <c r="N228" s="62"/>
      <c r="O228" s="72"/>
      <c r="P228" s="62"/>
      <c r="Q228" s="62"/>
    </row>
    <row r="229" spans="1:17">
      <c r="A229" s="69"/>
      <c r="B229" s="69"/>
      <c r="C229" s="69"/>
      <c r="D229" s="70"/>
      <c r="E229" s="70"/>
      <c r="F229" s="62"/>
      <c r="G229" s="62"/>
      <c r="H229" s="62"/>
      <c r="I229" s="62"/>
      <c r="J229" s="62"/>
      <c r="K229" s="62"/>
      <c r="L229" s="62"/>
      <c r="M229" s="62"/>
      <c r="N229" s="62"/>
      <c r="O229" s="72"/>
      <c r="P229" s="62"/>
      <c r="Q229" s="62"/>
    </row>
    <row r="230" spans="1:17">
      <c r="A230" s="69"/>
      <c r="B230" s="69"/>
      <c r="C230" s="69"/>
      <c r="D230" s="70"/>
      <c r="E230" s="70"/>
      <c r="F230" s="62"/>
      <c r="G230" s="62"/>
      <c r="H230" s="62"/>
      <c r="I230" s="62"/>
      <c r="J230" s="62"/>
      <c r="K230" s="62"/>
      <c r="L230" s="62"/>
      <c r="M230" s="62"/>
      <c r="N230" s="62"/>
      <c r="O230" s="72"/>
      <c r="P230" s="62"/>
      <c r="Q230" s="62"/>
    </row>
    <row r="231" spans="1:17">
      <c r="A231" s="69"/>
      <c r="B231" s="69"/>
      <c r="C231" s="69"/>
      <c r="D231" s="70"/>
      <c r="E231" s="70"/>
      <c r="F231" s="62"/>
      <c r="G231" s="62"/>
      <c r="H231" s="62"/>
      <c r="I231" s="62"/>
      <c r="J231" s="62"/>
      <c r="K231" s="62"/>
      <c r="L231" s="62"/>
      <c r="M231" s="62"/>
      <c r="N231" s="62"/>
      <c r="O231" s="72"/>
      <c r="P231" s="62"/>
      <c r="Q231" s="62"/>
    </row>
    <row r="232" spans="1:17">
      <c r="A232" s="69"/>
      <c r="B232" s="69"/>
      <c r="C232" s="69"/>
      <c r="D232" s="70"/>
      <c r="E232" s="70"/>
      <c r="F232" s="62"/>
      <c r="G232" s="62"/>
      <c r="H232" s="62"/>
      <c r="I232" s="62"/>
      <c r="J232" s="62"/>
      <c r="K232" s="62"/>
      <c r="L232" s="62"/>
      <c r="M232" s="62"/>
      <c r="N232" s="62"/>
      <c r="O232" s="72"/>
      <c r="P232" s="62"/>
      <c r="Q232" s="62"/>
    </row>
    <row r="233" spans="1:17">
      <c r="A233" s="69"/>
      <c r="B233" s="69"/>
      <c r="C233" s="69"/>
      <c r="D233" s="70"/>
      <c r="E233" s="70"/>
      <c r="F233" s="62"/>
      <c r="G233" s="62"/>
      <c r="H233" s="62"/>
      <c r="I233" s="62"/>
      <c r="J233" s="62"/>
      <c r="K233" s="62"/>
      <c r="L233" s="62"/>
      <c r="M233" s="62"/>
      <c r="N233" s="62"/>
      <c r="O233" s="72"/>
      <c r="P233" s="62"/>
      <c r="Q233" s="62"/>
    </row>
    <row r="234" spans="1:17">
      <c r="A234" s="69"/>
      <c r="B234" s="69"/>
      <c r="C234" s="69"/>
      <c r="D234" s="70"/>
      <c r="E234" s="70"/>
      <c r="F234" s="62"/>
      <c r="G234" s="62"/>
      <c r="H234" s="62"/>
      <c r="I234" s="62"/>
      <c r="J234" s="62"/>
      <c r="K234" s="62"/>
      <c r="L234" s="62"/>
      <c r="M234" s="62"/>
      <c r="N234" s="62"/>
      <c r="O234" s="72"/>
      <c r="P234" s="62"/>
      <c r="Q234" s="62"/>
    </row>
    <row r="235" spans="1:17">
      <c r="A235" s="69"/>
      <c r="B235" s="69"/>
      <c r="C235" s="69"/>
      <c r="D235" s="70"/>
      <c r="E235" s="70"/>
      <c r="F235" s="62"/>
      <c r="G235" s="62"/>
      <c r="H235" s="62"/>
      <c r="I235" s="62"/>
      <c r="J235" s="62"/>
      <c r="K235" s="62"/>
      <c r="L235" s="62"/>
      <c r="M235" s="62"/>
      <c r="N235" s="62"/>
      <c r="O235" s="72"/>
      <c r="P235" s="62"/>
      <c r="Q235" s="62"/>
    </row>
    <row r="236" spans="1:17">
      <c r="A236" s="69"/>
      <c r="B236" s="69"/>
      <c r="C236" s="69"/>
      <c r="D236" s="70"/>
      <c r="E236" s="70"/>
      <c r="F236" s="62"/>
      <c r="G236" s="62"/>
      <c r="H236" s="62"/>
      <c r="I236" s="62"/>
      <c r="J236" s="62"/>
      <c r="K236" s="62"/>
      <c r="L236" s="62"/>
      <c r="M236" s="62"/>
      <c r="N236" s="62"/>
      <c r="O236" s="72"/>
      <c r="P236" s="62"/>
      <c r="Q236" s="62"/>
    </row>
    <row r="237" spans="1:17">
      <c r="A237" s="69"/>
      <c r="B237" s="69"/>
      <c r="C237" s="69"/>
      <c r="D237" s="70"/>
      <c r="E237" s="70"/>
      <c r="F237" s="62"/>
      <c r="G237" s="62"/>
      <c r="H237" s="62"/>
      <c r="I237" s="62"/>
      <c r="J237" s="62"/>
      <c r="K237" s="62"/>
      <c r="L237" s="62"/>
      <c r="M237" s="62"/>
      <c r="N237" s="62"/>
      <c r="O237" s="72"/>
      <c r="P237" s="62"/>
      <c r="Q237" s="62"/>
    </row>
    <row r="238" spans="1:17">
      <c r="A238" s="69"/>
      <c r="B238" s="69"/>
      <c r="C238" s="69"/>
      <c r="D238" s="70"/>
      <c r="E238" s="70"/>
      <c r="F238" s="62"/>
      <c r="G238" s="62"/>
      <c r="H238" s="62"/>
      <c r="I238" s="62"/>
      <c r="J238" s="62"/>
      <c r="K238" s="62"/>
      <c r="L238" s="62"/>
      <c r="M238" s="62"/>
      <c r="N238" s="62"/>
      <c r="O238" s="72"/>
      <c r="P238" s="62"/>
      <c r="Q238" s="62"/>
    </row>
    <row r="239" spans="1:17">
      <c r="A239" s="69"/>
      <c r="B239" s="69"/>
      <c r="C239" s="69"/>
      <c r="D239" s="70"/>
      <c r="E239" s="70"/>
      <c r="F239" s="62"/>
      <c r="G239" s="62"/>
      <c r="H239" s="62"/>
      <c r="I239" s="62"/>
      <c r="J239" s="62"/>
      <c r="K239" s="62"/>
      <c r="L239" s="62"/>
      <c r="M239" s="62"/>
      <c r="N239" s="62"/>
      <c r="O239" s="72"/>
      <c r="P239" s="62"/>
      <c r="Q239" s="62"/>
    </row>
    <row r="240" spans="1:17">
      <c r="A240" s="69"/>
      <c r="B240" s="69"/>
      <c r="C240" s="69"/>
      <c r="D240" s="70"/>
      <c r="E240" s="70"/>
      <c r="F240" s="62"/>
      <c r="G240" s="62"/>
      <c r="H240" s="62"/>
      <c r="I240" s="62"/>
      <c r="J240" s="62"/>
      <c r="K240" s="62"/>
      <c r="L240" s="62"/>
      <c r="M240" s="62"/>
      <c r="N240" s="62"/>
      <c r="O240" s="72"/>
      <c r="P240" s="62"/>
      <c r="Q240" s="62"/>
    </row>
    <row r="241" spans="1:17">
      <c r="A241" s="69"/>
      <c r="B241" s="69"/>
      <c r="C241" s="69"/>
      <c r="D241" s="70"/>
      <c r="E241" s="70"/>
      <c r="F241" s="62"/>
      <c r="G241" s="62"/>
      <c r="H241" s="62"/>
      <c r="I241" s="62"/>
      <c r="J241" s="62"/>
      <c r="K241" s="62"/>
      <c r="L241" s="62"/>
      <c r="M241" s="62"/>
      <c r="N241" s="62"/>
      <c r="O241" s="72"/>
      <c r="P241" s="62"/>
      <c r="Q241" s="62"/>
    </row>
    <row r="242" spans="1:17">
      <c r="A242" s="69"/>
      <c r="B242" s="69"/>
      <c r="C242" s="69"/>
      <c r="D242" s="70"/>
      <c r="E242" s="70"/>
      <c r="F242" s="62"/>
      <c r="G242" s="62"/>
      <c r="H242" s="62"/>
      <c r="I242" s="62"/>
      <c r="J242" s="62"/>
      <c r="K242" s="62"/>
      <c r="L242" s="62"/>
      <c r="M242" s="62"/>
      <c r="N242" s="62"/>
      <c r="O242" s="72"/>
      <c r="P242" s="62"/>
      <c r="Q242" s="62"/>
    </row>
    <row r="243" spans="1:17">
      <c r="A243" s="69"/>
      <c r="B243" s="69"/>
      <c r="C243" s="69"/>
      <c r="D243" s="70"/>
      <c r="E243" s="70"/>
      <c r="F243" s="62"/>
      <c r="G243" s="62"/>
      <c r="H243" s="62"/>
      <c r="I243" s="62"/>
      <c r="J243" s="62"/>
      <c r="K243" s="62"/>
      <c r="L243" s="62"/>
      <c r="M243" s="62"/>
      <c r="N243" s="62"/>
      <c r="O243" s="72"/>
      <c r="P243" s="62"/>
      <c r="Q243" s="62"/>
    </row>
    <row r="244" spans="1:17">
      <c r="A244" s="69"/>
      <c r="B244" s="69"/>
      <c r="C244" s="69"/>
      <c r="D244" s="70"/>
      <c r="E244" s="70"/>
      <c r="F244" s="62"/>
      <c r="G244" s="62"/>
      <c r="H244" s="62"/>
      <c r="I244" s="62"/>
      <c r="J244" s="62"/>
      <c r="K244" s="62"/>
      <c r="L244" s="62"/>
      <c r="M244" s="62"/>
      <c r="N244" s="62"/>
      <c r="O244" s="72"/>
      <c r="P244" s="62"/>
      <c r="Q244" s="62"/>
    </row>
    <row r="245" spans="1:17">
      <c r="A245" s="69"/>
      <c r="B245" s="69"/>
      <c r="C245" s="69"/>
      <c r="D245" s="70"/>
      <c r="E245" s="70"/>
      <c r="F245" s="62"/>
      <c r="G245" s="62"/>
      <c r="H245" s="62"/>
      <c r="I245" s="62"/>
      <c r="J245" s="62"/>
      <c r="K245" s="62"/>
      <c r="L245" s="62"/>
      <c r="M245" s="62"/>
      <c r="N245" s="62"/>
      <c r="O245" s="72"/>
      <c r="P245" s="62"/>
      <c r="Q245" s="62"/>
    </row>
    <row r="246" spans="1:17">
      <c r="A246" s="69"/>
      <c r="B246" s="69"/>
      <c r="C246" s="69"/>
      <c r="D246" s="70"/>
      <c r="E246" s="70"/>
      <c r="F246" s="62"/>
      <c r="G246" s="62"/>
      <c r="H246" s="62"/>
      <c r="I246" s="62"/>
      <c r="J246" s="62"/>
      <c r="K246" s="62"/>
      <c r="L246" s="62"/>
      <c r="M246" s="62"/>
      <c r="N246" s="62"/>
      <c r="O246" s="72"/>
      <c r="P246" s="62"/>
      <c r="Q246" s="62"/>
    </row>
    <row r="247" spans="1:17">
      <c r="A247" s="69"/>
      <c r="B247" s="69"/>
      <c r="C247" s="69"/>
      <c r="D247" s="70"/>
      <c r="E247" s="70"/>
      <c r="F247" s="62"/>
      <c r="G247" s="62"/>
      <c r="H247" s="62"/>
      <c r="I247" s="62"/>
      <c r="J247" s="62"/>
      <c r="K247" s="62"/>
      <c r="L247" s="62"/>
      <c r="M247" s="62"/>
      <c r="N247" s="62"/>
      <c r="O247" s="72"/>
      <c r="P247" s="62"/>
      <c r="Q247" s="62"/>
    </row>
    <row r="248" spans="1:17">
      <c r="A248" s="69"/>
      <c r="B248" s="69"/>
      <c r="C248" s="69"/>
      <c r="D248" s="70"/>
      <c r="E248" s="70"/>
      <c r="F248" s="62"/>
      <c r="G248" s="62"/>
      <c r="H248" s="62"/>
      <c r="I248" s="62"/>
      <c r="J248" s="62"/>
      <c r="K248" s="62"/>
      <c r="L248" s="62"/>
      <c r="M248" s="62"/>
      <c r="N248" s="62"/>
      <c r="O248" s="72"/>
      <c r="P248" s="62"/>
      <c r="Q248" s="62"/>
    </row>
    <row r="249" spans="1:17">
      <c r="A249" s="69"/>
      <c r="B249" s="69"/>
      <c r="C249" s="69"/>
      <c r="D249" s="70"/>
      <c r="E249" s="70"/>
      <c r="F249" s="62"/>
      <c r="G249" s="62"/>
      <c r="H249" s="62"/>
      <c r="I249" s="62"/>
      <c r="J249" s="62"/>
      <c r="K249" s="62"/>
      <c r="L249" s="62"/>
      <c r="M249" s="62"/>
      <c r="N249" s="62"/>
      <c r="O249" s="72"/>
      <c r="P249" s="62"/>
      <c r="Q249" s="62"/>
    </row>
    <row r="250" spans="1:17">
      <c r="A250" s="69"/>
      <c r="B250" s="69"/>
      <c r="C250" s="69"/>
      <c r="D250" s="70"/>
      <c r="E250" s="70"/>
      <c r="F250" s="62"/>
      <c r="G250" s="62"/>
      <c r="H250" s="62"/>
      <c r="I250" s="62"/>
      <c r="J250" s="62"/>
      <c r="K250" s="62"/>
      <c r="L250" s="62"/>
      <c r="M250" s="62"/>
      <c r="N250" s="62"/>
      <c r="O250" s="72"/>
      <c r="P250" s="62"/>
      <c r="Q250" s="62"/>
    </row>
    <row r="251" spans="1:17">
      <c r="A251" s="69"/>
      <c r="B251" s="69"/>
      <c r="C251" s="69"/>
      <c r="D251" s="70"/>
      <c r="E251" s="70"/>
      <c r="F251" s="62"/>
      <c r="G251" s="62"/>
      <c r="H251" s="62"/>
      <c r="I251" s="62"/>
      <c r="J251" s="62"/>
      <c r="K251" s="62"/>
      <c r="L251" s="62"/>
      <c r="M251" s="62"/>
      <c r="N251" s="62"/>
      <c r="O251" s="72"/>
      <c r="P251" s="62"/>
      <c r="Q251" s="62"/>
    </row>
    <row r="252" spans="1:17">
      <c r="A252" s="69"/>
      <c r="B252" s="69"/>
      <c r="C252" s="69"/>
      <c r="D252" s="70"/>
      <c r="E252" s="70"/>
      <c r="F252" s="62"/>
      <c r="G252" s="62"/>
      <c r="H252" s="62"/>
      <c r="I252" s="62"/>
      <c r="J252" s="62"/>
      <c r="K252" s="62"/>
      <c r="L252" s="62"/>
      <c r="M252" s="62"/>
      <c r="N252" s="62"/>
      <c r="O252" s="72"/>
      <c r="P252" s="62"/>
      <c r="Q252" s="62"/>
    </row>
    <row r="253" spans="1:17">
      <c r="A253" s="69"/>
      <c r="B253" s="69"/>
      <c r="C253" s="69"/>
      <c r="D253" s="70"/>
      <c r="E253" s="70"/>
      <c r="F253" s="62"/>
      <c r="G253" s="62"/>
      <c r="H253" s="62"/>
      <c r="I253" s="62"/>
      <c r="J253" s="62"/>
      <c r="K253" s="62"/>
      <c r="L253" s="62"/>
      <c r="M253" s="62"/>
      <c r="N253" s="62"/>
      <c r="O253" s="72"/>
      <c r="P253" s="62"/>
      <c r="Q253" s="62"/>
    </row>
    <row r="254" spans="1:17">
      <c r="A254" s="69"/>
      <c r="B254" s="69"/>
      <c r="C254" s="69"/>
      <c r="D254" s="70"/>
      <c r="E254" s="70"/>
      <c r="F254" s="62"/>
      <c r="G254" s="62"/>
      <c r="H254" s="62"/>
      <c r="I254" s="62"/>
      <c r="J254" s="62"/>
      <c r="K254" s="62"/>
      <c r="L254" s="62"/>
      <c r="M254" s="62"/>
      <c r="N254" s="62"/>
      <c r="O254" s="72"/>
      <c r="P254" s="62"/>
      <c r="Q254" s="62"/>
    </row>
    <row r="255" spans="1:17">
      <c r="A255" s="69"/>
      <c r="B255" s="69"/>
      <c r="C255" s="69"/>
      <c r="D255" s="70"/>
      <c r="E255" s="70"/>
      <c r="F255" s="62"/>
      <c r="G255" s="62"/>
      <c r="H255" s="62"/>
      <c r="I255" s="62"/>
      <c r="J255" s="62"/>
      <c r="K255" s="62"/>
      <c r="L255" s="62"/>
      <c r="M255" s="62"/>
      <c r="N255" s="62"/>
      <c r="O255" s="72"/>
      <c r="P255" s="62"/>
      <c r="Q255" s="62"/>
    </row>
    <row r="256" spans="1:17">
      <c r="A256" s="69"/>
      <c r="B256" s="69"/>
      <c r="C256" s="69"/>
      <c r="D256" s="70"/>
      <c r="E256" s="70"/>
      <c r="F256" s="62"/>
      <c r="G256" s="62"/>
      <c r="H256" s="62"/>
      <c r="I256" s="62"/>
      <c r="J256" s="62"/>
      <c r="K256" s="62"/>
      <c r="L256" s="62"/>
      <c r="M256" s="62"/>
      <c r="N256" s="62"/>
      <c r="O256" s="72"/>
      <c r="P256" s="62"/>
      <c r="Q256" s="62"/>
    </row>
    <row r="257" spans="1:17">
      <c r="A257" s="69"/>
      <c r="B257" s="69"/>
      <c r="C257" s="69"/>
      <c r="D257" s="70"/>
      <c r="E257" s="70"/>
      <c r="F257" s="62"/>
      <c r="G257" s="62"/>
      <c r="H257" s="62"/>
      <c r="I257" s="62"/>
      <c r="J257" s="62"/>
      <c r="K257" s="62"/>
      <c r="L257" s="62"/>
      <c r="M257" s="62"/>
      <c r="N257" s="62"/>
      <c r="O257" s="72"/>
      <c r="P257" s="62"/>
      <c r="Q257" s="62"/>
    </row>
    <row r="258" spans="1:17">
      <c r="A258" s="69"/>
      <c r="B258" s="69"/>
      <c r="C258" s="69"/>
      <c r="D258" s="70"/>
      <c r="E258" s="70"/>
      <c r="F258" s="62"/>
      <c r="G258" s="62"/>
      <c r="H258" s="62"/>
      <c r="I258" s="62"/>
      <c r="J258" s="62"/>
      <c r="K258" s="62"/>
      <c r="L258" s="62"/>
      <c r="M258" s="62"/>
      <c r="N258" s="62"/>
      <c r="O258" s="72"/>
      <c r="P258" s="62"/>
      <c r="Q258" s="62"/>
    </row>
    <row r="259" spans="1:17">
      <c r="A259" s="69"/>
      <c r="B259" s="69"/>
      <c r="C259" s="69"/>
      <c r="D259" s="70"/>
      <c r="E259" s="70"/>
      <c r="F259" s="62"/>
      <c r="G259" s="62"/>
      <c r="H259" s="62"/>
      <c r="I259" s="62"/>
      <c r="J259" s="62"/>
      <c r="K259" s="62"/>
      <c r="L259" s="62"/>
      <c r="M259" s="62"/>
      <c r="N259" s="62"/>
      <c r="O259" s="72"/>
      <c r="P259" s="62"/>
      <c r="Q259" s="62"/>
    </row>
    <row r="260" spans="1:17">
      <c r="A260" s="69"/>
      <c r="B260" s="69"/>
      <c r="C260" s="69"/>
      <c r="D260" s="70"/>
      <c r="E260" s="70"/>
      <c r="F260" s="62"/>
      <c r="G260" s="62"/>
      <c r="H260" s="62"/>
      <c r="I260" s="62"/>
      <c r="J260" s="62"/>
      <c r="K260" s="62"/>
      <c r="L260" s="62"/>
      <c r="M260" s="62"/>
      <c r="N260" s="62"/>
      <c r="O260" s="72"/>
      <c r="P260" s="62"/>
      <c r="Q260" s="62"/>
    </row>
    <row r="261" spans="1:17">
      <c r="A261" s="69"/>
      <c r="B261" s="69"/>
      <c r="C261" s="69"/>
      <c r="D261" s="70"/>
      <c r="E261" s="70"/>
      <c r="F261" s="62"/>
      <c r="G261" s="62"/>
      <c r="H261" s="62"/>
      <c r="I261" s="62"/>
      <c r="J261" s="62"/>
      <c r="K261" s="62"/>
      <c r="L261" s="62"/>
      <c r="M261" s="62"/>
      <c r="N261" s="62"/>
      <c r="O261" s="72"/>
      <c r="P261" s="62"/>
      <c r="Q261" s="62"/>
    </row>
    <row r="262" spans="1:17">
      <c r="A262" s="69"/>
      <c r="B262" s="69"/>
      <c r="C262" s="69"/>
      <c r="D262" s="70"/>
      <c r="E262" s="70"/>
      <c r="F262" s="62"/>
      <c r="G262" s="62"/>
      <c r="H262" s="62"/>
      <c r="I262" s="62"/>
      <c r="J262" s="62"/>
      <c r="K262" s="62"/>
      <c r="L262" s="62"/>
      <c r="M262" s="62"/>
      <c r="N262" s="62"/>
      <c r="O262" s="72"/>
      <c r="P262" s="62"/>
      <c r="Q262" s="62"/>
    </row>
    <row r="263" spans="1:17">
      <c r="A263" s="69"/>
      <c r="B263" s="69"/>
      <c r="C263" s="69"/>
      <c r="D263" s="70"/>
      <c r="E263" s="70"/>
      <c r="F263" s="62"/>
      <c r="G263" s="62"/>
      <c r="H263" s="62"/>
      <c r="I263" s="62"/>
      <c r="J263" s="62"/>
      <c r="K263" s="62"/>
      <c r="L263" s="62"/>
      <c r="M263" s="62"/>
      <c r="N263" s="62"/>
      <c r="O263" s="72"/>
      <c r="P263" s="62"/>
      <c r="Q263" s="62"/>
    </row>
    <row r="264" spans="1:17">
      <c r="A264" s="69"/>
      <c r="B264" s="69"/>
      <c r="C264" s="69"/>
      <c r="D264" s="70"/>
      <c r="E264" s="70"/>
      <c r="F264" s="62"/>
      <c r="G264" s="62"/>
      <c r="H264" s="62"/>
      <c r="I264" s="62"/>
      <c r="J264" s="62"/>
      <c r="K264" s="62"/>
      <c r="L264" s="62"/>
      <c r="M264" s="62"/>
      <c r="N264" s="62"/>
      <c r="O264" s="72"/>
      <c r="P264" s="62"/>
      <c r="Q264" s="62"/>
    </row>
    <row r="265" spans="1:17">
      <c r="A265" s="69"/>
      <c r="B265" s="69"/>
      <c r="C265" s="69"/>
      <c r="D265" s="70"/>
      <c r="E265" s="70"/>
      <c r="F265" s="62"/>
      <c r="G265" s="62"/>
      <c r="H265" s="62"/>
      <c r="I265" s="62"/>
      <c r="J265" s="62"/>
      <c r="K265" s="62"/>
      <c r="L265" s="62"/>
      <c r="M265" s="62"/>
      <c r="N265" s="62"/>
      <c r="O265" s="72"/>
      <c r="P265" s="62"/>
      <c r="Q265" s="62"/>
    </row>
    <row r="266" spans="1:17">
      <c r="A266" s="69"/>
      <c r="B266" s="69"/>
      <c r="C266" s="69"/>
      <c r="D266" s="70"/>
      <c r="E266" s="70"/>
      <c r="F266" s="62"/>
      <c r="G266" s="62"/>
      <c r="H266" s="62"/>
      <c r="I266" s="62"/>
      <c r="J266" s="62"/>
      <c r="K266" s="62"/>
      <c r="L266" s="62"/>
      <c r="M266" s="62"/>
      <c r="N266" s="62"/>
      <c r="O266" s="72"/>
      <c r="P266" s="62"/>
      <c r="Q266" s="62"/>
    </row>
    <row r="267" spans="1:17">
      <c r="A267" s="69"/>
      <c r="B267" s="69"/>
      <c r="C267" s="69"/>
      <c r="D267" s="70"/>
      <c r="E267" s="70"/>
      <c r="F267" s="62"/>
      <c r="G267" s="62"/>
      <c r="H267" s="62"/>
      <c r="I267" s="62"/>
      <c r="J267" s="62"/>
      <c r="K267" s="62"/>
      <c r="L267" s="62"/>
      <c r="M267" s="62"/>
      <c r="N267" s="62"/>
      <c r="O267" s="72"/>
      <c r="P267" s="62"/>
      <c r="Q267" s="62"/>
    </row>
    <row r="268" spans="1:17">
      <c r="A268" s="69"/>
      <c r="B268" s="69"/>
      <c r="C268" s="69"/>
      <c r="D268" s="70"/>
      <c r="E268" s="70"/>
      <c r="F268" s="62"/>
      <c r="G268" s="62"/>
      <c r="H268" s="62"/>
      <c r="I268" s="62"/>
      <c r="J268" s="62"/>
      <c r="K268" s="62"/>
      <c r="L268" s="62"/>
      <c r="M268" s="62"/>
      <c r="N268" s="62"/>
      <c r="O268" s="72"/>
      <c r="P268" s="62"/>
      <c r="Q268" s="62"/>
    </row>
    <row r="269" spans="1:17">
      <c r="A269" s="69"/>
      <c r="B269" s="69"/>
      <c r="C269" s="69"/>
      <c r="D269" s="70"/>
      <c r="E269" s="70"/>
      <c r="F269" s="62"/>
      <c r="G269" s="62"/>
      <c r="H269" s="62"/>
      <c r="I269" s="62"/>
      <c r="J269" s="62"/>
      <c r="K269" s="62"/>
      <c r="L269" s="62"/>
      <c r="M269" s="62"/>
      <c r="N269" s="62"/>
      <c r="O269" s="72"/>
      <c r="P269" s="62"/>
      <c r="Q269" s="62"/>
    </row>
    <row r="270" spans="1:17">
      <c r="A270" s="69"/>
      <c r="B270" s="69"/>
      <c r="C270" s="69"/>
      <c r="D270" s="70"/>
      <c r="E270" s="70"/>
      <c r="F270" s="62"/>
      <c r="G270" s="62"/>
      <c r="H270" s="62"/>
      <c r="I270" s="62"/>
      <c r="J270" s="62"/>
      <c r="K270" s="62"/>
      <c r="L270" s="62"/>
      <c r="M270" s="62"/>
      <c r="N270" s="62"/>
      <c r="O270" s="72"/>
      <c r="P270" s="62"/>
      <c r="Q270" s="62"/>
    </row>
    <row r="271" spans="1:17">
      <c r="A271" s="69"/>
      <c r="B271" s="69"/>
      <c r="C271" s="69"/>
      <c r="D271" s="70"/>
      <c r="E271" s="70"/>
      <c r="F271" s="62"/>
      <c r="G271" s="62"/>
      <c r="H271" s="62"/>
      <c r="I271" s="62"/>
      <c r="J271" s="62"/>
      <c r="K271" s="62"/>
      <c r="L271" s="62"/>
      <c r="M271" s="62"/>
      <c r="N271" s="62"/>
      <c r="O271" s="72"/>
      <c r="P271" s="62"/>
      <c r="Q271" s="62"/>
    </row>
    <row r="272" spans="1:17">
      <c r="A272" s="69"/>
      <c r="B272" s="69"/>
      <c r="C272" s="69"/>
      <c r="D272" s="70"/>
      <c r="E272" s="70"/>
      <c r="F272" s="62"/>
      <c r="G272" s="62"/>
      <c r="H272" s="62"/>
      <c r="I272" s="62"/>
      <c r="J272" s="62"/>
      <c r="K272" s="62"/>
      <c r="L272" s="62"/>
      <c r="M272" s="62"/>
      <c r="N272" s="62"/>
      <c r="O272" s="72"/>
      <c r="P272" s="62"/>
      <c r="Q272" s="62"/>
    </row>
    <row r="273" spans="1:17">
      <c r="A273" s="69"/>
      <c r="B273" s="69"/>
      <c r="C273" s="69"/>
      <c r="D273" s="70"/>
      <c r="E273" s="70"/>
      <c r="F273" s="62"/>
      <c r="G273" s="62"/>
      <c r="H273" s="62"/>
      <c r="I273" s="62"/>
      <c r="J273" s="62"/>
      <c r="K273" s="62"/>
      <c r="L273" s="62"/>
      <c r="M273" s="62"/>
      <c r="N273" s="62"/>
      <c r="O273" s="72"/>
      <c r="P273" s="62"/>
      <c r="Q273" s="62"/>
    </row>
    <row r="274" spans="1:17">
      <c r="A274" s="69"/>
      <c r="B274" s="69"/>
      <c r="C274" s="69"/>
      <c r="D274" s="70"/>
      <c r="E274" s="70"/>
      <c r="F274" s="62"/>
      <c r="G274" s="62"/>
      <c r="H274" s="62"/>
      <c r="I274" s="62"/>
      <c r="J274" s="62"/>
      <c r="K274" s="62"/>
      <c r="L274" s="62"/>
      <c r="M274" s="62"/>
      <c r="N274" s="62"/>
      <c r="O274" s="72"/>
      <c r="P274" s="62"/>
      <c r="Q274" s="62"/>
    </row>
    <row r="275" spans="1:17">
      <c r="A275" s="69"/>
      <c r="B275" s="69"/>
      <c r="C275" s="69"/>
      <c r="D275" s="70"/>
      <c r="E275" s="70"/>
      <c r="F275" s="62"/>
      <c r="G275" s="62"/>
      <c r="H275" s="62"/>
      <c r="I275" s="62"/>
      <c r="J275" s="62"/>
      <c r="K275" s="62"/>
      <c r="L275" s="62"/>
      <c r="M275" s="62"/>
      <c r="N275" s="62"/>
      <c r="O275" s="72"/>
      <c r="P275" s="62"/>
      <c r="Q275" s="62"/>
    </row>
    <row r="276" spans="1:17">
      <c r="A276" s="69"/>
      <c r="B276" s="69"/>
      <c r="C276" s="69"/>
      <c r="D276" s="70"/>
      <c r="E276" s="70"/>
      <c r="F276" s="62"/>
      <c r="G276" s="62"/>
      <c r="H276" s="62"/>
      <c r="I276" s="62"/>
      <c r="J276" s="62"/>
      <c r="K276" s="62"/>
      <c r="L276" s="62"/>
      <c r="M276" s="62"/>
      <c r="N276" s="62"/>
      <c r="O276" s="72"/>
      <c r="P276" s="62"/>
      <c r="Q276" s="62"/>
    </row>
    <row r="277" spans="1:17">
      <c r="A277" s="69"/>
      <c r="B277" s="69"/>
      <c r="C277" s="69"/>
      <c r="D277" s="70"/>
      <c r="E277" s="70"/>
      <c r="F277" s="62"/>
      <c r="G277" s="62"/>
      <c r="H277" s="62"/>
      <c r="I277" s="62"/>
      <c r="J277" s="62"/>
      <c r="K277" s="62"/>
      <c r="L277" s="62"/>
      <c r="M277" s="62"/>
      <c r="N277" s="62"/>
      <c r="O277" s="72"/>
      <c r="P277" s="62"/>
      <c r="Q277" s="62"/>
    </row>
    <row r="278" spans="1:17">
      <c r="A278" s="69"/>
      <c r="B278" s="69"/>
      <c r="C278" s="69"/>
      <c r="D278" s="70"/>
      <c r="E278" s="70"/>
      <c r="F278" s="62"/>
      <c r="G278" s="62"/>
      <c r="H278" s="62"/>
      <c r="I278" s="62"/>
      <c r="J278" s="62"/>
      <c r="K278" s="62"/>
      <c r="L278" s="62"/>
      <c r="M278" s="62"/>
      <c r="N278" s="62"/>
      <c r="O278" s="72"/>
      <c r="P278" s="62"/>
      <c r="Q278" s="62"/>
    </row>
    <row r="279" spans="1:17">
      <c r="A279" s="69"/>
      <c r="B279" s="69"/>
      <c r="C279" s="69"/>
      <c r="D279" s="70"/>
      <c r="E279" s="70"/>
      <c r="F279" s="62"/>
      <c r="G279" s="62"/>
      <c r="H279" s="62"/>
      <c r="I279" s="62"/>
      <c r="J279" s="62"/>
      <c r="K279" s="62"/>
      <c r="L279" s="62"/>
      <c r="M279" s="62"/>
      <c r="N279" s="62"/>
      <c r="O279" s="72"/>
      <c r="P279" s="62"/>
      <c r="Q279" s="62"/>
    </row>
    <row r="280" spans="1:17">
      <c r="A280" s="69"/>
      <c r="B280" s="69"/>
      <c r="C280" s="69"/>
      <c r="D280" s="70"/>
      <c r="E280" s="70"/>
      <c r="F280" s="62"/>
      <c r="G280" s="62"/>
      <c r="H280" s="62"/>
      <c r="I280" s="62"/>
      <c r="J280" s="62"/>
      <c r="K280" s="62"/>
      <c r="L280" s="62"/>
      <c r="M280" s="62"/>
      <c r="N280" s="62"/>
      <c r="O280" s="72"/>
      <c r="P280" s="62"/>
      <c r="Q280" s="62"/>
    </row>
    <row r="281" spans="1:17">
      <c r="A281" s="69"/>
      <c r="B281" s="69"/>
      <c r="C281" s="69"/>
      <c r="D281" s="70"/>
      <c r="E281" s="70"/>
      <c r="F281" s="62"/>
      <c r="G281" s="62"/>
      <c r="H281" s="62"/>
      <c r="I281" s="62"/>
      <c r="J281" s="62"/>
      <c r="K281" s="62"/>
      <c r="L281" s="62"/>
      <c r="M281" s="62"/>
      <c r="N281" s="62"/>
      <c r="O281" s="72"/>
      <c r="P281" s="62"/>
      <c r="Q281" s="62"/>
    </row>
    <row r="282" spans="1:17">
      <c r="A282" s="69"/>
      <c r="B282" s="69"/>
      <c r="C282" s="69"/>
      <c r="D282" s="70"/>
      <c r="E282" s="70"/>
      <c r="F282" s="62"/>
      <c r="G282" s="62"/>
      <c r="H282" s="62"/>
      <c r="I282" s="62"/>
      <c r="J282" s="62"/>
      <c r="K282" s="62"/>
      <c r="L282" s="62"/>
      <c r="M282" s="62"/>
      <c r="N282" s="62"/>
      <c r="O282" s="72"/>
      <c r="P282" s="62"/>
      <c r="Q282" s="62"/>
    </row>
    <row r="283" spans="1:17">
      <c r="A283" s="69"/>
      <c r="B283" s="69"/>
      <c r="C283" s="69"/>
      <c r="D283" s="70"/>
      <c r="E283" s="70"/>
      <c r="F283" s="62"/>
      <c r="G283" s="62"/>
      <c r="H283" s="62"/>
      <c r="I283" s="62"/>
      <c r="J283" s="62"/>
      <c r="K283" s="62"/>
      <c r="L283" s="62"/>
      <c r="M283" s="62"/>
      <c r="N283" s="62"/>
      <c r="O283" s="72"/>
      <c r="P283" s="62"/>
      <c r="Q283" s="62"/>
    </row>
    <row r="284" spans="1:17">
      <c r="A284" s="69"/>
      <c r="B284" s="69"/>
      <c r="C284" s="69"/>
      <c r="D284" s="70"/>
      <c r="E284" s="70"/>
      <c r="F284" s="62"/>
      <c r="G284" s="62"/>
      <c r="H284" s="62"/>
      <c r="I284" s="62"/>
      <c r="J284" s="62"/>
      <c r="K284" s="62"/>
      <c r="L284" s="62"/>
      <c r="M284" s="62"/>
      <c r="N284" s="62"/>
      <c r="O284" s="72"/>
      <c r="P284" s="62"/>
      <c r="Q284" s="62"/>
    </row>
    <row r="285" spans="1:17">
      <c r="A285" s="69"/>
      <c r="B285" s="69"/>
      <c r="C285" s="69"/>
      <c r="D285" s="70"/>
      <c r="E285" s="70"/>
      <c r="F285" s="62"/>
      <c r="G285" s="62"/>
      <c r="H285" s="62"/>
      <c r="I285" s="62"/>
      <c r="J285" s="62"/>
      <c r="K285" s="62"/>
      <c r="L285" s="62"/>
      <c r="M285" s="62"/>
      <c r="N285" s="62"/>
      <c r="O285" s="72"/>
      <c r="P285" s="62"/>
      <c r="Q285" s="62"/>
    </row>
    <row r="286" spans="1:17">
      <c r="A286" s="69"/>
      <c r="B286" s="69"/>
      <c r="C286" s="69"/>
      <c r="D286" s="70"/>
      <c r="E286" s="70"/>
      <c r="F286" s="62"/>
      <c r="G286" s="62"/>
      <c r="H286" s="62"/>
      <c r="I286" s="62"/>
      <c r="J286" s="62"/>
      <c r="K286" s="62"/>
      <c r="L286" s="62"/>
      <c r="M286" s="62"/>
      <c r="N286" s="62"/>
      <c r="O286" s="72"/>
      <c r="P286" s="62"/>
      <c r="Q286" s="62"/>
    </row>
    <row r="287" spans="1:17">
      <c r="A287" s="69"/>
      <c r="B287" s="69"/>
      <c r="C287" s="69"/>
      <c r="D287" s="70"/>
      <c r="E287" s="70"/>
      <c r="F287" s="62"/>
      <c r="G287" s="62"/>
      <c r="H287" s="62"/>
      <c r="I287" s="62"/>
      <c r="J287" s="62"/>
      <c r="K287" s="62"/>
      <c r="L287" s="62"/>
      <c r="M287" s="62"/>
      <c r="N287" s="62"/>
      <c r="O287" s="72"/>
      <c r="P287" s="62"/>
      <c r="Q287" s="62"/>
    </row>
    <row r="288" spans="1:17">
      <c r="A288" s="69"/>
      <c r="B288" s="69"/>
      <c r="C288" s="69"/>
      <c r="D288" s="70"/>
      <c r="E288" s="70"/>
      <c r="F288" s="62"/>
      <c r="G288" s="62"/>
      <c r="H288" s="62"/>
      <c r="I288" s="62"/>
      <c r="J288" s="62"/>
      <c r="K288" s="62"/>
      <c r="L288" s="62"/>
      <c r="M288" s="62"/>
      <c r="N288" s="62"/>
      <c r="O288" s="72"/>
      <c r="P288" s="62"/>
      <c r="Q288" s="62"/>
    </row>
    <row r="289" spans="1:17">
      <c r="A289" s="69"/>
      <c r="B289" s="69"/>
      <c r="C289" s="69"/>
      <c r="D289" s="70"/>
      <c r="E289" s="70"/>
      <c r="F289" s="62"/>
      <c r="G289" s="62"/>
      <c r="H289" s="62"/>
      <c r="I289" s="62"/>
      <c r="J289" s="62"/>
      <c r="K289" s="62"/>
      <c r="L289" s="62"/>
      <c r="M289" s="62"/>
      <c r="N289" s="62"/>
      <c r="O289" s="72"/>
      <c r="P289" s="62"/>
      <c r="Q289" s="62"/>
    </row>
    <row r="290" spans="1:17">
      <c r="A290" s="69"/>
      <c r="B290" s="69"/>
      <c r="C290" s="69"/>
      <c r="D290" s="70"/>
      <c r="E290" s="70"/>
      <c r="F290" s="62"/>
      <c r="G290" s="62"/>
      <c r="H290" s="62"/>
      <c r="I290" s="62"/>
      <c r="J290" s="62"/>
      <c r="K290" s="62"/>
      <c r="L290" s="62"/>
      <c r="M290" s="62"/>
      <c r="N290" s="62"/>
      <c r="O290" s="72"/>
      <c r="P290" s="62"/>
      <c r="Q290" s="62"/>
    </row>
    <row r="291" spans="1:17">
      <c r="A291" s="69"/>
      <c r="B291" s="69"/>
      <c r="C291" s="69"/>
      <c r="D291" s="70"/>
      <c r="E291" s="70"/>
      <c r="F291" s="62"/>
      <c r="G291" s="62"/>
      <c r="H291" s="62"/>
      <c r="I291" s="62"/>
      <c r="J291" s="62"/>
      <c r="K291" s="62"/>
      <c r="L291" s="62"/>
      <c r="M291" s="62"/>
      <c r="N291" s="62"/>
      <c r="O291" s="72"/>
      <c r="P291" s="62"/>
      <c r="Q291" s="62"/>
    </row>
    <row r="292" spans="1:17">
      <c r="A292" s="69"/>
      <c r="B292" s="69"/>
      <c r="C292" s="69"/>
      <c r="D292" s="70"/>
      <c r="E292" s="70"/>
      <c r="F292" s="62"/>
      <c r="G292" s="62"/>
      <c r="H292" s="62"/>
      <c r="I292" s="62"/>
      <c r="J292" s="62"/>
      <c r="K292" s="62"/>
      <c r="L292" s="62"/>
      <c r="M292" s="62"/>
      <c r="N292" s="62"/>
      <c r="O292" s="72"/>
      <c r="P292" s="62"/>
      <c r="Q292" s="62"/>
    </row>
    <row r="293" spans="1:17">
      <c r="A293" s="69"/>
      <c r="B293" s="69"/>
      <c r="C293" s="69"/>
      <c r="D293" s="70"/>
      <c r="E293" s="70"/>
      <c r="F293" s="62"/>
      <c r="G293" s="62"/>
      <c r="H293" s="62"/>
      <c r="I293" s="62"/>
      <c r="J293" s="62"/>
      <c r="K293" s="62"/>
      <c r="L293" s="62"/>
      <c r="M293" s="62"/>
      <c r="N293" s="62"/>
      <c r="O293" s="72"/>
      <c r="P293" s="62"/>
      <c r="Q293" s="62"/>
    </row>
    <row r="294" spans="1:17">
      <c r="A294" s="69"/>
      <c r="B294" s="69"/>
      <c r="C294" s="69"/>
      <c r="D294" s="70"/>
      <c r="E294" s="70"/>
      <c r="F294" s="62"/>
      <c r="G294" s="62"/>
      <c r="H294" s="62"/>
      <c r="I294" s="62"/>
      <c r="J294" s="62"/>
      <c r="K294" s="62"/>
      <c r="L294" s="62"/>
      <c r="M294" s="62"/>
      <c r="N294" s="62"/>
      <c r="O294" s="72"/>
      <c r="P294" s="62"/>
      <c r="Q294" s="62"/>
    </row>
    <row r="295" spans="1:17">
      <c r="A295" s="69"/>
      <c r="B295" s="69"/>
      <c r="C295" s="69"/>
      <c r="D295" s="70"/>
      <c r="E295" s="70"/>
      <c r="F295" s="62"/>
      <c r="G295" s="62"/>
      <c r="H295" s="62"/>
      <c r="I295" s="62"/>
      <c r="J295" s="62"/>
      <c r="K295" s="62"/>
      <c r="L295" s="62"/>
      <c r="M295" s="62"/>
      <c r="N295" s="62"/>
      <c r="O295" s="72"/>
      <c r="P295" s="62"/>
      <c r="Q295" s="62"/>
    </row>
    <row r="296" spans="1:17">
      <c r="A296" s="69"/>
      <c r="B296" s="69"/>
      <c r="C296" s="69"/>
      <c r="D296" s="70"/>
      <c r="E296" s="70"/>
      <c r="F296" s="62"/>
      <c r="G296" s="62"/>
      <c r="H296" s="62"/>
      <c r="I296" s="62"/>
      <c r="J296" s="62"/>
      <c r="K296" s="62"/>
      <c r="L296" s="62"/>
      <c r="M296" s="62"/>
      <c r="N296" s="62"/>
      <c r="O296" s="72"/>
      <c r="P296" s="62"/>
      <c r="Q296" s="62"/>
    </row>
    <row r="297" spans="1:17">
      <c r="A297" s="69"/>
      <c r="B297" s="69"/>
      <c r="C297" s="69"/>
      <c r="D297" s="70"/>
      <c r="E297" s="70"/>
      <c r="F297" s="62"/>
      <c r="G297" s="62"/>
      <c r="H297" s="62"/>
      <c r="I297" s="62"/>
      <c r="J297" s="62"/>
      <c r="K297" s="62"/>
      <c r="L297" s="62"/>
      <c r="M297" s="62"/>
      <c r="N297" s="62"/>
      <c r="O297" s="72"/>
      <c r="P297" s="62"/>
      <c r="Q297" s="62"/>
    </row>
    <row r="298" spans="1:17">
      <c r="A298" s="69"/>
      <c r="B298" s="69"/>
      <c r="C298" s="69"/>
      <c r="D298" s="70"/>
      <c r="E298" s="70"/>
      <c r="F298" s="62"/>
      <c r="G298" s="62"/>
      <c r="H298" s="62"/>
      <c r="I298" s="62"/>
      <c r="J298" s="62"/>
      <c r="K298" s="62"/>
      <c r="L298" s="62"/>
      <c r="M298" s="62"/>
      <c r="N298" s="62"/>
      <c r="O298" s="72"/>
      <c r="P298" s="62"/>
      <c r="Q298" s="62"/>
    </row>
    <row r="299" spans="1:17">
      <c r="A299" s="69"/>
      <c r="B299" s="69"/>
      <c r="C299" s="69"/>
      <c r="D299" s="70"/>
      <c r="E299" s="70"/>
      <c r="F299" s="62"/>
      <c r="G299" s="62"/>
      <c r="H299" s="62"/>
      <c r="I299" s="62"/>
      <c r="J299" s="62"/>
      <c r="K299" s="62"/>
      <c r="L299" s="62"/>
      <c r="M299" s="62"/>
      <c r="N299" s="62"/>
      <c r="O299" s="72"/>
      <c r="P299" s="62"/>
      <c r="Q299" s="62"/>
    </row>
    <row r="300" spans="1:17">
      <c r="A300" s="69"/>
      <c r="B300" s="69"/>
      <c r="C300" s="69"/>
      <c r="D300" s="70"/>
      <c r="E300" s="70"/>
      <c r="F300" s="62"/>
      <c r="G300" s="62"/>
      <c r="H300" s="62"/>
      <c r="I300" s="62"/>
      <c r="J300" s="62"/>
      <c r="K300" s="62"/>
      <c r="L300" s="62"/>
      <c r="M300" s="62"/>
      <c r="N300" s="62"/>
      <c r="O300" s="72"/>
      <c r="P300" s="62"/>
      <c r="Q300" s="62"/>
    </row>
    <row r="301" spans="1:17">
      <c r="A301" s="69"/>
      <c r="B301" s="69"/>
      <c r="C301" s="69"/>
      <c r="D301" s="70"/>
      <c r="E301" s="70"/>
      <c r="F301" s="62"/>
      <c r="G301" s="62"/>
      <c r="H301" s="62"/>
      <c r="I301" s="62"/>
      <c r="J301" s="62"/>
      <c r="K301" s="62"/>
      <c r="L301" s="62"/>
      <c r="M301" s="62"/>
      <c r="N301" s="62"/>
      <c r="O301" s="72"/>
      <c r="P301" s="62"/>
      <c r="Q301" s="62"/>
    </row>
    <row r="302" spans="1:17">
      <c r="A302" s="69"/>
      <c r="B302" s="69"/>
      <c r="C302" s="69"/>
      <c r="D302" s="70"/>
      <c r="E302" s="70"/>
      <c r="F302" s="62"/>
      <c r="G302" s="62"/>
      <c r="H302" s="62"/>
      <c r="I302" s="62"/>
      <c r="J302" s="62"/>
      <c r="K302" s="62"/>
      <c r="L302" s="62"/>
      <c r="M302" s="62"/>
      <c r="N302" s="62"/>
      <c r="O302" s="72"/>
      <c r="P302" s="62"/>
      <c r="Q302" s="62"/>
    </row>
    <row r="303" spans="1:17">
      <c r="A303" s="69"/>
      <c r="B303" s="69"/>
      <c r="C303" s="69"/>
      <c r="D303" s="70"/>
      <c r="E303" s="70"/>
      <c r="F303" s="62"/>
      <c r="G303" s="62"/>
      <c r="H303" s="62"/>
      <c r="I303" s="62"/>
      <c r="J303" s="62"/>
      <c r="K303" s="62"/>
      <c r="L303" s="62"/>
      <c r="M303" s="62"/>
      <c r="N303" s="62"/>
      <c r="O303" s="72"/>
      <c r="P303" s="62"/>
      <c r="Q303" s="62"/>
    </row>
    <row r="304" spans="1:17">
      <c r="A304" s="69"/>
      <c r="B304" s="69"/>
      <c r="C304" s="69"/>
      <c r="D304" s="70"/>
      <c r="E304" s="70"/>
      <c r="F304" s="62"/>
      <c r="G304" s="62"/>
      <c r="H304" s="62"/>
      <c r="I304" s="62"/>
      <c r="J304" s="62"/>
      <c r="K304" s="62"/>
      <c r="L304" s="62"/>
      <c r="M304" s="62"/>
      <c r="N304" s="62"/>
      <c r="O304" s="72"/>
      <c r="P304" s="62"/>
      <c r="Q304" s="62"/>
    </row>
    <row r="305" spans="1:17">
      <c r="A305" s="69"/>
      <c r="B305" s="69"/>
      <c r="C305" s="69"/>
      <c r="D305" s="70"/>
      <c r="E305" s="70"/>
      <c r="F305" s="62"/>
      <c r="G305" s="62"/>
      <c r="H305" s="62"/>
      <c r="I305" s="62"/>
      <c r="J305" s="62"/>
      <c r="K305" s="62"/>
      <c r="L305" s="62"/>
      <c r="M305" s="62"/>
      <c r="N305" s="62"/>
      <c r="O305" s="72"/>
      <c r="P305" s="62"/>
      <c r="Q305" s="62"/>
    </row>
    <row r="306" spans="1:17">
      <c r="A306" s="69"/>
      <c r="B306" s="69"/>
      <c r="C306" s="69"/>
      <c r="D306" s="70"/>
      <c r="E306" s="70"/>
      <c r="F306" s="62"/>
      <c r="G306" s="62"/>
      <c r="H306" s="62"/>
      <c r="I306" s="62"/>
      <c r="J306" s="62"/>
      <c r="K306" s="62"/>
      <c r="L306" s="62"/>
      <c r="M306" s="62"/>
      <c r="N306" s="62"/>
      <c r="O306" s="72"/>
      <c r="P306" s="62"/>
      <c r="Q306" s="62"/>
    </row>
    <row r="307" spans="1:17">
      <c r="A307" s="69"/>
      <c r="B307" s="69"/>
      <c r="C307" s="69"/>
      <c r="D307" s="70"/>
      <c r="E307" s="70"/>
      <c r="F307" s="62"/>
      <c r="G307" s="62"/>
      <c r="H307" s="62"/>
      <c r="I307" s="62"/>
      <c r="J307" s="62"/>
      <c r="K307" s="62"/>
      <c r="L307" s="62"/>
      <c r="M307" s="62"/>
      <c r="N307" s="62"/>
      <c r="O307" s="72"/>
      <c r="P307" s="62"/>
      <c r="Q307" s="62"/>
    </row>
    <row r="308" spans="1:17">
      <c r="A308" s="69"/>
      <c r="B308" s="69"/>
      <c r="C308" s="69"/>
      <c r="D308" s="70"/>
      <c r="E308" s="70"/>
      <c r="F308" s="62"/>
      <c r="G308" s="62"/>
      <c r="H308" s="62"/>
      <c r="I308" s="62"/>
      <c r="J308" s="62"/>
      <c r="K308" s="62"/>
      <c r="L308" s="62"/>
      <c r="M308" s="62"/>
      <c r="N308" s="62"/>
      <c r="O308" s="72"/>
      <c r="P308" s="62"/>
      <c r="Q308" s="62"/>
    </row>
    <row r="309" spans="1:17">
      <c r="A309" s="69"/>
      <c r="B309" s="69"/>
      <c r="C309" s="69"/>
      <c r="D309" s="70"/>
      <c r="E309" s="70"/>
      <c r="F309" s="62"/>
      <c r="G309" s="62"/>
      <c r="H309" s="62"/>
      <c r="I309" s="62"/>
      <c r="J309" s="62"/>
      <c r="K309" s="62"/>
      <c r="L309" s="62"/>
      <c r="M309" s="62"/>
      <c r="N309" s="62"/>
      <c r="O309" s="72"/>
      <c r="P309" s="62"/>
      <c r="Q309" s="62"/>
    </row>
    <row r="310" spans="1:17">
      <c r="A310" s="69"/>
      <c r="B310" s="69"/>
      <c r="C310" s="69"/>
      <c r="D310" s="70"/>
      <c r="E310" s="70"/>
      <c r="F310" s="62"/>
      <c r="G310" s="62"/>
      <c r="H310" s="62"/>
      <c r="I310" s="62"/>
      <c r="J310" s="62"/>
      <c r="K310" s="62"/>
      <c r="L310" s="62"/>
      <c r="M310" s="62"/>
      <c r="N310" s="62"/>
      <c r="O310" s="72"/>
      <c r="P310" s="62"/>
      <c r="Q310" s="62"/>
    </row>
    <row r="311" spans="1:17">
      <c r="A311" s="69"/>
      <c r="B311" s="69"/>
      <c r="C311" s="69"/>
      <c r="D311" s="70"/>
      <c r="E311" s="70"/>
      <c r="F311" s="62"/>
      <c r="G311" s="62"/>
      <c r="H311" s="62"/>
      <c r="I311" s="62"/>
      <c r="J311" s="62"/>
      <c r="K311" s="62"/>
      <c r="L311" s="62"/>
      <c r="M311" s="62"/>
      <c r="N311" s="62"/>
      <c r="O311" s="72"/>
      <c r="P311" s="62"/>
      <c r="Q311" s="62"/>
    </row>
    <row r="312" spans="1:17">
      <c r="A312" s="69"/>
      <c r="B312" s="69"/>
      <c r="C312" s="69"/>
      <c r="D312" s="70"/>
      <c r="E312" s="70"/>
      <c r="F312" s="62"/>
      <c r="G312" s="62"/>
      <c r="H312" s="62"/>
      <c r="I312" s="62"/>
      <c r="J312" s="62"/>
      <c r="K312" s="62"/>
      <c r="L312" s="62"/>
      <c r="M312" s="62"/>
      <c r="N312" s="62"/>
      <c r="O312" s="72"/>
      <c r="P312" s="62"/>
      <c r="Q312" s="62"/>
    </row>
    <row r="313" spans="1:17">
      <c r="A313" s="69"/>
      <c r="B313" s="69"/>
      <c r="C313" s="69"/>
      <c r="D313" s="70"/>
      <c r="E313" s="70"/>
      <c r="F313" s="62"/>
      <c r="G313" s="62"/>
      <c r="H313" s="62"/>
      <c r="I313" s="62"/>
      <c r="J313" s="62"/>
      <c r="K313" s="62"/>
      <c r="L313" s="62"/>
      <c r="M313" s="62"/>
      <c r="N313" s="62"/>
      <c r="O313" s="72"/>
      <c r="P313" s="62"/>
      <c r="Q313" s="62"/>
    </row>
    <row r="314" spans="1:17">
      <c r="A314" s="69"/>
      <c r="B314" s="69"/>
      <c r="C314" s="69"/>
      <c r="D314" s="70"/>
      <c r="E314" s="70"/>
      <c r="F314" s="62"/>
      <c r="G314" s="62"/>
      <c r="H314" s="62"/>
      <c r="I314" s="62"/>
      <c r="J314" s="62"/>
      <c r="K314" s="62"/>
      <c r="L314" s="62"/>
      <c r="M314" s="62"/>
      <c r="N314" s="62"/>
      <c r="O314" s="72"/>
      <c r="P314" s="62"/>
      <c r="Q314" s="62"/>
    </row>
    <row r="315" spans="1:17">
      <c r="A315" s="69"/>
      <c r="B315" s="69"/>
      <c r="C315" s="69"/>
      <c r="D315" s="70"/>
      <c r="E315" s="70"/>
      <c r="F315" s="62"/>
      <c r="G315" s="62"/>
      <c r="H315" s="62"/>
      <c r="I315" s="62"/>
      <c r="J315" s="62"/>
      <c r="K315" s="62"/>
      <c r="L315" s="62"/>
      <c r="M315" s="62"/>
      <c r="N315" s="62"/>
      <c r="O315" s="72"/>
      <c r="P315" s="62"/>
      <c r="Q315" s="62"/>
    </row>
    <row r="316" spans="1:17">
      <c r="A316" s="69"/>
      <c r="B316" s="69"/>
      <c r="C316" s="69"/>
      <c r="D316" s="70"/>
      <c r="E316" s="70"/>
      <c r="F316" s="62"/>
      <c r="G316" s="62"/>
      <c r="H316" s="62"/>
      <c r="I316" s="62"/>
      <c r="J316" s="62"/>
      <c r="K316" s="62"/>
      <c r="L316" s="62"/>
      <c r="M316" s="62"/>
      <c r="N316" s="62"/>
      <c r="O316" s="72"/>
      <c r="P316" s="62"/>
      <c r="Q316" s="62"/>
    </row>
    <row r="317" spans="1:17">
      <c r="A317" s="69"/>
      <c r="B317" s="69"/>
      <c r="C317" s="69"/>
      <c r="D317" s="70"/>
      <c r="E317" s="70"/>
      <c r="F317" s="62"/>
      <c r="G317" s="62"/>
      <c r="H317" s="62"/>
      <c r="I317" s="62"/>
      <c r="J317" s="62"/>
      <c r="K317" s="62"/>
      <c r="L317" s="62"/>
      <c r="M317" s="62"/>
      <c r="N317" s="62"/>
      <c r="O317" s="72"/>
      <c r="P317" s="62"/>
      <c r="Q317" s="62"/>
    </row>
    <row r="318" spans="1:17">
      <c r="A318" s="69"/>
      <c r="B318" s="69"/>
      <c r="C318" s="69"/>
      <c r="D318" s="70"/>
      <c r="E318" s="70"/>
      <c r="F318" s="62"/>
      <c r="G318" s="62"/>
      <c r="H318" s="62"/>
      <c r="I318" s="62"/>
      <c r="J318" s="62"/>
      <c r="K318" s="62"/>
      <c r="L318" s="62"/>
      <c r="M318" s="62"/>
      <c r="N318" s="62"/>
      <c r="O318" s="72"/>
      <c r="P318" s="62"/>
      <c r="Q318" s="62"/>
    </row>
    <row r="319" spans="1:17">
      <c r="A319" s="69"/>
      <c r="B319" s="69"/>
      <c r="C319" s="69"/>
      <c r="D319" s="70"/>
      <c r="E319" s="70"/>
      <c r="F319" s="62"/>
      <c r="G319" s="62"/>
      <c r="H319" s="62"/>
      <c r="I319" s="62"/>
      <c r="J319" s="62"/>
      <c r="K319" s="62"/>
      <c r="L319" s="62"/>
      <c r="M319" s="62"/>
      <c r="N319" s="62"/>
      <c r="O319" s="72"/>
      <c r="P319" s="62"/>
      <c r="Q319" s="62"/>
    </row>
    <row r="320" spans="1:17">
      <c r="A320" s="69"/>
      <c r="B320" s="69"/>
      <c r="C320" s="69"/>
      <c r="D320" s="70"/>
      <c r="E320" s="70"/>
      <c r="F320" s="62"/>
      <c r="G320" s="62"/>
      <c r="H320" s="62"/>
      <c r="I320" s="62"/>
      <c r="J320" s="62"/>
      <c r="K320" s="62"/>
      <c r="L320" s="62"/>
      <c r="M320" s="62"/>
      <c r="N320" s="62"/>
      <c r="O320" s="72"/>
      <c r="P320" s="62"/>
      <c r="Q320" s="62"/>
    </row>
    <row r="321" spans="1:17">
      <c r="A321" s="69"/>
      <c r="B321" s="69"/>
      <c r="C321" s="69"/>
      <c r="D321" s="70"/>
      <c r="E321" s="70"/>
      <c r="F321" s="62"/>
      <c r="G321" s="62"/>
      <c r="H321" s="62"/>
      <c r="I321" s="62"/>
      <c r="J321" s="62"/>
      <c r="K321" s="62"/>
      <c r="L321" s="62"/>
      <c r="M321" s="62"/>
      <c r="N321" s="62"/>
      <c r="O321" s="72"/>
      <c r="P321" s="62"/>
      <c r="Q321" s="62"/>
    </row>
    <row r="322" spans="1:17">
      <c r="A322" s="69"/>
      <c r="B322" s="69"/>
      <c r="C322" s="69"/>
      <c r="D322" s="70"/>
      <c r="E322" s="70"/>
      <c r="F322" s="62"/>
      <c r="G322" s="62"/>
      <c r="H322" s="62"/>
      <c r="I322" s="62"/>
      <c r="J322" s="62"/>
      <c r="K322" s="62"/>
      <c r="L322" s="62"/>
      <c r="M322" s="62"/>
      <c r="N322" s="62"/>
      <c r="O322" s="72"/>
      <c r="P322" s="62"/>
      <c r="Q322" s="62"/>
    </row>
    <row r="323" spans="1:17">
      <c r="A323" s="69"/>
      <c r="B323" s="69"/>
      <c r="C323" s="69"/>
      <c r="D323" s="70"/>
      <c r="E323" s="70"/>
      <c r="F323" s="62"/>
      <c r="G323" s="62"/>
      <c r="H323" s="62"/>
      <c r="I323" s="62"/>
      <c r="J323" s="62"/>
      <c r="K323" s="62"/>
      <c r="L323" s="62"/>
      <c r="M323" s="62"/>
      <c r="N323" s="62"/>
      <c r="O323" s="72"/>
      <c r="P323" s="62"/>
      <c r="Q323" s="62"/>
    </row>
    <row r="324" spans="1:17">
      <c r="A324" s="69"/>
      <c r="B324" s="69"/>
      <c r="C324" s="69"/>
      <c r="D324" s="70"/>
      <c r="E324" s="70"/>
      <c r="F324" s="62"/>
      <c r="G324" s="62"/>
      <c r="H324" s="62"/>
      <c r="I324" s="62"/>
      <c r="J324" s="62"/>
      <c r="K324" s="62"/>
      <c r="L324" s="62"/>
      <c r="M324" s="62"/>
      <c r="N324" s="62"/>
      <c r="O324" s="72"/>
      <c r="P324" s="62"/>
      <c r="Q324" s="62"/>
    </row>
    <row r="325" spans="1:17">
      <c r="A325" s="69"/>
      <c r="B325" s="69"/>
      <c r="C325" s="69"/>
      <c r="D325" s="70"/>
      <c r="E325" s="70"/>
      <c r="F325" s="62"/>
      <c r="G325" s="62"/>
      <c r="H325" s="62"/>
      <c r="I325" s="62"/>
      <c r="J325" s="62"/>
      <c r="K325" s="62"/>
      <c r="L325" s="62"/>
      <c r="M325" s="62"/>
      <c r="N325" s="62"/>
      <c r="O325" s="72"/>
      <c r="P325" s="62"/>
      <c r="Q325" s="62"/>
    </row>
    <row r="326" spans="1:17">
      <c r="A326" s="69"/>
      <c r="B326" s="69"/>
      <c r="C326" s="69"/>
      <c r="D326" s="70"/>
      <c r="E326" s="70"/>
      <c r="F326" s="62"/>
      <c r="G326" s="62"/>
      <c r="H326" s="62"/>
      <c r="I326" s="62"/>
      <c r="J326" s="62"/>
      <c r="K326" s="62"/>
      <c r="L326" s="62"/>
      <c r="M326" s="62"/>
      <c r="N326" s="62"/>
      <c r="O326" s="72"/>
      <c r="P326" s="62"/>
      <c r="Q326" s="62"/>
    </row>
    <row r="327" spans="1:17">
      <c r="A327" s="69"/>
      <c r="B327" s="69"/>
      <c r="C327" s="69"/>
      <c r="D327" s="70"/>
      <c r="E327" s="70"/>
      <c r="F327" s="62"/>
      <c r="G327" s="62"/>
      <c r="H327" s="62"/>
      <c r="I327" s="62"/>
      <c r="J327" s="62"/>
      <c r="K327" s="62"/>
      <c r="L327" s="62"/>
      <c r="M327" s="62"/>
      <c r="N327" s="62"/>
      <c r="O327" s="72"/>
      <c r="P327" s="62"/>
      <c r="Q327" s="62"/>
    </row>
    <row r="328" spans="1:17">
      <c r="A328" s="69"/>
      <c r="B328" s="69"/>
      <c r="C328" s="69"/>
      <c r="D328" s="70"/>
      <c r="E328" s="70"/>
      <c r="F328" s="62"/>
      <c r="G328" s="62"/>
      <c r="H328" s="62"/>
      <c r="I328" s="62"/>
      <c r="J328" s="62"/>
      <c r="K328" s="62"/>
      <c r="L328" s="62"/>
      <c r="M328" s="62"/>
      <c r="N328" s="62"/>
      <c r="O328" s="72"/>
      <c r="P328" s="62"/>
      <c r="Q328" s="62"/>
    </row>
    <row r="329" spans="1:17">
      <c r="A329" s="69"/>
      <c r="B329" s="69"/>
      <c r="C329" s="69"/>
      <c r="D329" s="70"/>
      <c r="E329" s="70"/>
      <c r="F329" s="62"/>
      <c r="G329" s="62"/>
      <c r="H329" s="62"/>
      <c r="I329" s="62"/>
      <c r="J329" s="62"/>
      <c r="K329" s="62"/>
      <c r="L329" s="62"/>
      <c r="M329" s="62"/>
      <c r="N329" s="62"/>
      <c r="O329" s="72"/>
      <c r="P329" s="62"/>
      <c r="Q329" s="62"/>
    </row>
    <row r="330" spans="1:17">
      <c r="A330" s="69"/>
      <c r="B330" s="69"/>
      <c r="C330" s="69"/>
      <c r="D330" s="70"/>
      <c r="E330" s="70"/>
      <c r="F330" s="62"/>
      <c r="G330" s="62"/>
      <c r="H330" s="62"/>
      <c r="I330" s="62"/>
      <c r="J330" s="62"/>
      <c r="K330" s="62"/>
      <c r="L330" s="62"/>
      <c r="M330" s="62"/>
      <c r="N330" s="62"/>
      <c r="O330" s="72"/>
      <c r="P330" s="62"/>
      <c r="Q330" s="62"/>
    </row>
  </sheetData>
  <phoneticPr fontId="0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9"/>
  </sheetPr>
  <dimension ref="A1:AB315"/>
  <sheetViews>
    <sheetView workbookViewId="0">
      <selection activeCell="E9" sqref="E9:G9"/>
    </sheetView>
  </sheetViews>
  <sheetFormatPr defaultRowHeight="12.75"/>
  <cols>
    <col min="1" max="1" width="9.140625" style="36"/>
    <col min="2" max="2" width="10.7109375" style="36" customWidth="1"/>
    <col min="3" max="4" width="9.140625" style="36"/>
    <col min="5" max="5" width="11.28515625" style="36" customWidth="1"/>
    <col min="6" max="6" width="13.140625" style="36" bestFit="1" customWidth="1"/>
    <col min="7" max="7" width="10.7109375" style="36" customWidth="1"/>
    <col min="8" max="13" width="9.140625" style="36"/>
    <col min="14" max="14" width="12.140625" style="36" customWidth="1"/>
    <col min="15" max="15" width="11" style="36" customWidth="1"/>
    <col min="16" max="16384" width="9.140625" style="36"/>
  </cols>
  <sheetData>
    <row r="1" spans="1:28" ht="18.75" thickBot="1">
      <c r="A1" s="35" t="s">
        <v>81</v>
      </c>
      <c r="D1" s="37" t="s">
        <v>82</v>
      </c>
      <c r="M1" s="38" t="s">
        <v>83</v>
      </c>
      <c r="N1" s="36" t="s">
        <v>84</v>
      </c>
      <c r="O1" s="36">
        <f ca="1">H18*J18-I18*I18</f>
        <v>3355.8528381490178</v>
      </c>
      <c r="P1" s="36" t="s">
        <v>177</v>
      </c>
      <c r="U1" s="8" t="s">
        <v>140</v>
      </c>
      <c r="V1" s="68" t="s">
        <v>147</v>
      </c>
      <c r="AA1" s="36">
        <v>1</v>
      </c>
      <c r="AB1" s="36" t="s">
        <v>85</v>
      </c>
    </row>
    <row r="2" spans="1:28">
      <c r="M2" s="38" t="s">
        <v>86</v>
      </c>
      <c r="N2" s="36" t="s">
        <v>87</v>
      </c>
      <c r="O2" s="36">
        <f ca="1">+F18*J18-H18*I18</f>
        <v>4840.6246605525193</v>
      </c>
      <c r="P2" s="36" t="s">
        <v>178</v>
      </c>
      <c r="U2" s="36">
        <v>0.5</v>
      </c>
      <c r="V2" s="36">
        <f t="shared" ref="V2:V19" ca="1" si="0">+E$4+E$5*U2+E$6*U2^2</f>
        <v>2.5982424805251047E-3</v>
      </c>
      <c r="AA2" s="36">
        <v>2</v>
      </c>
      <c r="AB2" s="36" t="s">
        <v>44</v>
      </c>
    </row>
    <row r="3" spans="1:28" ht="13.5" thickBot="1">
      <c r="A3" s="36" t="s">
        <v>88</v>
      </c>
      <c r="B3" s="36" t="s">
        <v>89</v>
      </c>
      <c r="E3" s="39" t="s">
        <v>90</v>
      </c>
      <c r="F3" s="39" t="s">
        <v>91</v>
      </c>
      <c r="G3" s="39" t="s">
        <v>92</v>
      </c>
      <c r="H3" s="39" t="s">
        <v>93</v>
      </c>
      <c r="M3" s="38" t="s">
        <v>94</v>
      </c>
      <c r="N3" s="36" t="s">
        <v>95</v>
      </c>
      <c r="O3" s="36">
        <f ca="1">+F18*I18-H18*H18</f>
        <v>1579.3428431669818</v>
      </c>
      <c r="P3" s="36" t="s">
        <v>179</v>
      </c>
      <c r="U3" s="36">
        <v>0.6</v>
      </c>
      <c r="V3" s="36">
        <f t="shared" ca="1" si="0"/>
        <v>-1.7754214016938476E-3</v>
      </c>
      <c r="AA3" s="36">
        <v>3</v>
      </c>
      <c r="AB3" s="36" t="s">
        <v>96</v>
      </c>
    </row>
    <row r="4" spans="1:28">
      <c r="A4" s="36" t="s">
        <v>97</v>
      </c>
      <c r="B4" s="36" t="s">
        <v>98</v>
      </c>
      <c r="D4" s="40" t="s">
        <v>99</v>
      </c>
      <c r="E4" s="41">
        <f ca="1">(G18*O1-K18*O2+L18*O3)/O7</f>
        <v>1.6905780935331509E-2</v>
      </c>
      <c r="F4" s="42">
        <f ca="1">+E7/O7*O18</f>
        <v>2.6446436436251735E-3</v>
      </c>
      <c r="G4" s="43">
        <f>+B18</f>
        <v>1</v>
      </c>
      <c r="H4" s="44">
        <f ca="1">ABS(F4/E4)</f>
        <v>0.15643427853120434</v>
      </c>
      <c r="M4" s="38" t="s">
        <v>100</v>
      </c>
      <c r="N4" s="36" t="s">
        <v>101</v>
      </c>
      <c r="O4" s="36">
        <f ca="1">+C18*J18-H18*H18</f>
        <v>7361.9737688810601</v>
      </c>
      <c r="P4" s="36" t="s">
        <v>180</v>
      </c>
      <c r="U4" s="36">
        <v>0.7</v>
      </c>
      <c r="V4" s="36">
        <f t="shared" ca="1" si="0"/>
        <v>-6.6531373476653582E-3</v>
      </c>
      <c r="AA4" s="36">
        <v>4</v>
      </c>
      <c r="AB4" s="36" t="s">
        <v>102</v>
      </c>
    </row>
    <row r="5" spans="1:28">
      <c r="A5" s="36" t="s">
        <v>103</v>
      </c>
      <c r="B5" s="45">
        <v>40323</v>
      </c>
      <c r="D5" s="46" t="s">
        <v>104</v>
      </c>
      <c r="E5" s="47">
        <f ca="1">+(-G18*O2+K18*O4-L18*O5)/O7</f>
        <v>-1.6013775315798871E-2</v>
      </c>
      <c r="F5" s="48">
        <f ca="1">P18*E7/O7</f>
        <v>3.9525356466466131E-3</v>
      </c>
      <c r="G5" s="49">
        <f>+B18/A18</f>
        <v>1E-4</v>
      </c>
      <c r="H5" s="44">
        <f ca="1">ABS(F5/E5)</f>
        <v>0.2468209756101124</v>
      </c>
      <c r="M5" s="38" t="s">
        <v>105</v>
      </c>
      <c r="N5" s="36" t="s">
        <v>106</v>
      </c>
      <c r="O5" s="36">
        <f ca="1">+C18*I18-F18*H18</f>
        <v>2485.5354800409041</v>
      </c>
      <c r="P5" s="36" t="s">
        <v>181</v>
      </c>
      <c r="U5" s="36">
        <v>0.8</v>
      </c>
      <c r="V5" s="36">
        <f t="shared" ca="1" si="0"/>
        <v>-1.2034905357389433E-2</v>
      </c>
      <c r="AA5" s="36">
        <v>5</v>
      </c>
      <c r="AB5" s="36" t="s">
        <v>107</v>
      </c>
    </row>
    <row r="6" spans="1:28" ht="13.5" thickBot="1">
      <c r="D6" s="50" t="s">
        <v>108</v>
      </c>
      <c r="E6" s="51">
        <f ca="1">+(G18*O3-K18*O5+L18*O6)/O7</f>
        <v>-2.5202603187627876E-2</v>
      </c>
      <c r="F6" s="52">
        <f ca="1">Q18*E7/O7</f>
        <v>1.3630475832845841E-3</v>
      </c>
      <c r="G6" s="53">
        <f>+B18/A18^2</f>
        <v>1E-8</v>
      </c>
      <c r="H6" s="44">
        <f ca="1">ABS(F6/E6)</f>
        <v>5.4083602917404702E-2</v>
      </c>
      <c r="M6" s="54" t="s">
        <v>109</v>
      </c>
      <c r="N6" s="55" t="s">
        <v>110</v>
      </c>
      <c r="O6" s="55">
        <f ca="1">+C18*H18-F18*F18</f>
        <v>863.80056336455073</v>
      </c>
      <c r="P6" s="36" t="s">
        <v>182</v>
      </c>
      <c r="U6" s="36">
        <v>0.9</v>
      </c>
      <c r="V6" s="36">
        <f t="shared" ca="1" si="0"/>
        <v>-1.7920725430866057E-2</v>
      </c>
      <c r="AA6" s="36">
        <v>6</v>
      </c>
      <c r="AB6" s="36" t="s">
        <v>111</v>
      </c>
    </row>
    <row r="7" spans="1:28">
      <c r="D7" s="37" t="s">
        <v>112</v>
      </c>
      <c r="E7" s="56">
        <f ca="1">SQRT(N18/(B15-3))</f>
        <v>2.6529236003074506E-3</v>
      </c>
      <c r="G7" s="57">
        <f>+B21</f>
        <v>-2.1504450000065845E-2</v>
      </c>
      <c r="M7" s="38" t="s">
        <v>113</v>
      </c>
      <c r="N7" s="36" t="s">
        <v>114</v>
      </c>
      <c r="O7" s="36">
        <f ca="1">+C18*O1-F18*O2+H18*O3</f>
        <v>3028.2214773340675</v>
      </c>
      <c r="U7" s="36">
        <v>1</v>
      </c>
      <c r="V7" s="36">
        <f t="shared" ca="1" si="0"/>
        <v>-2.4310597568095237E-2</v>
      </c>
      <c r="AA7" s="36">
        <v>7</v>
      </c>
      <c r="AB7" s="36" t="s">
        <v>115</v>
      </c>
    </row>
    <row r="8" spans="1:28">
      <c r="A8" s="62">
        <v>21</v>
      </c>
      <c r="B8" s="36" t="s">
        <v>119</v>
      </c>
      <c r="C8" s="93">
        <v>21</v>
      </c>
      <c r="D8" s="37" t="s">
        <v>116</v>
      </c>
      <c r="F8" s="94">
        <f ca="1">CORREL(INDIRECT(E12):INDIRECT(E13),INDIRECT(M12):INDIRECT(M13))</f>
        <v>0.99281579387203478</v>
      </c>
      <c r="G8" s="56"/>
      <c r="K8" s="57"/>
      <c r="U8" s="36">
        <v>1.1000000000000001</v>
      </c>
      <c r="V8" s="36">
        <f t="shared" ca="1" si="0"/>
        <v>-3.1204521769076985E-2</v>
      </c>
      <c r="AA8" s="36">
        <v>8</v>
      </c>
      <c r="AB8" s="36" t="s">
        <v>117</v>
      </c>
    </row>
    <row r="9" spans="1:28">
      <c r="A9" s="62">
        <f>20+COUNT(A21:A1422)</f>
        <v>107</v>
      </c>
      <c r="B9" s="36" t="s">
        <v>121</v>
      </c>
      <c r="C9" s="93">
        <f>A9</f>
        <v>107</v>
      </c>
      <c r="E9" s="59">
        <f ca="1">E6*G6</f>
        <v>-2.5202603187627874E-10</v>
      </c>
      <c r="F9" s="60">
        <f ca="1">H6</f>
        <v>5.4083602917404702E-2</v>
      </c>
      <c r="G9" s="61">
        <f ca="1">F8</f>
        <v>0.99281579387203478</v>
      </c>
      <c r="K9" s="57"/>
      <c r="U9" s="36">
        <v>1.2</v>
      </c>
      <c r="V9" s="36">
        <f t="shared" ca="1" si="0"/>
        <v>-3.8602498033811272E-2</v>
      </c>
      <c r="AA9" s="36">
        <v>9</v>
      </c>
      <c r="AB9" s="36" t="s">
        <v>71</v>
      </c>
    </row>
    <row r="10" spans="1:28">
      <c r="A10" s="96" t="s">
        <v>5</v>
      </c>
      <c r="B10" s="97">
        <f>'Active 1'!C8</f>
        <v>0.78585970000000005</v>
      </c>
      <c r="D10" s="36" t="s">
        <v>171</v>
      </c>
      <c r="E10" s="36">
        <f ca="1">2*E9*365.2422/B10</f>
        <v>-2.3426711495642842E-7</v>
      </c>
      <c r="F10" s="36">
        <f ca="1">+F9*E10</f>
        <v>-1.2670009621909475E-8</v>
      </c>
      <c r="G10" s="36" t="s">
        <v>172</v>
      </c>
      <c r="U10" s="36">
        <v>1.3</v>
      </c>
      <c r="V10" s="36">
        <f t="shared" ca="1" si="0"/>
        <v>-4.650452636229814E-2</v>
      </c>
      <c r="AA10" s="36">
        <v>10</v>
      </c>
      <c r="AB10" s="36" t="s">
        <v>118</v>
      </c>
    </row>
    <row r="11" spans="1:28">
      <c r="U11" s="36">
        <v>1.4</v>
      </c>
      <c r="V11" s="36">
        <f t="shared" ca="1" si="0"/>
        <v>-5.4910606754537544E-2</v>
      </c>
      <c r="AA11" s="36">
        <v>11</v>
      </c>
      <c r="AB11" s="36" t="s">
        <v>46</v>
      </c>
    </row>
    <row r="12" spans="1:28">
      <c r="C12" s="5" t="str">
        <f t="shared" ref="C12:F13" si="1">C$15&amp;$C8</f>
        <v>C21</v>
      </c>
      <c r="D12" s="5" t="str">
        <f t="shared" si="1"/>
        <v>D21</v>
      </c>
      <c r="E12" s="5" t="str">
        <f t="shared" si="1"/>
        <v>E21</v>
      </c>
      <c r="F12" s="5" t="str">
        <f t="shared" si="1"/>
        <v>F21</v>
      </c>
      <c r="G12" s="5" t="str">
        <f t="shared" ref="G12:Q12" si="2">G15&amp;$C8</f>
        <v>G21</v>
      </c>
      <c r="H12" s="5" t="str">
        <f t="shared" si="2"/>
        <v>H21</v>
      </c>
      <c r="I12" s="5" t="str">
        <f t="shared" si="2"/>
        <v>I21</v>
      </c>
      <c r="J12" s="5" t="str">
        <f t="shared" si="2"/>
        <v>J21</v>
      </c>
      <c r="K12" s="5" t="str">
        <f t="shared" si="2"/>
        <v>K21</v>
      </c>
      <c r="L12" s="5" t="str">
        <f t="shared" si="2"/>
        <v>L21</v>
      </c>
      <c r="M12" s="5" t="str">
        <f t="shared" si="2"/>
        <v>M21</v>
      </c>
      <c r="N12" s="5" t="str">
        <f t="shared" si="2"/>
        <v>N21</v>
      </c>
      <c r="O12" s="5" t="str">
        <f t="shared" si="2"/>
        <v>O21</v>
      </c>
      <c r="P12" s="5" t="str">
        <f t="shared" si="2"/>
        <v>P21</v>
      </c>
      <c r="Q12" s="5" t="str">
        <f t="shared" si="2"/>
        <v>Q21</v>
      </c>
      <c r="U12" s="36">
        <v>1.5</v>
      </c>
      <c r="V12" s="36">
        <f t="shared" ca="1" si="0"/>
        <v>-6.3820739210529526E-2</v>
      </c>
      <c r="AA12" s="36">
        <v>12</v>
      </c>
      <c r="AB12" s="36" t="s">
        <v>120</v>
      </c>
    </row>
    <row r="13" spans="1:28">
      <c r="C13" s="5" t="str">
        <f t="shared" si="1"/>
        <v>C107</v>
      </c>
      <c r="D13" s="5" t="str">
        <f t="shared" si="1"/>
        <v>D107</v>
      </c>
      <c r="E13" s="5" t="str">
        <f t="shared" si="1"/>
        <v>E107</v>
      </c>
      <c r="F13" s="5" t="str">
        <f t="shared" si="1"/>
        <v>F107</v>
      </c>
      <c r="G13" s="5" t="str">
        <f t="shared" ref="G13:Q13" si="3">G$15&amp;$C9</f>
        <v>G107</v>
      </c>
      <c r="H13" s="5" t="str">
        <f t="shared" si="3"/>
        <v>H107</v>
      </c>
      <c r="I13" s="5" t="str">
        <f t="shared" si="3"/>
        <v>I107</v>
      </c>
      <c r="J13" s="5" t="str">
        <f t="shared" si="3"/>
        <v>J107</v>
      </c>
      <c r="K13" s="5" t="str">
        <f t="shared" si="3"/>
        <v>K107</v>
      </c>
      <c r="L13" s="5" t="str">
        <f t="shared" si="3"/>
        <v>L107</v>
      </c>
      <c r="M13" s="5" t="str">
        <f t="shared" si="3"/>
        <v>M107</v>
      </c>
      <c r="N13" s="5" t="str">
        <f t="shared" si="3"/>
        <v>N107</v>
      </c>
      <c r="O13" s="5" t="str">
        <f t="shared" si="3"/>
        <v>O107</v>
      </c>
      <c r="P13" s="5" t="str">
        <f t="shared" si="3"/>
        <v>P107</v>
      </c>
      <c r="Q13" s="5" t="str">
        <f t="shared" si="3"/>
        <v>Q107</v>
      </c>
      <c r="U13" s="36">
        <v>1.6</v>
      </c>
      <c r="V13" s="36">
        <f t="shared" ca="1" si="0"/>
        <v>-7.3234923730274071E-2</v>
      </c>
      <c r="AA13" s="36">
        <v>13</v>
      </c>
      <c r="AB13" s="36" t="s">
        <v>122</v>
      </c>
    </row>
    <row r="14" spans="1:28">
      <c r="U14" s="36">
        <v>1.7</v>
      </c>
      <c r="V14" s="36">
        <f t="shared" ca="1" si="0"/>
        <v>-8.3153160313771124E-2</v>
      </c>
      <c r="AA14" s="36">
        <v>14</v>
      </c>
      <c r="AB14" s="36" t="s">
        <v>123</v>
      </c>
    </row>
    <row r="15" spans="1:28">
      <c r="A15" s="37" t="s">
        <v>127</v>
      </c>
      <c r="B15" s="37">
        <f>C9-C8+1</f>
        <v>87</v>
      </c>
      <c r="C15" s="5" t="str">
        <f t="shared" ref="C15:Q15" si="4">VLOOKUP(C16,$AA1:$AB25,2,FALSE)</f>
        <v>C</v>
      </c>
      <c r="D15" s="5" t="str">
        <f t="shared" si="4"/>
        <v>D</v>
      </c>
      <c r="E15" s="5" t="str">
        <f t="shared" si="4"/>
        <v>E</v>
      </c>
      <c r="F15" s="5" t="str">
        <f t="shared" si="4"/>
        <v>F</v>
      </c>
      <c r="G15" s="5" t="str">
        <f t="shared" si="4"/>
        <v>G</v>
      </c>
      <c r="H15" s="5" t="str">
        <f t="shared" si="4"/>
        <v>H</v>
      </c>
      <c r="I15" s="5" t="str">
        <f t="shared" si="4"/>
        <v>I</v>
      </c>
      <c r="J15" s="5" t="str">
        <f t="shared" si="4"/>
        <v>J</v>
      </c>
      <c r="K15" s="5" t="str">
        <f t="shared" si="4"/>
        <v>K</v>
      </c>
      <c r="L15" s="5" t="str">
        <f t="shared" si="4"/>
        <v>L</v>
      </c>
      <c r="M15" s="5" t="str">
        <f t="shared" si="4"/>
        <v>M</v>
      </c>
      <c r="N15" s="5" t="str">
        <f t="shared" si="4"/>
        <v>N</v>
      </c>
      <c r="O15" s="5" t="str">
        <f t="shared" si="4"/>
        <v>O</v>
      </c>
      <c r="P15" s="5" t="str">
        <f t="shared" si="4"/>
        <v>P</v>
      </c>
      <c r="Q15" s="5" t="str">
        <f t="shared" si="4"/>
        <v>Q</v>
      </c>
      <c r="U15" s="36">
        <v>1.8</v>
      </c>
      <c r="V15" s="36">
        <f t="shared" ca="1" si="0"/>
        <v>-9.3575448961020782E-2</v>
      </c>
      <c r="AA15" s="36">
        <v>15</v>
      </c>
      <c r="AB15" s="36" t="s">
        <v>124</v>
      </c>
    </row>
    <row r="16" spans="1:28">
      <c r="A16" s="5"/>
      <c r="C16" s="5">
        <f>COLUMN()</f>
        <v>3</v>
      </c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5">
        <f>COLUMN()</f>
        <v>16</v>
      </c>
      <c r="Q16" s="5">
        <f>COLUMN()</f>
        <v>17</v>
      </c>
      <c r="U16" s="36">
        <v>1.9</v>
      </c>
      <c r="V16" s="36">
        <f t="shared" ca="1" si="0"/>
        <v>-0.10450178967202296</v>
      </c>
      <c r="AA16" s="36">
        <v>16</v>
      </c>
      <c r="AB16" s="36" t="s">
        <v>125</v>
      </c>
    </row>
    <row r="17" spans="1:28">
      <c r="A17" s="37" t="s">
        <v>126</v>
      </c>
      <c r="U17" s="36">
        <v>2</v>
      </c>
      <c r="V17" s="36">
        <f t="shared" ca="1" si="0"/>
        <v>-0.11593218244677773</v>
      </c>
      <c r="AA17" s="36">
        <v>17</v>
      </c>
      <c r="AB17" s="36" t="s">
        <v>128</v>
      </c>
    </row>
    <row r="18" spans="1:28">
      <c r="A18" s="64">
        <v>10000</v>
      </c>
      <c r="B18" s="64">
        <v>1</v>
      </c>
      <c r="C18" s="36">
        <f ca="1">SUM(INDIRECT(C12):INDIRECT(C13))</f>
        <v>59.90000000000002</v>
      </c>
      <c r="D18" s="95">
        <f ca="1">SUM(INDIRECT(D12):INDIRECT(D13))</f>
        <v>111.91199999999999</v>
      </c>
      <c r="E18" s="95">
        <f ca="1">SUM(INDIRECT(E12):INDIRECT(E13))</f>
        <v>-4.434163999860175</v>
      </c>
      <c r="F18" s="37">
        <f ca="1">SUM(INDIRECT(F12):INDIRECT(F13))</f>
        <v>84.479170000000011</v>
      </c>
      <c r="G18" s="37">
        <f ca="1">SUM(INDIRECT(G12):INDIRECT(G13))</f>
        <v>-3.7063544899101544</v>
      </c>
      <c r="H18" s="37">
        <f ca="1">SUM(INDIRECT(H12):INDIRECT(H13))</f>
        <v>133.5647867655</v>
      </c>
      <c r="I18" s="37">
        <f ca="1">SUM(INDIRECT(I12):INDIRECT(I13))</f>
        <v>229.86607357624919</v>
      </c>
      <c r="J18" s="37">
        <f ca="1">SUM(INDIRECT(J12):INDIRECT(J13))</f>
        <v>420.72664495149479</v>
      </c>
      <c r="K18" s="37">
        <f ca="1">SUM(INDIRECT(K12):INDIRECT(K13))</f>
        <v>-6.5039135823872192</v>
      </c>
      <c r="L18" s="37">
        <f ca="1">SUM(INDIRECT(L12):INDIRECT(L13))</f>
        <v>-12.026413312417841</v>
      </c>
      <c r="N18" s="36">
        <f ca="1">SUM(INDIRECT(N12):INDIRECT(N13))</f>
        <v>5.9119230484173263E-4</v>
      </c>
      <c r="O18" s="36">
        <f ca="1">SQRT(SUM(INDIRECT(O12):INDIRECT(O13)))</f>
        <v>3018.7701902130357</v>
      </c>
      <c r="P18" s="36">
        <f ca="1">SQRT(SUM(INDIRECT(P12):INDIRECT(P13)))</f>
        <v>4511.6841411176147</v>
      </c>
      <c r="Q18" s="36">
        <f ca="1">SQRT(SUM(INDIRECT(Q12):INDIRECT(Q13)))</f>
        <v>1555.8721577403585</v>
      </c>
      <c r="U18" s="36">
        <v>2.1</v>
      </c>
      <c r="V18" s="36">
        <f t="shared" ca="1" si="0"/>
        <v>-0.12786662728528506</v>
      </c>
      <c r="AA18" s="36">
        <v>18</v>
      </c>
      <c r="AB18" s="36" t="s">
        <v>130</v>
      </c>
    </row>
    <row r="19" spans="1:28">
      <c r="A19" s="65" t="s">
        <v>131</v>
      </c>
      <c r="F19" s="66" t="s">
        <v>132</v>
      </c>
      <c r="G19" s="66" t="s">
        <v>133</v>
      </c>
      <c r="H19" s="66" t="s">
        <v>134</v>
      </c>
      <c r="I19" s="66" t="s">
        <v>135</v>
      </c>
      <c r="J19" s="66" t="s">
        <v>136</v>
      </c>
      <c r="K19" s="66" t="s">
        <v>137</v>
      </c>
      <c r="L19" s="66" t="s">
        <v>138</v>
      </c>
      <c r="M19" s="67"/>
      <c r="N19" s="67"/>
      <c r="O19" s="67"/>
      <c r="P19" s="67"/>
      <c r="Q19" s="67"/>
      <c r="U19" s="36">
        <v>2.2000000000000002</v>
      </c>
      <c r="V19" s="36">
        <f t="shared" ca="1" si="0"/>
        <v>-0.14030512418754496</v>
      </c>
      <c r="AA19" s="36">
        <v>19</v>
      </c>
      <c r="AB19" s="36" t="s">
        <v>139</v>
      </c>
    </row>
    <row r="20" spans="1:28" ht="15" thickBot="1">
      <c r="A20" s="8" t="s">
        <v>140</v>
      </c>
      <c r="B20" s="8" t="s">
        <v>141</v>
      </c>
      <c r="C20" s="8" t="s">
        <v>173</v>
      </c>
      <c r="D20" s="8" t="s">
        <v>140</v>
      </c>
      <c r="E20" s="8" t="s">
        <v>141</v>
      </c>
      <c r="F20" s="8" t="s">
        <v>174</v>
      </c>
      <c r="G20" s="8" t="s">
        <v>175</v>
      </c>
      <c r="H20" s="8" t="s">
        <v>183</v>
      </c>
      <c r="I20" s="8" t="s">
        <v>184</v>
      </c>
      <c r="J20" s="8" t="s">
        <v>185</v>
      </c>
      <c r="K20" s="8" t="s">
        <v>176</v>
      </c>
      <c r="L20" s="8" t="s">
        <v>186</v>
      </c>
      <c r="M20" s="68" t="s">
        <v>147</v>
      </c>
      <c r="N20" s="8" t="s">
        <v>148</v>
      </c>
      <c r="O20" s="8" t="s">
        <v>149</v>
      </c>
      <c r="P20" s="8" t="s">
        <v>150</v>
      </c>
      <c r="Q20" s="8" t="s">
        <v>151</v>
      </c>
      <c r="R20" s="39" t="s">
        <v>152</v>
      </c>
      <c r="U20" s="36">
        <v>2.2999999999999998</v>
      </c>
      <c r="V20" s="36">
        <f ca="1">+E$4+E$5*U20+E$6*U20^2</f>
        <v>-0.15324767315355733</v>
      </c>
      <c r="AA20" s="36">
        <v>20</v>
      </c>
      <c r="AB20" s="36" t="s">
        <v>153</v>
      </c>
    </row>
    <row r="21" spans="1:28">
      <c r="A21" s="69">
        <v>5018.5</v>
      </c>
      <c r="B21" s="69">
        <v>-2.1504450000065845E-2</v>
      </c>
      <c r="C21" s="69">
        <v>0.1</v>
      </c>
      <c r="D21" s="70">
        <f t="shared" ref="D21:D71" si="5">A21/A$18</f>
        <v>0.50185000000000002</v>
      </c>
      <c r="E21" s="70">
        <f t="shared" ref="E21:E71" si="6">B21/B$18</f>
        <v>-2.1504450000065845E-2</v>
      </c>
      <c r="F21" s="62">
        <f t="shared" ref="F21:F71" si="7">$C21*D21</f>
        <v>5.0185000000000007E-2</v>
      </c>
      <c r="G21" s="62">
        <f t="shared" ref="G21:G71" si="8">$C21*E21</f>
        <v>-2.1504450000065845E-3</v>
      </c>
      <c r="H21" s="62">
        <f t="shared" ref="H21:H71" si="9">C21*D21*D21</f>
        <v>2.5185342250000006E-2</v>
      </c>
      <c r="I21" s="62">
        <f t="shared" ref="I21:I71" si="10">C21*D21*D21*D21</f>
        <v>1.2639264008162504E-2</v>
      </c>
      <c r="J21" s="62">
        <f t="shared" ref="J21:J71" si="11">C21*D21*D21*D21*D21</f>
        <v>6.3430146424963531E-3</v>
      </c>
      <c r="K21" s="62">
        <f t="shared" ref="K21:K71" si="12">C21*E21*D21</f>
        <v>-1.0792008232533045E-3</v>
      </c>
      <c r="L21" s="62">
        <f t="shared" ref="L21:L71" si="13">C21*E21*D21*D21</f>
        <v>-5.4159693314967091E-4</v>
      </c>
      <c r="M21" s="62">
        <f t="shared" ref="M21:M71" ca="1" si="14">+E$4+E$5*D21+E$6*D21^2</f>
        <v>2.5219059243843552E-3</v>
      </c>
      <c r="N21" s="62">
        <f t="shared" ref="N21:N71" ca="1" si="15">C21*(M21-E21)^2</f>
        <v>5.7726577900836325E-5</v>
      </c>
      <c r="O21" s="72">
        <f t="shared" ref="O21:O71" ca="1" si="16">(C21*O$1-O$2*F21+O$3*H21)^2</f>
        <v>17538.982941732047</v>
      </c>
      <c r="P21" s="62">
        <f t="shared" ref="P21:P71" ca="1" si="17">(-C21*O$2+O$4*F21-O$5*H21)^2</f>
        <v>31400.149818415204</v>
      </c>
      <c r="Q21" s="62">
        <f t="shared" ref="Q21:Q71" ca="1" si="18">+(C21*O$3-F21*O$5+H21*O$6)^2</f>
        <v>3019.8101261690144</v>
      </c>
      <c r="R21" s="36">
        <f t="shared" ref="R21:R71" ca="1" si="19">+E21-M21</f>
        <v>-2.40263559244502E-2</v>
      </c>
      <c r="U21" s="36">
        <v>2.4</v>
      </c>
      <c r="V21" s="36">
        <f ca="1">+E$4+E$5*U21+E$6*U21^2</f>
        <v>-0.16669427418332233</v>
      </c>
      <c r="AA21" s="36">
        <v>22</v>
      </c>
      <c r="AB21" s="36" t="s">
        <v>59</v>
      </c>
    </row>
    <row r="22" spans="1:28">
      <c r="A22" s="69">
        <v>5074.5</v>
      </c>
      <c r="B22" s="69">
        <v>9.5235000480897725E-4</v>
      </c>
      <c r="C22" s="69">
        <v>1</v>
      </c>
      <c r="D22" s="70">
        <f t="shared" si="5"/>
        <v>0.50744999999999996</v>
      </c>
      <c r="E22" s="70">
        <f t="shared" si="6"/>
        <v>9.5235000480897725E-4</v>
      </c>
      <c r="F22" s="62">
        <f t="shared" si="7"/>
        <v>0.50744999999999996</v>
      </c>
      <c r="G22" s="62">
        <f t="shared" si="8"/>
        <v>9.5235000480897725E-4</v>
      </c>
      <c r="H22" s="62">
        <f t="shared" si="9"/>
        <v>0.25750550249999998</v>
      </c>
      <c r="I22" s="62">
        <f t="shared" si="10"/>
        <v>0.13067116724362499</v>
      </c>
      <c r="J22" s="62">
        <f t="shared" si="11"/>
        <v>6.6309083817777489E-2</v>
      </c>
      <c r="K22" s="62">
        <f t="shared" si="12"/>
        <v>4.8327000994031544E-4</v>
      </c>
      <c r="L22" s="62">
        <f t="shared" si="13"/>
        <v>2.4523536654421307E-4</v>
      </c>
      <c r="M22" s="62">
        <f t="shared" ca="1" si="14"/>
        <v>2.2897816531911551E-3</v>
      </c>
      <c r="N22" s="62">
        <f t="shared" ca="1" si="15"/>
        <v>1.7887234140942694E-6</v>
      </c>
      <c r="O22" s="72">
        <f t="shared" ca="1" si="16"/>
        <v>1706073.0850803545</v>
      </c>
      <c r="P22" s="62">
        <f t="shared" ca="1" si="17"/>
        <v>3044432.1975730024</v>
      </c>
      <c r="Q22" s="62">
        <f t="shared" ca="1" si="18"/>
        <v>292130.80424343521</v>
      </c>
      <c r="R22" s="36">
        <f t="shared" ca="1" si="19"/>
        <v>-1.3374316483821778E-3</v>
      </c>
      <c r="AA22" s="36">
        <v>23</v>
      </c>
      <c r="AB22" s="36" t="s">
        <v>155</v>
      </c>
    </row>
    <row r="23" spans="1:28">
      <c r="A23" s="69">
        <v>5077</v>
      </c>
      <c r="B23" s="69">
        <v>-3.2969000021694228E-3</v>
      </c>
      <c r="C23" s="69">
        <v>1</v>
      </c>
      <c r="D23" s="70">
        <f t="shared" si="5"/>
        <v>0.50770000000000004</v>
      </c>
      <c r="E23" s="70">
        <f t="shared" si="6"/>
        <v>-3.2969000021694228E-3</v>
      </c>
      <c r="F23" s="62">
        <f t="shared" si="7"/>
        <v>0.50770000000000004</v>
      </c>
      <c r="G23" s="62">
        <f t="shared" si="8"/>
        <v>-3.2969000021694228E-3</v>
      </c>
      <c r="H23" s="62">
        <f t="shared" si="9"/>
        <v>0.25775929000000003</v>
      </c>
      <c r="I23" s="62">
        <f t="shared" si="10"/>
        <v>0.13086439153300003</v>
      </c>
      <c r="J23" s="62">
        <f t="shared" si="11"/>
        <v>6.6439851581304124E-2</v>
      </c>
      <c r="K23" s="62">
        <f t="shared" si="12"/>
        <v>-1.6738361311014161E-3</v>
      </c>
      <c r="L23" s="62">
        <f t="shared" si="13"/>
        <v>-8.4980660376018902E-4</v>
      </c>
      <c r="M23" s="62">
        <f t="shared" ca="1" si="14"/>
        <v>2.2793821037057219E-3</v>
      </c>
      <c r="N23" s="62">
        <f t="shared" ca="1" si="15"/>
        <v>3.1094922124303338E-5</v>
      </c>
      <c r="O23" s="72">
        <f t="shared" ca="1" si="16"/>
        <v>1703959.4765947165</v>
      </c>
      <c r="P23" s="62">
        <f t="shared" ca="1" si="17"/>
        <v>3040212.234241073</v>
      </c>
      <c r="Q23" s="62">
        <f t="shared" ca="1" si="18"/>
        <v>291696.23579261999</v>
      </c>
      <c r="R23" s="36">
        <f t="shared" ca="1" si="19"/>
        <v>-5.5762821058751447E-3</v>
      </c>
      <c r="AA23" s="36">
        <v>24</v>
      </c>
      <c r="AB23" s="36" t="s">
        <v>140</v>
      </c>
    </row>
    <row r="24" spans="1:28">
      <c r="A24" s="69">
        <v>5088.5</v>
      </c>
      <c r="B24" s="69">
        <v>2.1655000455211848E-4</v>
      </c>
      <c r="C24" s="69">
        <v>1</v>
      </c>
      <c r="D24" s="70">
        <f t="shared" si="5"/>
        <v>0.50885000000000002</v>
      </c>
      <c r="E24" s="70">
        <f t="shared" si="6"/>
        <v>2.1655000455211848E-4</v>
      </c>
      <c r="F24" s="62">
        <f t="shared" si="7"/>
        <v>0.50885000000000002</v>
      </c>
      <c r="G24" s="62">
        <f t="shared" si="8"/>
        <v>2.1655000455211848E-4</v>
      </c>
      <c r="H24" s="62">
        <f t="shared" si="9"/>
        <v>0.25892832250000003</v>
      </c>
      <c r="I24" s="62">
        <f t="shared" si="10"/>
        <v>0.13175567690412501</v>
      </c>
      <c r="J24" s="62">
        <f t="shared" si="11"/>
        <v>6.7043876192664012E-2</v>
      </c>
      <c r="K24" s="62">
        <f t="shared" si="12"/>
        <v>1.101914698163455E-4</v>
      </c>
      <c r="L24" s="62">
        <f t="shared" si="13"/>
        <v>5.607092941604741E-5</v>
      </c>
      <c r="M24" s="62">
        <f t="shared" ca="1" si="14"/>
        <v>2.2315035998816141E-3</v>
      </c>
      <c r="N24" s="62">
        <f t="shared" ca="1" si="15"/>
        <v>4.0600379913312606E-6</v>
      </c>
      <c r="O24" s="72">
        <f t="shared" ca="1" si="16"/>
        <v>1694260.3705614537</v>
      </c>
      <c r="P24" s="62">
        <f t="shared" ca="1" si="17"/>
        <v>3020852.0095712063</v>
      </c>
      <c r="Q24" s="62">
        <f t="shared" ca="1" si="18"/>
        <v>289702.88427619793</v>
      </c>
      <c r="R24" s="36">
        <f t="shared" ca="1" si="19"/>
        <v>-2.0149535953294957E-3</v>
      </c>
      <c r="AA24" s="36">
        <v>25</v>
      </c>
      <c r="AB24" s="36" t="s">
        <v>141</v>
      </c>
    </row>
    <row r="25" spans="1:28">
      <c r="A25" s="69">
        <v>5513.5</v>
      </c>
      <c r="B25" s="69">
        <v>-4.0559499975643121E-3</v>
      </c>
      <c r="C25" s="69">
        <v>0.1</v>
      </c>
      <c r="D25" s="70">
        <f t="shared" si="5"/>
        <v>0.55135000000000001</v>
      </c>
      <c r="E25" s="70">
        <f t="shared" si="6"/>
        <v>-4.0559499975643121E-3</v>
      </c>
      <c r="F25" s="62">
        <f t="shared" si="7"/>
        <v>5.5135000000000003E-2</v>
      </c>
      <c r="G25" s="62">
        <f t="shared" si="8"/>
        <v>-4.0559499975643124E-4</v>
      </c>
      <c r="H25" s="62">
        <f t="shared" si="9"/>
        <v>3.0398682250000003E-2</v>
      </c>
      <c r="I25" s="62">
        <f t="shared" si="10"/>
        <v>1.6760313458537502E-2</v>
      </c>
      <c r="J25" s="62">
        <f t="shared" si="11"/>
        <v>9.2407988253646513E-3</v>
      </c>
      <c r="K25" s="62">
        <f t="shared" si="12"/>
        <v>-2.2362480311570836E-4</v>
      </c>
      <c r="L25" s="62">
        <f t="shared" si="13"/>
        <v>-1.232955351978458E-4</v>
      </c>
      <c r="M25" s="62">
        <f t="shared" ca="1" si="14"/>
        <v>4.1532665323043214E-4</v>
      </c>
      <c r="N25" s="62">
        <f t="shared" ca="1" si="15"/>
        <v>1.9992314887942265E-6</v>
      </c>
      <c r="O25" s="72">
        <f t="shared" ca="1" si="16"/>
        <v>13620.613575492838</v>
      </c>
      <c r="P25" s="62">
        <f t="shared" ca="1" si="17"/>
        <v>23628.930103952593</v>
      </c>
      <c r="Q25" s="62">
        <f t="shared" ca="1" si="18"/>
        <v>2223.3756534566323</v>
      </c>
      <c r="R25" s="36">
        <f t="shared" ca="1" si="19"/>
        <v>-4.4712766507947442E-3</v>
      </c>
      <c r="AA25" s="36">
        <v>26</v>
      </c>
      <c r="AB25" s="36" t="s">
        <v>156</v>
      </c>
    </row>
    <row r="26" spans="1:28">
      <c r="A26" s="69">
        <v>5522.5</v>
      </c>
      <c r="B26" s="69">
        <v>1.4206750005541835E-2</v>
      </c>
      <c r="C26" s="69">
        <v>0.1</v>
      </c>
      <c r="D26" s="70">
        <f t="shared" si="5"/>
        <v>0.55225000000000002</v>
      </c>
      <c r="E26" s="70">
        <f t="shared" si="6"/>
        <v>1.4206750005541835E-2</v>
      </c>
      <c r="F26" s="62">
        <f t="shared" si="7"/>
        <v>5.5225000000000003E-2</v>
      </c>
      <c r="G26" s="62">
        <f t="shared" si="8"/>
        <v>1.4206750005541836E-3</v>
      </c>
      <c r="H26" s="62">
        <f t="shared" si="9"/>
        <v>3.0498006250000004E-2</v>
      </c>
      <c r="I26" s="62">
        <f t="shared" si="10"/>
        <v>1.6842523951562504E-2</v>
      </c>
      <c r="J26" s="62">
        <f t="shared" si="11"/>
        <v>9.301283852250394E-3</v>
      </c>
      <c r="K26" s="62">
        <f t="shared" si="12"/>
        <v>7.8456776905604791E-4</v>
      </c>
      <c r="L26" s="62">
        <f t="shared" si="13"/>
        <v>4.3327755046120248E-4</v>
      </c>
      <c r="M26" s="62">
        <f t="shared" ca="1" si="14"/>
        <v>3.7588202185613335E-4</v>
      </c>
      <c r="N26" s="62">
        <f t="shared" ca="1" si="15"/>
        <v>1.9129290918214224E-5</v>
      </c>
      <c r="O26" s="72">
        <f t="shared" ca="1" si="16"/>
        <v>13555.617695878575</v>
      </c>
      <c r="P26" s="62">
        <f t="shared" ca="1" si="17"/>
        <v>23501.301236309184</v>
      </c>
      <c r="Q26" s="62">
        <f t="shared" ca="1" si="18"/>
        <v>2210.3897652180708</v>
      </c>
      <c r="R26" s="36">
        <f t="shared" ca="1" si="19"/>
        <v>1.3830867983685702E-2</v>
      </c>
    </row>
    <row r="27" spans="1:28">
      <c r="A27" s="69">
        <v>5525</v>
      </c>
      <c r="B27" s="69">
        <v>-2.4425000010523945E-3</v>
      </c>
      <c r="C27" s="69">
        <v>0.1</v>
      </c>
      <c r="D27" s="70">
        <f t="shared" si="5"/>
        <v>0.55249999999999999</v>
      </c>
      <c r="E27" s="70">
        <f t="shared" si="6"/>
        <v>-2.4425000010523945E-3</v>
      </c>
      <c r="F27" s="62">
        <f t="shared" si="7"/>
        <v>5.525E-2</v>
      </c>
      <c r="G27" s="62">
        <f t="shared" si="8"/>
        <v>-2.4425000010523944E-4</v>
      </c>
      <c r="H27" s="62">
        <f t="shared" si="9"/>
        <v>3.0525625000000001E-2</v>
      </c>
      <c r="I27" s="62">
        <f t="shared" si="10"/>
        <v>1.68654078125E-2</v>
      </c>
      <c r="J27" s="62">
        <f t="shared" si="11"/>
        <v>9.3181378164062505E-3</v>
      </c>
      <c r="K27" s="62">
        <f t="shared" si="12"/>
        <v>-1.349481250581448E-4</v>
      </c>
      <c r="L27" s="62">
        <f t="shared" si="13"/>
        <v>-7.4558839094625E-5</v>
      </c>
      <c r="M27" s="62">
        <f t="shared" ca="1" si="14"/>
        <v>3.6491793405930145E-4</v>
      </c>
      <c r="N27" s="62">
        <f t="shared" ca="1" si="15"/>
        <v>7.8815954623868195E-7</v>
      </c>
      <c r="O27" s="72">
        <f t="shared" ca="1" si="16"/>
        <v>13537.601438071519</v>
      </c>
      <c r="P27" s="62">
        <f t="shared" ca="1" si="17"/>
        <v>23465.932003052014</v>
      </c>
      <c r="Q27" s="62">
        <f t="shared" ca="1" si="18"/>
        <v>2206.7916571478913</v>
      </c>
      <c r="R27" s="36">
        <f t="shared" ca="1" si="19"/>
        <v>-2.807417935111696E-3</v>
      </c>
    </row>
    <row r="28" spans="1:28">
      <c r="A28" s="69">
        <v>5527.5</v>
      </c>
      <c r="B28" s="69">
        <v>-2.0917499932693318E-3</v>
      </c>
      <c r="C28" s="69">
        <v>0.1</v>
      </c>
      <c r="D28" s="70">
        <f t="shared" si="5"/>
        <v>0.55274999999999996</v>
      </c>
      <c r="E28" s="70">
        <f t="shared" si="6"/>
        <v>-2.0917499932693318E-3</v>
      </c>
      <c r="F28" s="62">
        <f t="shared" si="7"/>
        <v>5.5274999999999998E-2</v>
      </c>
      <c r="G28" s="62">
        <f t="shared" si="8"/>
        <v>-2.0917499932693318E-4</v>
      </c>
      <c r="H28" s="62">
        <f t="shared" si="9"/>
        <v>3.0553256249999997E-2</v>
      </c>
      <c r="I28" s="62">
        <f t="shared" si="10"/>
        <v>1.6888312392187497E-2</v>
      </c>
      <c r="J28" s="62">
        <f t="shared" si="11"/>
        <v>9.3350146747816377E-3</v>
      </c>
      <c r="K28" s="62">
        <f t="shared" si="12"/>
        <v>-1.1562148087796231E-4</v>
      </c>
      <c r="L28" s="62">
        <f t="shared" si="13"/>
        <v>-6.390977355529366E-5</v>
      </c>
      <c r="M28" s="62">
        <f t="shared" ca="1" si="14"/>
        <v>3.5395069593707144E-4</v>
      </c>
      <c r="N28" s="62">
        <f t="shared" ca="1" si="15"/>
        <v>5.9814518611846756E-7</v>
      </c>
      <c r="O28" s="72">
        <f t="shared" ca="1" si="16"/>
        <v>13519.601751495182</v>
      </c>
      <c r="P28" s="62">
        <f t="shared" ca="1" si="17"/>
        <v>23430.598916577372</v>
      </c>
      <c r="Q28" s="62">
        <f t="shared" ca="1" si="18"/>
        <v>2203.1974936244687</v>
      </c>
      <c r="R28" s="36">
        <f t="shared" ca="1" si="19"/>
        <v>-2.4457006892064032E-3</v>
      </c>
    </row>
    <row r="29" spans="1:28">
      <c r="A29" s="69">
        <v>6417</v>
      </c>
      <c r="B29" s="69">
        <v>4.7051000001374632E-3</v>
      </c>
      <c r="C29" s="69">
        <v>0.1</v>
      </c>
      <c r="D29" s="70">
        <f t="shared" si="5"/>
        <v>0.64170000000000005</v>
      </c>
      <c r="E29" s="70">
        <f t="shared" si="6"/>
        <v>4.7051000001374632E-3</v>
      </c>
      <c r="F29" s="62">
        <f t="shared" si="7"/>
        <v>6.4170000000000005E-2</v>
      </c>
      <c r="G29" s="62">
        <f t="shared" si="8"/>
        <v>4.7051000001374632E-4</v>
      </c>
      <c r="H29" s="62">
        <f t="shared" si="9"/>
        <v>4.1177889000000009E-2</v>
      </c>
      <c r="I29" s="62">
        <f t="shared" si="10"/>
        <v>2.6423851371300006E-2</v>
      </c>
      <c r="J29" s="62">
        <f t="shared" si="11"/>
        <v>1.6956185424963216E-2</v>
      </c>
      <c r="K29" s="62">
        <f t="shared" si="12"/>
        <v>3.0192626700882103E-4</v>
      </c>
      <c r="L29" s="62">
        <f t="shared" si="13"/>
        <v>1.9374608553956047E-4</v>
      </c>
      <c r="M29" s="62">
        <f t="shared" ca="1" si="14"/>
        <v>-3.7481586505284971E-3</v>
      </c>
      <c r="N29" s="62">
        <f t="shared" ca="1" si="15"/>
        <v>7.1457581815058897E-6</v>
      </c>
      <c r="O29" s="72">
        <f t="shared" ca="1" si="16"/>
        <v>8099.3526674356162</v>
      </c>
      <c r="P29" s="62">
        <f t="shared" ca="1" si="17"/>
        <v>12994.566696736831</v>
      </c>
      <c r="Q29" s="62">
        <f t="shared" ca="1" si="18"/>
        <v>1156.4730753506831</v>
      </c>
      <c r="R29" s="36">
        <f t="shared" ca="1" si="19"/>
        <v>8.4532586506659603E-3</v>
      </c>
    </row>
    <row r="30" spans="1:28">
      <c r="A30" s="69">
        <v>6426</v>
      </c>
      <c r="B30" s="69">
        <v>4.9677999995765276E-3</v>
      </c>
      <c r="C30" s="69">
        <v>0.1</v>
      </c>
      <c r="D30" s="70">
        <f t="shared" si="5"/>
        <v>0.64259999999999995</v>
      </c>
      <c r="E30" s="70">
        <f t="shared" si="6"/>
        <v>4.9677999995765276E-3</v>
      </c>
      <c r="F30" s="62">
        <f t="shared" si="7"/>
        <v>6.4259999999999998E-2</v>
      </c>
      <c r="G30" s="62">
        <f t="shared" si="8"/>
        <v>4.9677999995765274E-4</v>
      </c>
      <c r="H30" s="62">
        <f t="shared" si="9"/>
        <v>4.1293475999999996E-2</v>
      </c>
      <c r="I30" s="62">
        <f t="shared" si="10"/>
        <v>2.6535187677599995E-2</v>
      </c>
      <c r="J30" s="62">
        <f t="shared" si="11"/>
        <v>1.7051511601625755E-2</v>
      </c>
      <c r="K30" s="62">
        <f t="shared" si="12"/>
        <v>3.192308279727876E-4</v>
      </c>
      <c r="L30" s="62">
        <f t="shared" si="13"/>
        <v>2.0513773005531331E-4</v>
      </c>
      <c r="M30" s="62">
        <f t="shared" ca="1" si="14"/>
        <v>-3.7917019812591952E-3</v>
      </c>
      <c r="N30" s="62">
        <f t="shared" ca="1" si="15"/>
        <v>7.6728874952264948E-6</v>
      </c>
      <c r="O30" s="72">
        <f t="shared" ca="1" si="16"/>
        <v>8053.8597006647597</v>
      </c>
      <c r="P30" s="62">
        <f t="shared" ca="1" si="17"/>
        <v>12909.147944519011</v>
      </c>
      <c r="Q30" s="62">
        <f t="shared" ca="1" si="18"/>
        <v>1148.064614787145</v>
      </c>
      <c r="R30" s="36">
        <f t="shared" ca="1" si="19"/>
        <v>8.7595019808357228E-3</v>
      </c>
    </row>
    <row r="31" spans="1:28">
      <c r="A31" s="69">
        <v>6437.5</v>
      </c>
      <c r="B31" s="69">
        <v>-1.141875000030268E-2</v>
      </c>
      <c r="C31" s="69">
        <v>0.1</v>
      </c>
      <c r="D31" s="70">
        <f t="shared" si="5"/>
        <v>0.64375000000000004</v>
      </c>
      <c r="E31" s="70">
        <f t="shared" si="6"/>
        <v>-1.141875000030268E-2</v>
      </c>
      <c r="F31" s="62">
        <f t="shared" si="7"/>
        <v>6.4375000000000002E-2</v>
      </c>
      <c r="G31" s="62">
        <f t="shared" si="8"/>
        <v>-1.141875000030268E-3</v>
      </c>
      <c r="H31" s="62">
        <f t="shared" si="9"/>
        <v>4.1441406250000007E-2</v>
      </c>
      <c r="I31" s="62">
        <f t="shared" si="10"/>
        <v>2.6677905273437507E-2</v>
      </c>
      <c r="J31" s="62">
        <f t="shared" si="11"/>
        <v>1.7173901519775395E-2</v>
      </c>
      <c r="K31" s="62">
        <f t="shared" si="12"/>
        <v>-7.3508203126948501E-4</v>
      </c>
      <c r="L31" s="62">
        <f t="shared" si="13"/>
        <v>-4.73209057629731E-4</v>
      </c>
      <c r="M31" s="62">
        <f t="shared" ca="1" si="14"/>
        <v>-3.8474000967743342E-3</v>
      </c>
      <c r="N31" s="62">
        <f t="shared" ca="1" si="15"/>
        <v>5.7325339361658694E-6</v>
      </c>
      <c r="O31" s="72">
        <f t="shared" ca="1" si="16"/>
        <v>7995.9828382960413</v>
      </c>
      <c r="P31" s="62">
        <f t="shared" ca="1" si="17"/>
        <v>12800.544256450483</v>
      </c>
      <c r="Q31" s="62">
        <f t="shared" ca="1" si="18"/>
        <v>1137.378852783876</v>
      </c>
      <c r="R31" s="36">
        <f t="shared" ca="1" si="19"/>
        <v>-7.5713499035283457E-3</v>
      </c>
    </row>
    <row r="32" spans="1:28">
      <c r="A32" s="69">
        <v>6454</v>
      </c>
      <c r="B32" s="69">
        <v>-3.1037999942782335E-3</v>
      </c>
      <c r="C32" s="69">
        <v>0.1</v>
      </c>
      <c r="D32" s="70">
        <f t="shared" si="5"/>
        <v>0.64539999999999997</v>
      </c>
      <c r="E32" s="70">
        <f t="shared" si="6"/>
        <v>-3.1037999942782335E-3</v>
      </c>
      <c r="F32" s="62">
        <f t="shared" si="7"/>
        <v>6.454E-2</v>
      </c>
      <c r="G32" s="62">
        <f t="shared" si="8"/>
        <v>-3.1037999942782338E-4</v>
      </c>
      <c r="H32" s="62">
        <f t="shared" si="9"/>
        <v>4.1654115999999998E-2</v>
      </c>
      <c r="I32" s="62">
        <f t="shared" si="10"/>
        <v>2.6883566466399996E-2</v>
      </c>
      <c r="J32" s="62">
        <f t="shared" si="11"/>
        <v>1.7350653797414555E-2</v>
      </c>
      <c r="K32" s="62">
        <f t="shared" si="12"/>
        <v>-2.003192516307172E-4</v>
      </c>
      <c r="L32" s="62">
        <f t="shared" si="13"/>
        <v>-1.2928604500246488E-4</v>
      </c>
      <c r="M32" s="62">
        <f t="shared" ca="1" si="14"/>
        <v>-3.9274312202792951E-3</v>
      </c>
      <c r="N32" s="62">
        <f t="shared" ca="1" si="15"/>
        <v>6.7836839644401185E-8</v>
      </c>
      <c r="O32" s="72">
        <f t="shared" ca="1" si="16"/>
        <v>7913.4364888299788</v>
      </c>
      <c r="P32" s="62">
        <f t="shared" ca="1" si="17"/>
        <v>12645.781165131781</v>
      </c>
      <c r="Q32" s="62">
        <f t="shared" ca="1" si="18"/>
        <v>1122.1611130015353</v>
      </c>
      <c r="R32" s="36">
        <f t="shared" ca="1" si="19"/>
        <v>8.2363122600106163E-4</v>
      </c>
    </row>
    <row r="33" spans="1:18">
      <c r="A33" s="69">
        <v>7419</v>
      </c>
      <c r="B33" s="69">
        <v>-9.914299997035414E-3</v>
      </c>
      <c r="C33" s="69">
        <v>1</v>
      </c>
      <c r="D33" s="70">
        <f t="shared" si="5"/>
        <v>0.7419</v>
      </c>
      <c r="E33" s="70">
        <f t="shared" si="6"/>
        <v>-9.914299997035414E-3</v>
      </c>
      <c r="F33" s="62">
        <f t="shared" si="7"/>
        <v>0.7419</v>
      </c>
      <c r="G33" s="62">
        <f t="shared" si="8"/>
        <v>-9.914299997035414E-3</v>
      </c>
      <c r="H33" s="62">
        <f t="shared" si="9"/>
        <v>0.55041561000000006</v>
      </c>
      <c r="I33" s="62">
        <f t="shared" si="10"/>
        <v>0.40835334105900006</v>
      </c>
      <c r="J33" s="62">
        <f t="shared" si="11"/>
        <v>0.30295734373167216</v>
      </c>
      <c r="K33" s="62">
        <f t="shared" si="12"/>
        <v>-7.355419167800574E-3</v>
      </c>
      <c r="L33" s="62">
        <f t="shared" si="13"/>
        <v>-5.4569854805912458E-3</v>
      </c>
      <c r="M33" s="62">
        <f t="shared" ca="1" si="14"/>
        <v>-8.8467451785658163E-3</v>
      </c>
      <c r="N33" s="62">
        <f t="shared" ca="1" si="15"/>
        <v>1.1396732904376557E-6</v>
      </c>
      <c r="O33" s="72">
        <f t="shared" ca="1" si="16"/>
        <v>401814.44902097853</v>
      </c>
      <c r="P33" s="62">
        <f t="shared" ca="1" si="17"/>
        <v>557790.6715316301</v>
      </c>
      <c r="Q33" s="62">
        <f t="shared" ca="1" si="18"/>
        <v>44425.419625083785</v>
      </c>
      <c r="R33" s="36">
        <f t="shared" ca="1" si="19"/>
        <v>-1.0675548184695977E-3</v>
      </c>
    </row>
    <row r="34" spans="1:18">
      <c r="A34" s="69">
        <v>7424</v>
      </c>
      <c r="B34" s="69">
        <v>-9.0128000010736287E-3</v>
      </c>
      <c r="C34" s="69">
        <v>1</v>
      </c>
      <c r="D34" s="70">
        <f t="shared" si="5"/>
        <v>0.74239999999999995</v>
      </c>
      <c r="E34" s="70">
        <f t="shared" si="6"/>
        <v>-9.0128000010736287E-3</v>
      </c>
      <c r="F34" s="62">
        <f t="shared" si="7"/>
        <v>0.74239999999999995</v>
      </c>
      <c r="G34" s="62">
        <f t="shared" si="8"/>
        <v>-9.0128000010736287E-3</v>
      </c>
      <c r="H34" s="62">
        <f t="shared" si="9"/>
        <v>0.55115775999999994</v>
      </c>
      <c r="I34" s="62">
        <f t="shared" si="10"/>
        <v>0.4091795210239999</v>
      </c>
      <c r="J34" s="62">
        <f t="shared" si="11"/>
        <v>0.30377487640821749</v>
      </c>
      <c r="K34" s="62">
        <f t="shared" si="12"/>
        <v>-6.6911027207970618E-3</v>
      </c>
      <c r="L34" s="62">
        <f t="shared" si="13"/>
        <v>-4.9674746599197381E-3</v>
      </c>
      <c r="M34" s="62">
        <f t="shared" ca="1" si="14"/>
        <v>-8.8734561781794105E-3</v>
      </c>
      <c r="N34" s="62">
        <f t="shared" ca="1" si="15"/>
        <v>1.9416700978775235E-8</v>
      </c>
      <c r="O34" s="72">
        <f t="shared" ca="1" si="16"/>
        <v>400233.5642845736</v>
      </c>
      <c r="P34" s="62">
        <f t="shared" ca="1" si="17"/>
        <v>555051.07845780835</v>
      </c>
      <c r="Q34" s="62">
        <f t="shared" ca="1" si="18"/>
        <v>44172.137753862073</v>
      </c>
      <c r="R34" s="36">
        <f t="shared" ca="1" si="19"/>
        <v>-1.3934382289421815E-4</v>
      </c>
    </row>
    <row r="35" spans="1:18">
      <c r="A35" s="69">
        <v>7776</v>
      </c>
      <c r="B35" s="69">
        <v>-1.2727199995424598E-2</v>
      </c>
      <c r="C35" s="69">
        <v>1</v>
      </c>
      <c r="D35" s="70">
        <f t="shared" si="5"/>
        <v>0.77759999999999996</v>
      </c>
      <c r="E35" s="70">
        <f t="shared" si="6"/>
        <v>-1.2727199995424598E-2</v>
      </c>
      <c r="F35" s="62">
        <f t="shared" si="7"/>
        <v>0.77759999999999996</v>
      </c>
      <c r="G35" s="62">
        <f t="shared" si="8"/>
        <v>-1.2727199995424598E-2</v>
      </c>
      <c r="H35" s="62">
        <f t="shared" si="9"/>
        <v>0.60466175999999994</v>
      </c>
      <c r="I35" s="62">
        <f t="shared" si="10"/>
        <v>0.47018498457599994</v>
      </c>
      <c r="J35" s="62">
        <f t="shared" si="11"/>
        <v>0.36561584400629754</v>
      </c>
      <c r="K35" s="62">
        <f t="shared" si="12"/>
        <v>-9.8966707164421675E-3</v>
      </c>
      <c r="L35" s="62">
        <f t="shared" si="13"/>
        <v>-7.6956511491054289E-3</v>
      </c>
      <c r="M35" s="62">
        <f t="shared" ca="1" si="14"/>
        <v>-1.0785581150246372E-2</v>
      </c>
      <c r="N35" s="62">
        <f t="shared" ca="1" si="15"/>
        <v>3.7698837399512312E-6</v>
      </c>
      <c r="O35" s="72">
        <f t="shared" ca="1" si="16"/>
        <v>298937.01171307464</v>
      </c>
      <c r="P35" s="62">
        <f t="shared" ca="1" si="17"/>
        <v>382990.31834099547</v>
      </c>
      <c r="Q35" s="62">
        <f t="shared" ca="1" si="18"/>
        <v>28526.406994306293</v>
      </c>
      <c r="R35" s="36">
        <f t="shared" ca="1" si="19"/>
        <v>-1.9416188451782269E-3</v>
      </c>
    </row>
    <row r="36" spans="1:18">
      <c r="A36" s="69">
        <v>7785</v>
      </c>
      <c r="B36" s="69">
        <v>-9.4644999990123324E-3</v>
      </c>
      <c r="C36" s="69">
        <v>1</v>
      </c>
      <c r="D36" s="70">
        <f t="shared" si="5"/>
        <v>0.77849999999999997</v>
      </c>
      <c r="E36" s="70">
        <f t="shared" si="6"/>
        <v>-9.4644999990123324E-3</v>
      </c>
      <c r="F36" s="62">
        <f t="shared" si="7"/>
        <v>0.77849999999999997</v>
      </c>
      <c r="G36" s="62">
        <f t="shared" si="8"/>
        <v>-9.4644999990123324E-3</v>
      </c>
      <c r="H36" s="62">
        <f t="shared" si="9"/>
        <v>0.60606224999999991</v>
      </c>
      <c r="I36" s="62">
        <f t="shared" si="10"/>
        <v>0.47181946162499994</v>
      </c>
      <c r="J36" s="62">
        <f t="shared" si="11"/>
        <v>0.36731145087506245</v>
      </c>
      <c r="K36" s="62">
        <f t="shared" si="12"/>
        <v>-7.3681132492311001E-3</v>
      </c>
      <c r="L36" s="62">
        <f t="shared" si="13"/>
        <v>-5.7360761645264113E-3</v>
      </c>
      <c r="M36" s="62">
        <f t="shared" ca="1" si="14"/>
        <v>-1.0835289541768831E-2</v>
      </c>
      <c r="N36" s="62">
        <f t="shared" ca="1" si="15"/>
        <v>1.8790639705305701E-6</v>
      </c>
      <c r="O36" s="72">
        <f t="shared" ca="1" si="16"/>
        <v>296596.36723668117</v>
      </c>
      <c r="P36" s="62">
        <f t="shared" ca="1" si="17"/>
        <v>379107.80209873692</v>
      </c>
      <c r="Q36" s="62">
        <f t="shared" ca="1" si="18"/>
        <v>28180.466139610067</v>
      </c>
      <c r="R36" s="36">
        <f t="shared" ca="1" si="19"/>
        <v>1.3707895427564985E-3</v>
      </c>
    </row>
    <row r="37" spans="1:18">
      <c r="A37" s="69">
        <v>7818</v>
      </c>
      <c r="B37" s="69">
        <v>2.6539999817032367E-4</v>
      </c>
      <c r="C37" s="69">
        <v>0.1</v>
      </c>
      <c r="D37" s="70">
        <f t="shared" si="5"/>
        <v>0.78180000000000005</v>
      </c>
      <c r="E37" s="70">
        <f t="shared" si="6"/>
        <v>2.6539999817032367E-4</v>
      </c>
      <c r="F37" s="62">
        <f t="shared" si="7"/>
        <v>7.8180000000000013E-2</v>
      </c>
      <c r="G37" s="62">
        <f t="shared" si="8"/>
        <v>2.6539999817032369E-5</v>
      </c>
      <c r="H37" s="62">
        <f t="shared" si="9"/>
        <v>6.1121124000000013E-2</v>
      </c>
      <c r="I37" s="62">
        <f t="shared" si="10"/>
        <v>4.7784494743200012E-2</v>
      </c>
      <c r="J37" s="62">
        <f t="shared" si="11"/>
        <v>3.7357917990233774E-2</v>
      </c>
      <c r="K37" s="62">
        <f t="shared" si="12"/>
        <v>2.0748971856955906E-5</v>
      </c>
      <c r="L37" s="62">
        <f t="shared" si="13"/>
        <v>1.6221546197768129E-5</v>
      </c>
      <c r="M37" s="62">
        <f t="shared" ca="1" si="14"/>
        <v>-1.1017902952098035E-2</v>
      </c>
      <c r="N37" s="62">
        <f t="shared" ca="1" si="15"/>
        <v>1.2731292546753468E-5</v>
      </c>
      <c r="O37" s="72">
        <f t="shared" ca="1" si="16"/>
        <v>2881.1621014107759</v>
      </c>
      <c r="P37" s="62">
        <f t="shared" ca="1" si="17"/>
        <v>3650.827641088154</v>
      </c>
      <c r="Q37" s="62">
        <f t="shared" ca="1" si="18"/>
        <v>269.34001822104176</v>
      </c>
      <c r="R37" s="36">
        <f t="shared" ca="1" si="19"/>
        <v>1.1283302950268359E-2</v>
      </c>
    </row>
    <row r="38" spans="1:18">
      <c r="A38" s="69">
        <v>8327</v>
      </c>
      <c r="B38" s="69">
        <v>4.678100005548913E-3</v>
      </c>
      <c r="C38" s="69">
        <v>0.1</v>
      </c>
      <c r="D38" s="70">
        <f t="shared" si="5"/>
        <v>0.8327</v>
      </c>
      <c r="E38" s="70">
        <f t="shared" si="6"/>
        <v>4.678100005548913E-3</v>
      </c>
      <c r="F38" s="62">
        <f t="shared" si="7"/>
        <v>8.3270000000000011E-2</v>
      </c>
      <c r="G38" s="62">
        <f t="shared" si="8"/>
        <v>4.6781000055489135E-4</v>
      </c>
      <c r="H38" s="62">
        <f t="shared" si="9"/>
        <v>6.9338929000000007E-2</v>
      </c>
      <c r="I38" s="62">
        <f t="shared" si="10"/>
        <v>5.7738526178300005E-2</v>
      </c>
      <c r="J38" s="62">
        <f t="shared" si="11"/>
        <v>4.8078870748670413E-2</v>
      </c>
      <c r="K38" s="62">
        <f t="shared" si="12"/>
        <v>3.8954538746205803E-4</v>
      </c>
      <c r="L38" s="62">
        <f t="shared" si="13"/>
        <v>3.2437444413965571E-4</v>
      </c>
      <c r="M38" s="62">
        <f t="shared" ca="1" si="14"/>
        <v>-1.390410490055524E-2</v>
      </c>
      <c r="N38" s="62">
        <f t="shared" ca="1" si="15"/>
        <v>3.4529833917244138E-5</v>
      </c>
      <c r="O38" s="72">
        <f t="shared" ca="1" si="16"/>
        <v>1765.3786756503462</v>
      </c>
      <c r="P38" s="62">
        <f t="shared" ca="1" si="17"/>
        <v>1881.4147847845372</v>
      </c>
      <c r="Q38" s="62">
        <f t="shared" ca="1" si="18"/>
        <v>117.91246952258372</v>
      </c>
      <c r="R38" s="36">
        <f t="shared" ca="1" si="19"/>
        <v>1.8582204906104155E-2</v>
      </c>
    </row>
    <row r="39" spans="1:18">
      <c r="A39" s="69">
        <v>8402</v>
      </c>
      <c r="B39" s="69">
        <v>2.0059999951627105E-4</v>
      </c>
      <c r="C39" s="69">
        <v>0.1</v>
      </c>
      <c r="D39" s="70">
        <f t="shared" si="5"/>
        <v>0.84019999999999995</v>
      </c>
      <c r="E39" s="70">
        <f t="shared" si="6"/>
        <v>2.0059999951627105E-4</v>
      </c>
      <c r="F39" s="62">
        <f t="shared" si="7"/>
        <v>8.4019999999999997E-2</v>
      </c>
      <c r="G39" s="62">
        <f t="shared" si="8"/>
        <v>2.0059999951627108E-5</v>
      </c>
      <c r="H39" s="62">
        <f t="shared" si="9"/>
        <v>7.059360399999999E-2</v>
      </c>
      <c r="I39" s="62">
        <f t="shared" si="10"/>
        <v>5.9312746080799991E-2</v>
      </c>
      <c r="J39" s="62">
        <f t="shared" si="11"/>
        <v>4.9834569257088152E-2</v>
      </c>
      <c r="K39" s="62">
        <f t="shared" si="12"/>
        <v>1.6854411959357094E-5</v>
      </c>
      <c r="L39" s="62">
        <f t="shared" si="13"/>
        <v>1.416107692825183E-5</v>
      </c>
      <c r="M39" s="62">
        <f t="shared" ca="1" si="14"/>
        <v>-1.4340418976968099E-2</v>
      </c>
      <c r="N39" s="62">
        <f t="shared" ca="1" si="15"/>
        <v>2.1144123287447857E-5</v>
      </c>
      <c r="O39" s="72">
        <f t="shared" ca="1" si="16"/>
        <v>1629.5353054017005</v>
      </c>
      <c r="P39" s="62">
        <f t="shared" ca="1" si="17"/>
        <v>1678.7324320049092</v>
      </c>
      <c r="Q39" s="62">
        <f t="shared" ca="1" si="18"/>
        <v>101.57390848405093</v>
      </c>
      <c r="R39" s="36">
        <f t="shared" ca="1" si="19"/>
        <v>1.454101897648437E-2</v>
      </c>
    </row>
    <row r="40" spans="1:18">
      <c r="A40" s="69">
        <v>8775.5</v>
      </c>
      <c r="B40" s="69">
        <v>-8.8973499950952828E-3</v>
      </c>
      <c r="C40" s="69">
        <v>1</v>
      </c>
      <c r="D40" s="70">
        <f t="shared" si="5"/>
        <v>0.87755000000000005</v>
      </c>
      <c r="E40" s="70">
        <f t="shared" si="6"/>
        <v>-8.8973499950952828E-3</v>
      </c>
      <c r="F40" s="62">
        <f t="shared" si="7"/>
        <v>0.87755000000000005</v>
      </c>
      <c r="G40" s="62">
        <f t="shared" si="8"/>
        <v>-8.8973499950952828E-3</v>
      </c>
      <c r="H40" s="62">
        <f t="shared" si="9"/>
        <v>0.77009400250000004</v>
      </c>
      <c r="I40" s="62">
        <f t="shared" si="10"/>
        <v>0.67579599189387507</v>
      </c>
      <c r="J40" s="62">
        <f t="shared" si="11"/>
        <v>0.59304477268647016</v>
      </c>
      <c r="K40" s="62">
        <f t="shared" si="12"/>
        <v>-7.8078694881958659E-3</v>
      </c>
      <c r="L40" s="62">
        <f t="shared" si="13"/>
        <v>-6.8517958693662829E-3</v>
      </c>
      <c r="M40" s="62">
        <f t="shared" ca="1" si="14"/>
        <v>-1.6555481155227404E-2</v>
      </c>
      <c r="N40" s="62">
        <f t="shared" ca="1" si="15"/>
        <v>5.8646972865786554E-5</v>
      </c>
      <c r="O40" s="72">
        <f t="shared" ca="1" si="16"/>
        <v>105108.958988263</v>
      </c>
      <c r="P40" s="62">
        <f t="shared" ca="1" si="17"/>
        <v>86565.729601097744</v>
      </c>
      <c r="Q40" s="62">
        <f t="shared" ca="1" si="18"/>
        <v>4015.6068235300031</v>
      </c>
      <c r="R40" s="36">
        <f t="shared" ca="1" si="19"/>
        <v>7.6581311601321214E-3</v>
      </c>
    </row>
    <row r="41" spans="1:18">
      <c r="A41" s="69">
        <v>9695</v>
      </c>
      <c r="B41" s="69">
        <v>-1.9991499997559004E-2</v>
      </c>
      <c r="C41" s="69">
        <v>1</v>
      </c>
      <c r="D41" s="70">
        <f t="shared" si="5"/>
        <v>0.96950000000000003</v>
      </c>
      <c r="E41" s="70">
        <f t="shared" si="6"/>
        <v>-1.9991499997559004E-2</v>
      </c>
      <c r="F41" s="62">
        <f t="shared" si="7"/>
        <v>0.96950000000000003</v>
      </c>
      <c r="G41" s="62">
        <f t="shared" si="8"/>
        <v>-1.9991499997559004E-2</v>
      </c>
      <c r="H41" s="62">
        <f t="shared" si="9"/>
        <v>0.93993025000000008</v>
      </c>
      <c r="I41" s="62">
        <f t="shared" si="10"/>
        <v>0.91126237737500015</v>
      </c>
      <c r="J41" s="62">
        <f t="shared" si="11"/>
        <v>0.88346887486506265</v>
      </c>
      <c r="K41" s="62">
        <f t="shared" si="12"/>
        <v>-1.9381759247633454E-2</v>
      </c>
      <c r="L41" s="62">
        <f t="shared" si="13"/>
        <v>-1.8790615590580633E-2</v>
      </c>
      <c r="M41" s="62">
        <f t="shared" ca="1" si="14"/>
        <v>-2.2308263348133364E-2</v>
      </c>
      <c r="N41" s="62">
        <f t="shared" ca="1" si="15"/>
        <v>5.3673924225645376E-6</v>
      </c>
      <c r="O41" s="72">
        <f t="shared" ca="1" si="16"/>
        <v>21708.882041936948</v>
      </c>
      <c r="P41" s="62">
        <f t="shared" ca="1" si="17"/>
        <v>1554.0212930004723</v>
      </c>
      <c r="Q41" s="62">
        <f t="shared" ca="1" si="18"/>
        <v>341.19724540465745</v>
      </c>
      <c r="R41" s="36">
        <f t="shared" ca="1" si="19"/>
        <v>2.3167633505743607E-3</v>
      </c>
    </row>
    <row r="42" spans="1:18">
      <c r="A42" s="69">
        <v>10106</v>
      </c>
      <c r="B42" s="69">
        <v>-1.9728200000827201E-2</v>
      </c>
      <c r="C42" s="69">
        <v>0.1</v>
      </c>
      <c r="D42" s="70">
        <f t="shared" si="5"/>
        <v>1.0105999999999999</v>
      </c>
      <c r="E42" s="70">
        <f t="shared" si="6"/>
        <v>-1.9728200000827201E-2</v>
      </c>
      <c r="F42" s="62">
        <f t="shared" si="7"/>
        <v>0.10106</v>
      </c>
      <c r="G42" s="62">
        <f t="shared" si="8"/>
        <v>-1.97282000008272E-3</v>
      </c>
      <c r="H42" s="62">
        <f t="shared" si="9"/>
        <v>0.10213123599999999</v>
      </c>
      <c r="I42" s="62">
        <f t="shared" si="10"/>
        <v>0.10321382710159999</v>
      </c>
      <c r="J42" s="62">
        <f t="shared" si="11"/>
        <v>0.10430789366887694</v>
      </c>
      <c r="K42" s="62">
        <f t="shared" si="12"/>
        <v>-1.9937318920835966E-3</v>
      </c>
      <c r="L42" s="62">
        <f t="shared" si="13"/>
        <v>-2.0148654501396827E-3</v>
      </c>
      <c r="M42" s="62">
        <f t="shared" ca="1" si="14"/>
        <v>-2.5017470538514573E-2</v>
      </c>
      <c r="N42" s="62">
        <f t="shared" ca="1" si="15"/>
        <v>2.7976382820847667E-6</v>
      </c>
      <c r="O42" s="72">
        <f t="shared" ca="1" si="16"/>
        <v>59.166744925779831</v>
      </c>
      <c r="P42" s="62">
        <f t="shared" ca="1" si="17"/>
        <v>37.061215446353451</v>
      </c>
      <c r="Q42" s="62">
        <f t="shared" ca="1" si="18"/>
        <v>25.330204229656065</v>
      </c>
      <c r="R42" s="36">
        <f t="shared" ca="1" si="19"/>
        <v>5.2892705376873725E-3</v>
      </c>
    </row>
    <row r="43" spans="1:18">
      <c r="A43" s="69">
        <v>11012</v>
      </c>
      <c r="B43" s="69">
        <v>-3.0116400004772004E-2</v>
      </c>
      <c r="C43" s="69">
        <v>1</v>
      </c>
      <c r="D43" s="70">
        <f t="shared" si="5"/>
        <v>1.1012</v>
      </c>
      <c r="E43" s="70">
        <f t="shared" si="6"/>
        <v>-3.0116400004772004E-2</v>
      </c>
      <c r="F43" s="62">
        <f t="shared" si="7"/>
        <v>1.1012</v>
      </c>
      <c r="G43" s="62">
        <f t="shared" si="8"/>
        <v>-3.0116400004772004E-2</v>
      </c>
      <c r="H43" s="62">
        <f t="shared" si="9"/>
        <v>1.2126414399999998</v>
      </c>
      <c r="I43" s="62">
        <f t="shared" si="10"/>
        <v>1.3353607537279997</v>
      </c>
      <c r="J43" s="62">
        <f t="shared" si="11"/>
        <v>1.4704992620052733</v>
      </c>
      <c r="K43" s="62">
        <f t="shared" si="12"/>
        <v>-3.3164179685254931E-2</v>
      </c>
      <c r="L43" s="62">
        <f t="shared" si="13"/>
        <v>-3.6520394669402725E-2</v>
      </c>
      <c r="M43" s="62">
        <f t="shared" ca="1" si="14"/>
        <v>-3.129030946361986E-2</v>
      </c>
      <c r="N43" s="62">
        <f t="shared" ca="1" si="15"/>
        <v>1.3780634175724667E-6</v>
      </c>
      <c r="O43" s="72">
        <f t="shared" ca="1" si="16"/>
        <v>3536.259681740888</v>
      </c>
      <c r="P43" s="62">
        <f t="shared" ca="1" si="17"/>
        <v>63664.135971244366</v>
      </c>
      <c r="Q43" s="62">
        <f t="shared" ca="1" si="18"/>
        <v>12154.724789586713</v>
      </c>
      <c r="R43" s="36">
        <f t="shared" ca="1" si="19"/>
        <v>1.1739094588478563E-3</v>
      </c>
    </row>
    <row r="44" spans="1:18">
      <c r="A44" s="69">
        <v>11040</v>
      </c>
      <c r="B44" s="69">
        <v>-3.1387999995786231E-2</v>
      </c>
      <c r="C44" s="69">
        <v>1</v>
      </c>
      <c r="D44" s="70">
        <f t="shared" si="5"/>
        <v>1.1040000000000001</v>
      </c>
      <c r="E44" s="70">
        <f t="shared" si="6"/>
        <v>-3.1387999995786231E-2</v>
      </c>
      <c r="F44" s="62">
        <f t="shared" si="7"/>
        <v>1.1040000000000001</v>
      </c>
      <c r="G44" s="62">
        <f t="shared" si="8"/>
        <v>-3.1387999995786231E-2</v>
      </c>
      <c r="H44" s="62">
        <f t="shared" si="9"/>
        <v>1.2188160000000001</v>
      </c>
      <c r="I44" s="62">
        <f t="shared" si="10"/>
        <v>1.3455728640000002</v>
      </c>
      <c r="J44" s="62">
        <f t="shared" si="11"/>
        <v>1.4855124418560004</v>
      </c>
      <c r="K44" s="62">
        <f t="shared" si="12"/>
        <v>-3.4652351995348003E-2</v>
      </c>
      <c r="L44" s="62">
        <f t="shared" si="13"/>
        <v>-3.8256196602864202E-2</v>
      </c>
      <c r="M44" s="62">
        <f t="shared" ca="1" si="14"/>
        <v>-3.1490763020042306E-2</v>
      </c>
      <c r="N44" s="62">
        <f t="shared" ca="1" si="15"/>
        <v>1.0560239154254677E-8</v>
      </c>
      <c r="O44" s="72">
        <f t="shared" ca="1" si="16"/>
        <v>4002.8980767747939</v>
      </c>
      <c r="P44" s="62">
        <f t="shared" ca="1" si="17"/>
        <v>66349.500905812325</v>
      </c>
      <c r="Q44" s="62">
        <f t="shared" ca="1" si="18"/>
        <v>12515.876757285501</v>
      </c>
      <c r="R44" s="36">
        <f t="shared" ca="1" si="19"/>
        <v>1.0276302425607509E-4</v>
      </c>
    </row>
    <row r="45" spans="1:18">
      <c r="A45" s="69">
        <v>11042.5</v>
      </c>
      <c r="B45" s="69">
        <v>-3.0637249998108018E-2</v>
      </c>
      <c r="C45" s="69">
        <v>1</v>
      </c>
      <c r="D45" s="70">
        <f t="shared" si="5"/>
        <v>1.10425</v>
      </c>
      <c r="E45" s="70">
        <f t="shared" si="6"/>
        <v>-3.0637249998108018E-2</v>
      </c>
      <c r="F45" s="62">
        <f t="shared" si="7"/>
        <v>1.10425</v>
      </c>
      <c r="G45" s="62">
        <f t="shared" si="8"/>
        <v>-3.0637249998108018E-2</v>
      </c>
      <c r="H45" s="62">
        <f t="shared" si="9"/>
        <v>1.2193680624999998</v>
      </c>
      <c r="I45" s="62">
        <f t="shared" si="10"/>
        <v>1.3464871830156249</v>
      </c>
      <c r="J45" s="62">
        <f t="shared" si="11"/>
        <v>1.4868584718450037</v>
      </c>
      <c r="K45" s="62">
        <f t="shared" si="12"/>
        <v>-3.3831183310410774E-2</v>
      </c>
      <c r="L45" s="62">
        <f t="shared" si="13"/>
        <v>-3.7358084170521097E-2</v>
      </c>
      <c r="M45" s="62">
        <f t="shared" ca="1" si="14"/>
        <v>-3.1508679875993519E-2</v>
      </c>
      <c r="N45" s="62">
        <f t="shared" ca="1" si="15"/>
        <v>7.5939003207153811E-7</v>
      </c>
      <c r="O45" s="72">
        <f t="shared" ca="1" si="16"/>
        <v>4045.8149017130572</v>
      </c>
      <c r="P45" s="62">
        <f t="shared" ca="1" si="17"/>
        <v>66590.984973909552</v>
      </c>
      <c r="Q45" s="62">
        <f t="shared" ca="1" si="18"/>
        <v>12548.232015238367</v>
      </c>
      <c r="R45" s="36">
        <f t="shared" ca="1" si="19"/>
        <v>8.7142987788550036E-4</v>
      </c>
    </row>
    <row r="46" spans="1:18">
      <c r="A46" s="69">
        <v>11051.5</v>
      </c>
      <c r="B46" s="69">
        <v>-2.8074549991288222E-2</v>
      </c>
      <c r="C46" s="69">
        <v>1</v>
      </c>
      <c r="D46" s="70">
        <f t="shared" si="5"/>
        <v>1.1051500000000001</v>
      </c>
      <c r="E46" s="70">
        <f t="shared" si="6"/>
        <v>-2.8074549991288222E-2</v>
      </c>
      <c r="F46" s="62">
        <f t="shared" si="7"/>
        <v>1.1051500000000001</v>
      </c>
      <c r="G46" s="62">
        <f t="shared" si="8"/>
        <v>-2.8074549991288222E-2</v>
      </c>
      <c r="H46" s="62">
        <f t="shared" si="9"/>
        <v>1.2213565225000003</v>
      </c>
      <c r="I46" s="62">
        <f t="shared" si="10"/>
        <v>1.3497821608408753</v>
      </c>
      <c r="J46" s="62">
        <f t="shared" si="11"/>
        <v>1.4917117550532935</v>
      </c>
      <c r="K46" s="62">
        <f t="shared" si="12"/>
        <v>-3.1026588922872182E-2</v>
      </c>
      <c r="L46" s="62">
        <f t="shared" si="13"/>
        <v>-3.4289034748112193E-2</v>
      </c>
      <c r="M46" s="62">
        <f t="shared" ca="1" si="14"/>
        <v>-3.1573206642112217E-2</v>
      </c>
      <c r="N46" s="62">
        <f t="shared" ca="1" si="15"/>
        <v>1.2240598360354972E-5</v>
      </c>
      <c r="O46" s="72">
        <f t="shared" ca="1" si="16"/>
        <v>4201.9983421358538</v>
      </c>
      <c r="P46" s="62">
        <f t="shared" ca="1" si="17"/>
        <v>67462.623295329235</v>
      </c>
      <c r="Q46" s="62">
        <f t="shared" ca="1" si="18"/>
        <v>12664.855551372717</v>
      </c>
      <c r="R46" s="36">
        <f t="shared" ca="1" si="19"/>
        <v>3.4986566508239947E-3</v>
      </c>
    </row>
    <row r="47" spans="1:18">
      <c r="A47" s="69">
        <v>11077</v>
      </c>
      <c r="B47" s="69">
        <v>-3.1996899997466244E-2</v>
      </c>
      <c r="C47" s="69">
        <v>1</v>
      </c>
      <c r="D47" s="70">
        <f t="shared" si="5"/>
        <v>1.1076999999999999</v>
      </c>
      <c r="E47" s="70">
        <f t="shared" si="6"/>
        <v>-3.1996899997466244E-2</v>
      </c>
      <c r="F47" s="62">
        <f t="shared" si="7"/>
        <v>1.1076999999999999</v>
      </c>
      <c r="G47" s="62">
        <f t="shared" si="8"/>
        <v>-3.1996899997466244E-2</v>
      </c>
      <c r="H47" s="62">
        <f t="shared" si="9"/>
        <v>1.2269992899999997</v>
      </c>
      <c r="I47" s="62">
        <f t="shared" si="10"/>
        <v>1.3591471135329996</v>
      </c>
      <c r="J47" s="62">
        <f t="shared" si="11"/>
        <v>1.5055272576605034</v>
      </c>
      <c r="K47" s="62">
        <f t="shared" si="12"/>
        <v>-3.5442966127193352E-2</v>
      </c>
      <c r="L47" s="62">
        <f t="shared" si="13"/>
        <v>-3.9260173579092075E-2</v>
      </c>
      <c r="M47" s="62">
        <f t="shared" ca="1" si="14"/>
        <v>-3.1756254199350034E-2</v>
      </c>
      <c r="N47" s="62">
        <f t="shared" ca="1" si="15"/>
        <v>5.7910400150987543E-8</v>
      </c>
      <c r="O47" s="72">
        <f t="shared" ca="1" si="16"/>
        <v>4658.6837475742986</v>
      </c>
      <c r="P47" s="62">
        <f t="shared" ca="1" si="17"/>
        <v>69951.476258367038</v>
      </c>
      <c r="Q47" s="62">
        <f t="shared" ca="1" si="18"/>
        <v>12996.485672906041</v>
      </c>
      <c r="R47" s="36">
        <f t="shared" ca="1" si="19"/>
        <v>-2.4064579811620967E-4</v>
      </c>
    </row>
    <row r="48" spans="1:18">
      <c r="A48" s="69">
        <v>11546.5</v>
      </c>
      <c r="B48" s="69">
        <v>-3.4026049994281493E-2</v>
      </c>
      <c r="C48" s="69">
        <v>0.1</v>
      </c>
      <c r="D48" s="70">
        <f t="shared" si="5"/>
        <v>1.15465</v>
      </c>
      <c r="E48" s="70">
        <f t="shared" si="6"/>
        <v>-3.4026049994281493E-2</v>
      </c>
      <c r="F48" s="62">
        <f t="shared" si="7"/>
        <v>0.115465</v>
      </c>
      <c r="G48" s="62">
        <f t="shared" si="8"/>
        <v>-3.4026049994281497E-3</v>
      </c>
      <c r="H48" s="62">
        <f t="shared" si="9"/>
        <v>0.13332166225</v>
      </c>
      <c r="I48" s="62">
        <f t="shared" si="10"/>
        <v>0.1539398573169625</v>
      </c>
      <c r="J48" s="62">
        <f t="shared" si="11"/>
        <v>0.17774665625103073</v>
      </c>
      <c r="K48" s="62">
        <f t="shared" si="12"/>
        <v>-3.9288178625897126E-3</v>
      </c>
      <c r="L48" s="62">
        <f t="shared" si="13"/>
        <v>-4.5364095450392116E-3</v>
      </c>
      <c r="M48" s="62">
        <f t="shared" ca="1" si="14"/>
        <v>-3.5185054233072624E-2</v>
      </c>
      <c r="N48" s="62">
        <f t="shared" ca="1" si="15"/>
        <v>1.3432908255358089E-7</v>
      </c>
      <c r="O48" s="72">
        <f t="shared" ca="1" si="16"/>
        <v>163.247372126546</v>
      </c>
      <c r="P48" s="62">
        <f t="shared" ca="1" si="17"/>
        <v>1197.9983931972349</v>
      </c>
      <c r="Q48" s="62">
        <f t="shared" ca="1" si="18"/>
        <v>193.06388097897207</v>
      </c>
      <c r="R48" s="36">
        <f t="shared" ca="1" si="19"/>
        <v>1.1590042387911309E-3</v>
      </c>
    </row>
    <row r="49" spans="1:18">
      <c r="A49" s="69">
        <v>11549</v>
      </c>
      <c r="B49" s="69">
        <v>-3.3975300000747666E-2</v>
      </c>
      <c r="C49" s="69">
        <v>1</v>
      </c>
      <c r="D49" s="70">
        <f t="shared" si="5"/>
        <v>1.1549</v>
      </c>
      <c r="E49" s="70">
        <f t="shared" si="6"/>
        <v>-3.3975300000747666E-2</v>
      </c>
      <c r="F49" s="62">
        <f t="shared" si="7"/>
        <v>1.1549</v>
      </c>
      <c r="G49" s="62">
        <f t="shared" si="8"/>
        <v>-3.3975300000747666E-2</v>
      </c>
      <c r="H49" s="62">
        <f t="shared" si="9"/>
        <v>1.3337940100000001</v>
      </c>
      <c r="I49" s="62">
        <f t="shared" si="10"/>
        <v>1.5403987021490002</v>
      </c>
      <c r="J49" s="62">
        <f t="shared" si="11"/>
        <v>1.7790064611118803</v>
      </c>
      <c r="K49" s="62">
        <f t="shared" si="12"/>
        <v>-3.9238073970863478E-2</v>
      </c>
      <c r="L49" s="62">
        <f t="shared" si="13"/>
        <v>-4.5316051628950235E-2</v>
      </c>
      <c r="M49" s="62">
        <f t="shared" ca="1" si="14"/>
        <v>-3.520360934494958E-2</v>
      </c>
      <c r="N49" s="62">
        <f t="shared" ca="1" si="15"/>
        <v>1.5087438450537357E-6</v>
      </c>
      <c r="O49" s="72">
        <f t="shared" ca="1" si="16"/>
        <v>16401.043372889475</v>
      </c>
      <c r="P49" s="62">
        <f t="shared" ca="1" si="17"/>
        <v>120080.62227636956</v>
      </c>
      <c r="Q49" s="62">
        <f t="shared" ca="1" si="18"/>
        <v>19340.483113166443</v>
      </c>
      <c r="R49" s="36">
        <f t="shared" ca="1" si="19"/>
        <v>1.2283093442019138E-3</v>
      </c>
    </row>
    <row r="50" spans="1:18">
      <c r="A50" s="69">
        <v>11565.5</v>
      </c>
      <c r="B50" s="69">
        <v>-3.5960349996457808E-2</v>
      </c>
      <c r="C50" s="69">
        <v>1</v>
      </c>
      <c r="D50" s="70">
        <f t="shared" si="5"/>
        <v>1.15655</v>
      </c>
      <c r="E50" s="70">
        <f t="shared" si="6"/>
        <v>-3.5960349996457808E-2</v>
      </c>
      <c r="F50" s="62">
        <f t="shared" si="7"/>
        <v>1.15655</v>
      </c>
      <c r="G50" s="62">
        <f t="shared" si="8"/>
        <v>-3.5960349996457808E-2</v>
      </c>
      <c r="H50" s="62">
        <f t="shared" si="9"/>
        <v>1.3376079024999998</v>
      </c>
      <c r="I50" s="62">
        <f t="shared" si="10"/>
        <v>1.5470104196363748</v>
      </c>
      <c r="J50" s="62">
        <f t="shared" si="11"/>
        <v>1.7891949008304491</v>
      </c>
      <c r="K50" s="62">
        <f t="shared" si="12"/>
        <v>-4.1589942788403278E-2</v>
      </c>
      <c r="L50" s="62">
        <f t="shared" si="13"/>
        <v>-4.8100848331927806E-2</v>
      </c>
      <c r="M50" s="62">
        <f t="shared" ca="1" si="14"/>
        <v>-3.532615209349841E-2</v>
      </c>
      <c r="N50" s="62">
        <f t="shared" ca="1" si="15"/>
        <v>4.0220698011809768E-7</v>
      </c>
      <c r="O50" s="72">
        <f t="shared" ca="1" si="16"/>
        <v>16907.838670101981</v>
      </c>
      <c r="P50" s="62">
        <f t="shared" ca="1" si="17"/>
        <v>121936.59057075753</v>
      </c>
      <c r="Q50" s="62">
        <f t="shared" ca="1" si="18"/>
        <v>19565.507018458149</v>
      </c>
      <c r="R50" s="36">
        <f t="shared" ca="1" si="19"/>
        <v>-6.3419790295939776E-4</v>
      </c>
    </row>
    <row r="51" spans="1:18">
      <c r="A51" s="69">
        <v>11568</v>
      </c>
      <c r="B51" s="69">
        <v>-3.020960000139894E-2</v>
      </c>
      <c r="C51" s="69">
        <v>1</v>
      </c>
      <c r="D51" s="70">
        <f t="shared" si="5"/>
        <v>1.1568000000000001</v>
      </c>
      <c r="E51" s="70">
        <f t="shared" si="6"/>
        <v>-3.020960000139894E-2</v>
      </c>
      <c r="F51" s="62">
        <f t="shared" si="7"/>
        <v>1.1568000000000001</v>
      </c>
      <c r="G51" s="62">
        <f t="shared" si="8"/>
        <v>-3.020960000139894E-2</v>
      </c>
      <c r="H51" s="62">
        <f t="shared" si="9"/>
        <v>1.3381862400000002</v>
      </c>
      <c r="I51" s="62">
        <f t="shared" si="10"/>
        <v>1.5480138424320002</v>
      </c>
      <c r="J51" s="62">
        <f t="shared" si="11"/>
        <v>1.790742412925338</v>
      </c>
      <c r="K51" s="62">
        <f t="shared" si="12"/>
        <v>-3.4946465281618294E-2</v>
      </c>
      <c r="L51" s="62">
        <f t="shared" si="13"/>
        <v>-4.0426071037776047E-2</v>
      </c>
      <c r="M51" s="62">
        <f t="shared" ca="1" si="14"/>
        <v>-3.5344731147848391E-2</v>
      </c>
      <c r="N51" s="62">
        <f t="shared" ca="1" si="15"/>
        <v>2.6369571891235253E-5</v>
      </c>
      <c r="O51" s="72">
        <f t="shared" ca="1" si="16"/>
        <v>16985.103003474302</v>
      </c>
      <c r="P51" s="62">
        <f t="shared" ca="1" si="17"/>
        <v>122218.21404084352</v>
      </c>
      <c r="Q51" s="62">
        <f t="shared" ca="1" si="18"/>
        <v>19599.600202819711</v>
      </c>
      <c r="R51" s="36">
        <f t="shared" ca="1" si="19"/>
        <v>5.1351311464494509E-3</v>
      </c>
    </row>
    <row r="52" spans="1:18">
      <c r="A52" s="69">
        <v>11643</v>
      </c>
      <c r="B52" s="69">
        <v>-3.4387100000458304E-2</v>
      </c>
      <c r="C52" s="69">
        <v>0.1</v>
      </c>
      <c r="D52" s="70">
        <f t="shared" si="5"/>
        <v>1.1642999999999999</v>
      </c>
      <c r="E52" s="70">
        <f t="shared" si="6"/>
        <v>-3.4387100000458304E-2</v>
      </c>
      <c r="F52" s="62">
        <f t="shared" si="7"/>
        <v>0.11642999999999999</v>
      </c>
      <c r="G52" s="62">
        <f t="shared" si="8"/>
        <v>-3.4387100000458307E-3</v>
      </c>
      <c r="H52" s="62">
        <f t="shared" si="9"/>
        <v>0.13555944899999997</v>
      </c>
      <c r="I52" s="62">
        <f t="shared" si="10"/>
        <v>0.15783186647069994</v>
      </c>
      <c r="J52" s="62">
        <f t="shared" si="11"/>
        <v>0.18376364213183591</v>
      </c>
      <c r="K52" s="62">
        <f t="shared" si="12"/>
        <v>-4.0036900530533602E-3</v>
      </c>
      <c r="L52" s="62">
        <f t="shared" si="13"/>
        <v>-4.661496328770027E-3</v>
      </c>
      <c r="M52" s="62">
        <f t="shared" ca="1" si="14"/>
        <v>-3.5903567679657897E-2</v>
      </c>
      <c r="N52" s="62">
        <f t="shared" ca="1" si="15"/>
        <v>2.2996742220569995E-7</v>
      </c>
      <c r="O52" s="72">
        <f t="shared" ca="1" si="16"/>
        <v>193.59382519223183</v>
      </c>
      <c r="P52" s="62">
        <f t="shared" ca="1" si="17"/>
        <v>1307.1348337850454</v>
      </c>
      <c r="Q52" s="62">
        <f t="shared" ca="1" si="18"/>
        <v>206.21773383913205</v>
      </c>
      <c r="R52" s="36">
        <f t="shared" ca="1" si="19"/>
        <v>1.5164676791995929E-3</v>
      </c>
    </row>
    <row r="53" spans="1:18">
      <c r="A53" s="69">
        <v>11643</v>
      </c>
      <c r="B53" s="69">
        <v>-3.0687099999340717E-2</v>
      </c>
      <c r="C53" s="69">
        <v>1</v>
      </c>
      <c r="D53" s="70">
        <f t="shared" si="5"/>
        <v>1.1642999999999999</v>
      </c>
      <c r="E53" s="70">
        <f t="shared" si="6"/>
        <v>-3.0687099999340717E-2</v>
      </c>
      <c r="F53" s="62">
        <f t="shared" si="7"/>
        <v>1.1642999999999999</v>
      </c>
      <c r="G53" s="62">
        <f t="shared" si="8"/>
        <v>-3.0687099999340717E-2</v>
      </c>
      <c r="H53" s="62">
        <f t="shared" si="9"/>
        <v>1.3555944899999997</v>
      </c>
      <c r="I53" s="62">
        <f t="shared" si="10"/>
        <v>1.5783186647069996</v>
      </c>
      <c r="J53" s="62">
        <f t="shared" si="11"/>
        <v>1.8376364213183594</v>
      </c>
      <c r="K53" s="62">
        <f t="shared" si="12"/>
        <v>-3.5728990529232396E-2</v>
      </c>
      <c r="L53" s="62">
        <f t="shared" si="13"/>
        <v>-4.1599263673185276E-2</v>
      </c>
      <c r="M53" s="62">
        <f t="shared" ca="1" si="14"/>
        <v>-3.5903567679657897E-2</v>
      </c>
      <c r="N53" s="62">
        <f t="shared" ca="1" si="15"/>
        <v>2.72115350597937E-5</v>
      </c>
      <c r="O53" s="72">
        <f t="shared" ca="1" si="16"/>
        <v>19359.382519223185</v>
      </c>
      <c r="P53" s="62">
        <f t="shared" ca="1" si="17"/>
        <v>130713.48337850487</v>
      </c>
      <c r="Q53" s="62">
        <f t="shared" ca="1" si="18"/>
        <v>20621.773383913223</v>
      </c>
      <c r="R53" s="36">
        <f t="shared" ca="1" si="19"/>
        <v>5.21646768031718E-3</v>
      </c>
    </row>
    <row r="54" spans="1:18">
      <c r="A54" s="69">
        <v>11643</v>
      </c>
      <c r="B54" s="69">
        <v>-2.698709999822313E-2</v>
      </c>
      <c r="C54" s="69">
        <v>0.1</v>
      </c>
      <c r="D54" s="70">
        <f t="shared" si="5"/>
        <v>1.1642999999999999</v>
      </c>
      <c r="E54" s="70">
        <f t="shared" si="6"/>
        <v>-2.698709999822313E-2</v>
      </c>
      <c r="F54" s="62">
        <f t="shared" si="7"/>
        <v>0.11642999999999999</v>
      </c>
      <c r="G54" s="62">
        <f t="shared" si="8"/>
        <v>-2.6987099998223131E-3</v>
      </c>
      <c r="H54" s="62">
        <f t="shared" si="9"/>
        <v>0.13555944899999997</v>
      </c>
      <c r="I54" s="62">
        <f t="shared" si="10"/>
        <v>0.15783186647069994</v>
      </c>
      <c r="J54" s="62">
        <f t="shared" si="11"/>
        <v>0.18376364213183591</v>
      </c>
      <c r="K54" s="62">
        <f t="shared" si="12"/>
        <v>-3.1421080527931191E-3</v>
      </c>
      <c r="L54" s="62">
        <f t="shared" si="13"/>
        <v>-3.6583564058670281E-3</v>
      </c>
      <c r="M54" s="62">
        <f t="shared" ca="1" si="14"/>
        <v>-3.5903567679657897E-2</v>
      </c>
      <c r="N54" s="62">
        <f t="shared" ca="1" si="15"/>
        <v>7.9503395914070697E-6</v>
      </c>
      <c r="O54" s="72">
        <f t="shared" ca="1" si="16"/>
        <v>193.59382519223183</v>
      </c>
      <c r="P54" s="62">
        <f t="shared" ca="1" si="17"/>
        <v>1307.1348337850454</v>
      </c>
      <c r="Q54" s="62">
        <f t="shared" ca="1" si="18"/>
        <v>206.21773383913205</v>
      </c>
      <c r="R54" s="36">
        <f t="shared" ca="1" si="19"/>
        <v>8.9164676814347671E-3</v>
      </c>
    </row>
    <row r="55" spans="1:18">
      <c r="A55" s="69">
        <v>11666</v>
      </c>
      <c r="B55" s="69">
        <v>-3.7460200001078192E-2</v>
      </c>
      <c r="C55" s="69">
        <v>0.1</v>
      </c>
      <c r="D55" s="70">
        <f t="shared" si="5"/>
        <v>1.1666000000000001</v>
      </c>
      <c r="E55" s="70">
        <f t="shared" si="6"/>
        <v>-3.7460200001078192E-2</v>
      </c>
      <c r="F55" s="62">
        <f t="shared" si="7"/>
        <v>0.11666000000000001</v>
      </c>
      <c r="G55" s="62">
        <f t="shared" si="8"/>
        <v>-3.7460200001078192E-3</v>
      </c>
      <c r="H55" s="62">
        <f t="shared" si="9"/>
        <v>0.13609555600000003</v>
      </c>
      <c r="I55" s="62">
        <f t="shared" si="10"/>
        <v>0.15876907562960005</v>
      </c>
      <c r="J55" s="62">
        <f t="shared" si="11"/>
        <v>0.18522000362949143</v>
      </c>
      <c r="K55" s="62">
        <f t="shared" si="12"/>
        <v>-4.3701069321257823E-3</v>
      </c>
      <c r="L55" s="62">
        <f t="shared" si="13"/>
        <v>-5.0981667470179383E-3</v>
      </c>
      <c r="M55" s="62">
        <f t="shared" ca="1" si="14"/>
        <v>-3.6075512282755337E-2</v>
      </c>
      <c r="N55" s="62">
        <f t="shared" ca="1" si="15"/>
        <v>1.9173600772741545E-7</v>
      </c>
      <c r="O55" s="72">
        <f t="shared" ca="1" si="16"/>
        <v>201.08506945453837</v>
      </c>
      <c r="P55" s="62">
        <f t="shared" ca="1" si="17"/>
        <v>1333.3496585468074</v>
      </c>
      <c r="Q55" s="62">
        <f t="shared" ca="1" si="18"/>
        <v>209.34810765280596</v>
      </c>
      <c r="R55" s="36">
        <f t="shared" ca="1" si="19"/>
        <v>-1.3846877183228551E-3</v>
      </c>
    </row>
    <row r="56" spans="1:18">
      <c r="A56" s="69">
        <v>11666</v>
      </c>
      <c r="B56" s="69">
        <v>-3.7160200001380872E-2</v>
      </c>
      <c r="C56" s="69">
        <v>1</v>
      </c>
      <c r="D56" s="70">
        <f t="shared" si="5"/>
        <v>1.1666000000000001</v>
      </c>
      <c r="E56" s="70">
        <f t="shared" si="6"/>
        <v>-3.7160200001380872E-2</v>
      </c>
      <c r="F56" s="62">
        <f t="shared" si="7"/>
        <v>1.1666000000000001</v>
      </c>
      <c r="G56" s="62">
        <f t="shared" si="8"/>
        <v>-3.7160200001380872E-2</v>
      </c>
      <c r="H56" s="62">
        <f t="shared" si="9"/>
        <v>1.3609555600000003</v>
      </c>
      <c r="I56" s="62">
        <f t="shared" si="10"/>
        <v>1.5876907562960005</v>
      </c>
      <c r="J56" s="62">
        <f t="shared" si="11"/>
        <v>1.8522000362949143</v>
      </c>
      <c r="K56" s="62">
        <f t="shared" si="12"/>
        <v>-4.3351089321610928E-2</v>
      </c>
      <c r="L56" s="62">
        <f t="shared" si="13"/>
        <v>-5.0573380802591314E-2</v>
      </c>
      <c r="M56" s="62">
        <f t="shared" ca="1" si="14"/>
        <v>-3.6075512282755337E-2</v>
      </c>
      <c r="N56" s="62">
        <f t="shared" ca="1" si="15"/>
        <v>1.1765474469370677E-6</v>
      </c>
      <c r="O56" s="72">
        <f t="shared" ca="1" si="16"/>
        <v>20108.506945453901</v>
      </c>
      <c r="P56" s="62">
        <f t="shared" ca="1" si="17"/>
        <v>133334.96585468057</v>
      </c>
      <c r="Q56" s="62">
        <f t="shared" ca="1" si="18"/>
        <v>20934.810765280661</v>
      </c>
      <c r="R56" s="36">
        <f t="shared" ca="1" si="19"/>
        <v>-1.0846877186255349E-3</v>
      </c>
    </row>
    <row r="57" spans="1:18">
      <c r="A57" s="69">
        <v>11666</v>
      </c>
      <c r="B57" s="69">
        <v>-3.6860200001683552E-2</v>
      </c>
      <c r="C57" s="69">
        <v>0.1</v>
      </c>
      <c r="D57" s="70">
        <f t="shared" si="5"/>
        <v>1.1666000000000001</v>
      </c>
      <c r="E57" s="70">
        <f t="shared" si="6"/>
        <v>-3.6860200001683552E-2</v>
      </c>
      <c r="F57" s="62">
        <f t="shared" si="7"/>
        <v>0.11666000000000001</v>
      </c>
      <c r="G57" s="62">
        <f t="shared" si="8"/>
        <v>-3.6860200001683553E-3</v>
      </c>
      <c r="H57" s="62">
        <f t="shared" si="9"/>
        <v>0.13609555600000003</v>
      </c>
      <c r="I57" s="62">
        <f t="shared" si="10"/>
        <v>0.15876907562960005</v>
      </c>
      <c r="J57" s="62">
        <f t="shared" si="11"/>
        <v>0.18522000362949143</v>
      </c>
      <c r="K57" s="62">
        <f t="shared" si="12"/>
        <v>-4.3001109321964036E-3</v>
      </c>
      <c r="L57" s="62">
        <f t="shared" si="13"/>
        <v>-5.0165094135003249E-3</v>
      </c>
      <c r="M57" s="62">
        <f t="shared" ca="1" si="14"/>
        <v>-3.6075512282755337E-2</v>
      </c>
      <c r="N57" s="62">
        <f t="shared" ca="1" si="15"/>
        <v>6.1573481623676503E-8</v>
      </c>
      <c r="O57" s="72">
        <f t="shared" ca="1" si="16"/>
        <v>201.08506945453837</v>
      </c>
      <c r="P57" s="62">
        <f t="shared" ca="1" si="17"/>
        <v>1333.3496585468074</v>
      </c>
      <c r="Q57" s="62">
        <f t="shared" ca="1" si="18"/>
        <v>209.34810765280596</v>
      </c>
      <c r="R57" s="36">
        <f t="shared" ca="1" si="19"/>
        <v>-7.8468771892821476E-4</v>
      </c>
    </row>
    <row r="58" spans="1:18">
      <c r="A58" s="69">
        <v>12004.5</v>
      </c>
      <c r="B58" s="69">
        <v>-3.9068650003173389E-2</v>
      </c>
      <c r="C58" s="69">
        <v>1</v>
      </c>
      <c r="D58" s="70">
        <f t="shared" si="5"/>
        <v>1.20045</v>
      </c>
      <c r="E58" s="70">
        <f t="shared" si="6"/>
        <v>-3.9068650003173389E-2</v>
      </c>
      <c r="F58" s="62">
        <f t="shared" si="7"/>
        <v>1.20045</v>
      </c>
      <c r="G58" s="62">
        <f t="shared" si="8"/>
        <v>-3.9068650003173389E-2</v>
      </c>
      <c r="H58" s="62">
        <f t="shared" si="9"/>
        <v>1.4410802025</v>
      </c>
      <c r="I58" s="62">
        <f t="shared" si="10"/>
        <v>1.729944729091125</v>
      </c>
      <c r="J58" s="62">
        <f t="shared" si="11"/>
        <v>2.0767121500374408</v>
      </c>
      <c r="K58" s="62">
        <f t="shared" si="12"/>
        <v>-4.6899960896309496E-2</v>
      </c>
      <c r="L58" s="62">
        <f t="shared" si="13"/>
        <v>-5.6301058057974737E-2</v>
      </c>
      <c r="M58" s="62">
        <f t="shared" ca="1" si="14"/>
        <v>-3.8636928147673166E-2</v>
      </c>
      <c r="N58" s="62">
        <f t="shared" ca="1" si="15"/>
        <v>1.8638376051655477E-7</v>
      </c>
      <c r="O58" s="72">
        <f t="shared" ca="1" si="16"/>
        <v>32082.301929368274</v>
      </c>
      <c r="P58" s="62">
        <f t="shared" ca="1" si="17"/>
        <v>172391.68555561436</v>
      </c>
      <c r="Q58" s="62">
        <f t="shared" ca="1" si="18"/>
        <v>25476.09686968333</v>
      </c>
      <c r="R58" s="36">
        <f t="shared" ca="1" si="19"/>
        <v>-4.3172185550022224E-4</v>
      </c>
    </row>
    <row r="59" spans="1:18">
      <c r="A59" s="69">
        <v>12004.5</v>
      </c>
      <c r="B59" s="69">
        <v>-3.3368650001648348E-2</v>
      </c>
      <c r="C59" s="69">
        <v>0.1</v>
      </c>
      <c r="D59" s="70">
        <f t="shared" si="5"/>
        <v>1.20045</v>
      </c>
      <c r="E59" s="70">
        <f t="shared" si="6"/>
        <v>-3.3368650001648348E-2</v>
      </c>
      <c r="F59" s="62">
        <f t="shared" si="7"/>
        <v>0.12004500000000001</v>
      </c>
      <c r="G59" s="62">
        <f t="shared" si="8"/>
        <v>-3.3368650001648348E-3</v>
      </c>
      <c r="H59" s="62">
        <f t="shared" si="9"/>
        <v>0.14410802025000002</v>
      </c>
      <c r="I59" s="62">
        <f t="shared" si="10"/>
        <v>0.17299447290911252</v>
      </c>
      <c r="J59" s="62">
        <f t="shared" si="11"/>
        <v>0.20767121500374414</v>
      </c>
      <c r="K59" s="62">
        <f t="shared" si="12"/>
        <v>-4.0057395894478763E-3</v>
      </c>
      <c r="L59" s="62">
        <f t="shared" si="13"/>
        <v>-4.808690090152703E-3</v>
      </c>
      <c r="M59" s="62">
        <f t="shared" ca="1" si="14"/>
        <v>-3.8636928147673166E-2</v>
      </c>
      <c r="N59" s="62">
        <f t="shared" ca="1" si="15"/>
        <v>2.7754754623882698E-6</v>
      </c>
      <c r="O59" s="72">
        <f t="shared" ca="1" si="16"/>
        <v>320.82301929368293</v>
      </c>
      <c r="P59" s="62">
        <f t="shared" ca="1" si="17"/>
        <v>1723.9168555561464</v>
      </c>
      <c r="Q59" s="62">
        <f t="shared" ca="1" si="18"/>
        <v>254.76096869683283</v>
      </c>
      <c r="R59" s="36">
        <f t="shared" ca="1" si="19"/>
        <v>5.2682781460248185E-3</v>
      </c>
    </row>
    <row r="60" spans="1:18">
      <c r="A60" s="69">
        <v>12016</v>
      </c>
      <c r="B60" s="69">
        <v>-4.0155199996661395E-2</v>
      </c>
      <c r="C60" s="69">
        <v>1</v>
      </c>
      <c r="D60" s="70">
        <f t="shared" si="5"/>
        <v>1.2016</v>
      </c>
      <c r="E60" s="70">
        <f t="shared" si="6"/>
        <v>-4.0155199996661395E-2</v>
      </c>
      <c r="F60" s="62">
        <f t="shared" si="7"/>
        <v>1.2016</v>
      </c>
      <c r="G60" s="62">
        <f t="shared" si="8"/>
        <v>-4.0155199996661395E-2</v>
      </c>
      <c r="H60" s="62">
        <f t="shared" si="9"/>
        <v>1.44384256</v>
      </c>
      <c r="I60" s="62">
        <f t="shared" si="10"/>
        <v>1.734921220096</v>
      </c>
      <c r="J60" s="62">
        <f t="shared" si="11"/>
        <v>2.0846813380673535</v>
      </c>
      <c r="K60" s="62">
        <f t="shared" si="12"/>
        <v>-4.8250488315988334E-2</v>
      </c>
      <c r="L60" s="62">
        <f t="shared" si="13"/>
        <v>-5.7977786760491583E-2</v>
      </c>
      <c r="M60" s="62">
        <f t="shared" ca="1" si="14"/>
        <v>-3.8724962589221201E-2</v>
      </c>
      <c r="N60" s="62">
        <f t="shared" ca="1" si="15"/>
        <v>2.0455790416412463E-6</v>
      </c>
      <c r="O60" s="72">
        <f t="shared" ca="1" si="16"/>
        <v>32515.064441145722</v>
      </c>
      <c r="P60" s="62">
        <f t="shared" ca="1" si="17"/>
        <v>173723.16501536977</v>
      </c>
      <c r="Q60" s="62">
        <f t="shared" ca="1" si="18"/>
        <v>25627.070484562639</v>
      </c>
      <c r="R60" s="36">
        <f t="shared" ca="1" si="19"/>
        <v>-1.4302374074401936E-3</v>
      </c>
    </row>
    <row r="61" spans="1:18">
      <c r="A61" s="69">
        <v>12037.5</v>
      </c>
      <c r="B61" s="69">
        <v>-3.8438750001660082E-2</v>
      </c>
      <c r="C61" s="69">
        <v>1</v>
      </c>
      <c r="D61" s="70">
        <f t="shared" si="5"/>
        <v>1.2037500000000001</v>
      </c>
      <c r="E61" s="70">
        <f t="shared" si="6"/>
        <v>-3.8438750001660082E-2</v>
      </c>
      <c r="F61" s="62">
        <f t="shared" si="7"/>
        <v>1.2037500000000001</v>
      </c>
      <c r="G61" s="62">
        <f t="shared" si="8"/>
        <v>-3.8438750001660082E-2</v>
      </c>
      <c r="H61" s="62">
        <f t="shared" si="9"/>
        <v>1.4490140625000003</v>
      </c>
      <c r="I61" s="62">
        <f t="shared" si="10"/>
        <v>1.7442506777343756</v>
      </c>
      <c r="J61" s="62">
        <f t="shared" si="11"/>
        <v>2.0996417533227549</v>
      </c>
      <c r="K61" s="62">
        <f t="shared" si="12"/>
        <v>-4.6270645314498329E-2</v>
      </c>
      <c r="L61" s="62">
        <f t="shared" si="13"/>
        <v>-5.5698289297327369E-2</v>
      </c>
      <c r="M61" s="62">
        <f t="shared" ca="1" si="14"/>
        <v>-3.8889727531541504E-2</v>
      </c>
      <c r="N61" s="62">
        <f t="shared" ca="1" si="15"/>
        <v>2.0338073245794859E-7</v>
      </c>
      <c r="O61" s="72">
        <f t="shared" ca="1" si="16"/>
        <v>33327.827816411067</v>
      </c>
      <c r="P61" s="62">
        <f t="shared" ca="1" si="17"/>
        <v>176211.38671054077</v>
      </c>
      <c r="Q61" s="62">
        <f t="shared" ca="1" si="18"/>
        <v>25908.54892532363</v>
      </c>
      <c r="R61" s="36">
        <f t="shared" ca="1" si="19"/>
        <v>4.509775298814217E-4</v>
      </c>
    </row>
    <row r="62" spans="1:18">
      <c r="A62" s="69">
        <v>12039</v>
      </c>
      <c r="B62" s="69">
        <v>-4.2028299991216045E-2</v>
      </c>
      <c r="C62" s="69">
        <v>0.1</v>
      </c>
      <c r="D62" s="70">
        <f t="shared" si="5"/>
        <v>1.2039</v>
      </c>
      <c r="E62" s="70">
        <f t="shared" si="6"/>
        <v>-4.2028299991216045E-2</v>
      </c>
      <c r="F62" s="62">
        <f t="shared" si="7"/>
        <v>0.12039</v>
      </c>
      <c r="G62" s="62">
        <f t="shared" si="8"/>
        <v>-4.2028299991216048E-3</v>
      </c>
      <c r="H62" s="62">
        <f t="shared" si="9"/>
        <v>0.14493752099999999</v>
      </c>
      <c r="I62" s="62">
        <f t="shared" si="10"/>
        <v>0.17449028153189997</v>
      </c>
      <c r="J62" s="62">
        <f t="shared" si="11"/>
        <v>0.21006884993625435</v>
      </c>
      <c r="K62" s="62">
        <f t="shared" si="12"/>
        <v>-5.0597870359425003E-3</v>
      </c>
      <c r="L62" s="62">
        <f t="shared" si="13"/>
        <v>-6.0914776125711757E-3</v>
      </c>
      <c r="M62" s="62">
        <f t="shared" ca="1" si="14"/>
        <v>-3.8901231454973567E-2</v>
      </c>
      <c r="N62" s="62">
        <f t="shared" ca="1" si="15"/>
        <v>9.7785576303576737E-7</v>
      </c>
      <c r="O62" s="72">
        <f t="shared" ca="1" si="16"/>
        <v>333.84707535338708</v>
      </c>
      <c r="P62" s="62">
        <f t="shared" ca="1" si="17"/>
        <v>1763.8492354573905</v>
      </c>
      <c r="Q62" s="62">
        <f t="shared" ca="1" si="18"/>
        <v>259.28148354912793</v>
      </c>
      <c r="R62" s="36">
        <f t="shared" ca="1" si="19"/>
        <v>-3.1270685362424777E-3</v>
      </c>
    </row>
    <row r="63" spans="1:18">
      <c r="A63" s="69">
        <v>12039</v>
      </c>
      <c r="B63" s="69">
        <v>-4.0328299990505911E-2</v>
      </c>
      <c r="C63" s="69">
        <v>1</v>
      </c>
      <c r="D63" s="70">
        <f t="shared" si="5"/>
        <v>1.2039</v>
      </c>
      <c r="E63" s="70">
        <f t="shared" si="6"/>
        <v>-4.0328299990505911E-2</v>
      </c>
      <c r="F63" s="62">
        <f t="shared" si="7"/>
        <v>1.2039</v>
      </c>
      <c r="G63" s="62">
        <f t="shared" si="8"/>
        <v>-4.0328299990505911E-2</v>
      </c>
      <c r="H63" s="62">
        <f t="shared" si="9"/>
        <v>1.4493752099999999</v>
      </c>
      <c r="I63" s="62">
        <f t="shared" si="10"/>
        <v>1.7449028153189998</v>
      </c>
      <c r="J63" s="62">
        <f t="shared" si="11"/>
        <v>2.1006884993625436</v>
      </c>
      <c r="K63" s="62">
        <f t="shared" si="12"/>
        <v>-4.8551240358570065E-2</v>
      </c>
      <c r="L63" s="62">
        <f t="shared" si="13"/>
        <v>-5.8450838267682499E-2</v>
      </c>
      <c r="M63" s="62">
        <f t="shared" ca="1" si="14"/>
        <v>-3.8901231454973567E-2</v>
      </c>
      <c r="N63" s="62">
        <f t="shared" ca="1" si="15"/>
        <v>2.0365246051064298E-6</v>
      </c>
      <c r="O63" s="72">
        <f t="shared" ca="1" si="16"/>
        <v>33384.707535339025</v>
      </c>
      <c r="P63" s="62">
        <f t="shared" ca="1" si="17"/>
        <v>176384.92354573924</v>
      </c>
      <c r="Q63" s="62">
        <f t="shared" ca="1" si="18"/>
        <v>25928.148354912661</v>
      </c>
      <c r="R63" s="36">
        <f t="shared" ca="1" si="19"/>
        <v>-1.4270685355323443E-3</v>
      </c>
    </row>
    <row r="64" spans="1:18">
      <c r="A64" s="69">
        <v>12039</v>
      </c>
      <c r="B64" s="69">
        <v>-3.8628299997071736E-2</v>
      </c>
      <c r="C64" s="69">
        <v>0.1</v>
      </c>
      <c r="D64" s="70">
        <f t="shared" si="5"/>
        <v>1.2039</v>
      </c>
      <c r="E64" s="70">
        <f t="shared" si="6"/>
        <v>-3.8628299997071736E-2</v>
      </c>
      <c r="F64" s="62">
        <f t="shared" si="7"/>
        <v>0.12039</v>
      </c>
      <c r="G64" s="62">
        <f t="shared" si="8"/>
        <v>-3.8628299997071737E-3</v>
      </c>
      <c r="H64" s="62">
        <f t="shared" si="9"/>
        <v>0.14493752099999999</v>
      </c>
      <c r="I64" s="62">
        <f t="shared" si="10"/>
        <v>0.17449028153189997</v>
      </c>
      <c r="J64" s="62">
        <f t="shared" si="11"/>
        <v>0.21006884993625435</v>
      </c>
      <c r="K64" s="62">
        <f t="shared" si="12"/>
        <v>-4.6504610366474661E-3</v>
      </c>
      <c r="L64" s="62">
        <f t="shared" si="13"/>
        <v>-5.598690042019884E-3</v>
      </c>
      <c r="M64" s="62">
        <f t="shared" ca="1" si="14"/>
        <v>-3.8901231454973567E-2</v>
      </c>
      <c r="N64" s="62">
        <f t="shared" ca="1" si="15"/>
        <v>7.4491580712419271E-9</v>
      </c>
      <c r="O64" s="72">
        <f t="shared" ca="1" si="16"/>
        <v>333.84707535338708</v>
      </c>
      <c r="P64" s="62">
        <f t="shared" ca="1" si="17"/>
        <v>1763.8492354573905</v>
      </c>
      <c r="Q64" s="62">
        <f t="shared" ca="1" si="18"/>
        <v>259.28148354912793</v>
      </c>
      <c r="R64" s="36">
        <f t="shared" ca="1" si="19"/>
        <v>2.729314579018316E-4</v>
      </c>
    </row>
    <row r="65" spans="1:18">
      <c r="A65" s="69">
        <v>12054</v>
      </c>
      <c r="B65" s="69">
        <v>-3.9323799996054731E-2</v>
      </c>
      <c r="C65" s="69">
        <v>1</v>
      </c>
      <c r="D65" s="70">
        <f t="shared" si="5"/>
        <v>1.2054</v>
      </c>
      <c r="E65" s="70">
        <f t="shared" si="6"/>
        <v>-3.9323799996054731E-2</v>
      </c>
      <c r="F65" s="62">
        <f t="shared" si="7"/>
        <v>1.2054</v>
      </c>
      <c r="G65" s="62">
        <f t="shared" si="8"/>
        <v>-3.9323799996054731E-2</v>
      </c>
      <c r="H65" s="62">
        <f t="shared" si="9"/>
        <v>1.45298916</v>
      </c>
      <c r="I65" s="62">
        <f t="shared" si="10"/>
        <v>1.7514331334640001</v>
      </c>
      <c r="J65" s="62">
        <f t="shared" si="11"/>
        <v>2.1111774990775056</v>
      </c>
      <c r="K65" s="62">
        <f t="shared" si="12"/>
        <v>-4.7400908515244373E-2</v>
      </c>
      <c r="L65" s="62">
        <f t="shared" si="13"/>
        <v>-5.7137055124275568E-2</v>
      </c>
      <c r="M65" s="62">
        <f t="shared" ca="1" si="14"/>
        <v>-3.9016333065737194E-2</v>
      </c>
      <c r="N65" s="62">
        <f t="shared" ca="1" si="15"/>
        <v>9.4535913238889505E-8</v>
      </c>
      <c r="O65" s="72">
        <f t="shared" ca="1" si="16"/>
        <v>33954.731437774753</v>
      </c>
      <c r="P65" s="62">
        <f t="shared" ca="1" si="17"/>
        <v>178119.79681933409</v>
      </c>
      <c r="Q65" s="62">
        <f t="shared" ca="1" si="18"/>
        <v>26123.859131292724</v>
      </c>
      <c r="R65" s="36">
        <f t="shared" ca="1" si="19"/>
        <v>-3.0746693031753758E-4</v>
      </c>
    </row>
    <row r="66" spans="1:18">
      <c r="A66" s="69">
        <v>12483</v>
      </c>
      <c r="B66" s="69">
        <v>-4.6835100001771934E-2</v>
      </c>
      <c r="C66" s="69">
        <v>0.1</v>
      </c>
      <c r="D66" s="70">
        <f t="shared" si="5"/>
        <v>1.2483</v>
      </c>
      <c r="E66" s="70">
        <f t="shared" si="6"/>
        <v>-4.6835100001771934E-2</v>
      </c>
      <c r="F66" s="62">
        <f t="shared" si="7"/>
        <v>0.12483</v>
      </c>
      <c r="G66" s="62">
        <f t="shared" si="8"/>
        <v>-4.6835100001771934E-3</v>
      </c>
      <c r="H66" s="62">
        <f t="shared" si="9"/>
        <v>0.15582528899999998</v>
      </c>
      <c r="I66" s="62">
        <f t="shared" si="10"/>
        <v>0.19451670825869996</v>
      </c>
      <c r="J66" s="62">
        <f t="shared" si="11"/>
        <v>0.24281520691933514</v>
      </c>
      <c r="K66" s="62">
        <f t="shared" si="12"/>
        <v>-5.84642553322119E-3</v>
      </c>
      <c r="L66" s="62">
        <f t="shared" si="13"/>
        <v>-7.2980929931200115E-3</v>
      </c>
      <c r="M66" s="62">
        <f t="shared" ca="1" si="14"/>
        <v>-4.235624404402457E-2</v>
      </c>
      <c r="N66" s="62">
        <f t="shared" ca="1" si="15"/>
        <v>2.006015069024906E-6</v>
      </c>
      <c r="O66" s="72">
        <f t="shared" ca="1" si="16"/>
        <v>509.329861815095</v>
      </c>
      <c r="P66" s="62">
        <f t="shared" ca="1" si="17"/>
        <v>2267.9915628225331</v>
      </c>
      <c r="Q66" s="62">
        <f t="shared" ca="1" si="18"/>
        <v>314.46415609475952</v>
      </c>
      <c r="R66" s="36">
        <f t="shared" ca="1" si="19"/>
        <v>-4.4788559577473644E-3</v>
      </c>
    </row>
    <row r="67" spans="1:18">
      <c r="A67" s="69">
        <v>12483</v>
      </c>
      <c r="B67" s="69">
        <v>-4.1435099999944214E-2</v>
      </c>
      <c r="C67" s="69">
        <v>1</v>
      </c>
      <c r="D67" s="70">
        <f t="shared" si="5"/>
        <v>1.2483</v>
      </c>
      <c r="E67" s="70">
        <f t="shared" si="6"/>
        <v>-4.1435099999944214E-2</v>
      </c>
      <c r="F67" s="62">
        <f t="shared" si="7"/>
        <v>1.2483</v>
      </c>
      <c r="G67" s="62">
        <f t="shared" si="8"/>
        <v>-4.1435099999944214E-2</v>
      </c>
      <c r="H67" s="62">
        <f t="shared" si="9"/>
        <v>1.5582528899999999</v>
      </c>
      <c r="I67" s="62">
        <f t="shared" si="10"/>
        <v>1.9451670825869998</v>
      </c>
      <c r="J67" s="62">
        <f t="shared" si="11"/>
        <v>2.4281520691933518</v>
      </c>
      <c r="K67" s="62">
        <f t="shared" si="12"/>
        <v>-5.1723435329930359E-2</v>
      </c>
      <c r="L67" s="62">
        <f t="shared" si="13"/>
        <v>-6.4566364322352063E-2</v>
      </c>
      <c r="M67" s="62">
        <f t="shared" ca="1" si="14"/>
        <v>-4.235624404402457E-2</v>
      </c>
      <c r="N67" s="62">
        <f t="shared" ca="1" si="15"/>
        <v>8.4850634994471317E-7</v>
      </c>
      <c r="O67" s="72">
        <f t="shared" ca="1" si="16"/>
        <v>50932.986181509681</v>
      </c>
      <c r="P67" s="62">
        <f t="shared" ca="1" si="17"/>
        <v>226799.15628225385</v>
      </c>
      <c r="Q67" s="62">
        <f t="shared" ca="1" si="18"/>
        <v>31446.415609476011</v>
      </c>
      <c r="R67" s="36">
        <f t="shared" ca="1" si="19"/>
        <v>9.2114404408035616E-4</v>
      </c>
    </row>
    <row r="68" spans="1:18">
      <c r="A68" s="69">
        <v>12483</v>
      </c>
      <c r="B68" s="69">
        <v>-4.1035100002773106E-2</v>
      </c>
      <c r="C68" s="69">
        <v>1</v>
      </c>
      <c r="D68" s="70">
        <f t="shared" si="5"/>
        <v>1.2483</v>
      </c>
      <c r="E68" s="70">
        <f t="shared" si="6"/>
        <v>-4.1035100002773106E-2</v>
      </c>
      <c r="F68" s="62">
        <f t="shared" si="7"/>
        <v>1.2483</v>
      </c>
      <c r="G68" s="62">
        <f t="shared" si="8"/>
        <v>-4.1035100002773106E-2</v>
      </c>
      <c r="H68" s="62">
        <f t="shared" si="9"/>
        <v>1.5582528899999999</v>
      </c>
      <c r="I68" s="62">
        <f t="shared" si="10"/>
        <v>1.9451670825869998</v>
      </c>
      <c r="J68" s="62">
        <f t="shared" si="11"/>
        <v>2.4281520691933518</v>
      </c>
      <c r="K68" s="62">
        <f t="shared" si="12"/>
        <v>-5.1224115333461669E-2</v>
      </c>
      <c r="L68" s="62">
        <f t="shared" si="13"/>
        <v>-6.3943063170760206E-2</v>
      </c>
      <c r="M68" s="62">
        <f t="shared" ca="1" si="14"/>
        <v>-4.235624404402457E-2</v>
      </c>
      <c r="N68" s="62">
        <f t="shared" ca="1" si="15"/>
        <v>1.7454215777342495E-6</v>
      </c>
      <c r="O68" s="72">
        <f t="shared" ca="1" si="16"/>
        <v>50932.986181509681</v>
      </c>
      <c r="P68" s="62">
        <f t="shared" ca="1" si="17"/>
        <v>226799.15628225385</v>
      </c>
      <c r="Q68" s="62">
        <f t="shared" ca="1" si="18"/>
        <v>31446.415609476011</v>
      </c>
      <c r="R68" s="36">
        <f t="shared" ca="1" si="19"/>
        <v>1.3211440412514638E-3</v>
      </c>
    </row>
    <row r="69" spans="1:18">
      <c r="A69" s="69">
        <v>12485.5</v>
      </c>
      <c r="B69" s="69">
        <v>-4.438434999610763E-2</v>
      </c>
      <c r="C69" s="69">
        <v>0.1</v>
      </c>
      <c r="D69" s="70">
        <f t="shared" si="5"/>
        <v>1.24855</v>
      </c>
      <c r="E69" s="70">
        <f t="shared" si="6"/>
        <v>-4.438434999610763E-2</v>
      </c>
      <c r="F69" s="62">
        <f t="shared" si="7"/>
        <v>0.12485500000000001</v>
      </c>
      <c r="G69" s="62">
        <f t="shared" si="8"/>
        <v>-4.4384349996107629E-3</v>
      </c>
      <c r="H69" s="62">
        <f t="shared" si="9"/>
        <v>0.15588771025000001</v>
      </c>
      <c r="I69" s="62">
        <f t="shared" si="10"/>
        <v>0.19463360063263752</v>
      </c>
      <c r="J69" s="62">
        <f t="shared" si="11"/>
        <v>0.24300978206987958</v>
      </c>
      <c r="K69" s="62">
        <f t="shared" si="12"/>
        <v>-5.5416080187640181E-3</v>
      </c>
      <c r="L69" s="62">
        <f t="shared" si="13"/>
        <v>-6.9189746918278151E-3</v>
      </c>
      <c r="M69" s="62">
        <f t="shared" ca="1" si="14"/>
        <v>-4.237597926779578E-2</v>
      </c>
      <c r="N69" s="62">
        <f t="shared" ca="1" si="15"/>
        <v>4.0335529823398737E-7</v>
      </c>
      <c r="O69" s="72">
        <f t="shared" ca="1" si="16"/>
        <v>510.34282853023961</v>
      </c>
      <c r="P69" s="62">
        <f t="shared" ca="1" si="17"/>
        <v>2270.7449480068294</v>
      </c>
      <c r="Q69" s="62">
        <f t="shared" ca="1" si="18"/>
        <v>314.75571655970589</v>
      </c>
      <c r="R69" s="36">
        <f t="shared" ca="1" si="19"/>
        <v>-2.0083707283118507E-3</v>
      </c>
    </row>
    <row r="70" spans="1:18">
      <c r="A70" s="69">
        <v>12485.5</v>
      </c>
      <c r="B70" s="69">
        <v>-3.6284349997004028E-2</v>
      </c>
      <c r="C70" s="69">
        <v>1</v>
      </c>
      <c r="D70" s="70">
        <f t="shared" si="5"/>
        <v>1.24855</v>
      </c>
      <c r="E70" s="70">
        <f t="shared" si="6"/>
        <v>-3.6284349997004028E-2</v>
      </c>
      <c r="F70" s="62">
        <f t="shared" si="7"/>
        <v>1.24855</v>
      </c>
      <c r="G70" s="62">
        <f t="shared" si="8"/>
        <v>-3.6284349997004028E-2</v>
      </c>
      <c r="H70" s="62">
        <f t="shared" si="9"/>
        <v>1.5588771025000001</v>
      </c>
      <c r="I70" s="62">
        <f t="shared" si="10"/>
        <v>1.9463360063263753</v>
      </c>
      <c r="J70" s="62">
        <f t="shared" si="11"/>
        <v>2.430097820698796</v>
      </c>
      <c r="K70" s="62">
        <f t="shared" si="12"/>
        <v>-4.5302825188759381E-2</v>
      </c>
      <c r="L70" s="62">
        <f t="shared" si="13"/>
        <v>-5.6562842389425529E-2</v>
      </c>
      <c r="M70" s="62">
        <f t="shared" ca="1" si="14"/>
        <v>-4.237597926779578E-2</v>
      </c>
      <c r="N70" s="62">
        <f t="shared" ca="1" si="15"/>
        <v>3.7107947172766843E-5</v>
      </c>
      <c r="O70" s="72">
        <f t="shared" ca="1" si="16"/>
        <v>51034.282853024037</v>
      </c>
      <c r="P70" s="62">
        <f t="shared" ca="1" si="17"/>
        <v>227074.49480068215</v>
      </c>
      <c r="Q70" s="62">
        <f t="shared" ca="1" si="18"/>
        <v>31475.571655970529</v>
      </c>
      <c r="R70" s="36">
        <f t="shared" ca="1" si="19"/>
        <v>6.0916292707917513E-3</v>
      </c>
    </row>
    <row r="71" spans="1:18">
      <c r="A71" s="69">
        <v>12490.5</v>
      </c>
      <c r="B71" s="69">
        <v>-4.5282849998329766E-2</v>
      </c>
      <c r="C71" s="69">
        <v>1</v>
      </c>
      <c r="D71" s="70">
        <f t="shared" si="5"/>
        <v>1.24905</v>
      </c>
      <c r="E71" s="70">
        <f t="shared" si="6"/>
        <v>-4.5282849998329766E-2</v>
      </c>
      <c r="F71" s="62">
        <f t="shared" si="7"/>
        <v>1.24905</v>
      </c>
      <c r="G71" s="62">
        <f t="shared" si="8"/>
        <v>-4.5282849998329766E-2</v>
      </c>
      <c r="H71" s="62">
        <f t="shared" si="9"/>
        <v>1.5601259025000001</v>
      </c>
      <c r="I71" s="62">
        <f t="shared" si="10"/>
        <v>1.948675258517625</v>
      </c>
      <c r="J71" s="62">
        <f t="shared" si="11"/>
        <v>2.4339928316514396</v>
      </c>
      <c r="K71" s="62">
        <f t="shared" si="12"/>
        <v>-5.6560543790413795E-2</v>
      </c>
      <c r="L71" s="62">
        <f t="shared" si="13"/>
        <v>-7.0646947221416345E-2</v>
      </c>
      <c r="M71" s="62">
        <f t="shared" ca="1" si="14"/>
        <v>-4.2415459166314388E-2</v>
      </c>
      <c r="N71" s="62">
        <f t="shared" ca="1" si="15"/>
        <v>8.2219301835258397E-6</v>
      </c>
      <c r="O71" s="72">
        <f t="shared" ca="1" si="16"/>
        <v>51236.909967269501</v>
      </c>
      <c r="P71" s="62">
        <f t="shared" ca="1" si="17"/>
        <v>227624.78354443656</v>
      </c>
      <c r="Q71" s="62">
        <f t="shared" ca="1" si="18"/>
        <v>31533.80923507674</v>
      </c>
      <c r="R71" s="36">
        <f t="shared" ca="1" si="19"/>
        <v>-2.8673908320153776E-3</v>
      </c>
    </row>
    <row r="72" spans="1:18">
      <c r="A72" s="69">
        <v>12492</v>
      </c>
      <c r="B72" s="69">
        <v>-4.747240000142483E-2</v>
      </c>
      <c r="C72" s="69">
        <v>1</v>
      </c>
      <c r="D72" s="70">
        <f t="shared" ref="D72:D133" si="20">A72/A$18</f>
        <v>1.2492000000000001</v>
      </c>
      <c r="E72" s="70">
        <f t="shared" ref="E72:E133" si="21">B72/B$18</f>
        <v>-4.747240000142483E-2</v>
      </c>
      <c r="F72" s="62">
        <f t="shared" ref="F72:F133" si="22">$C72*D72</f>
        <v>1.2492000000000001</v>
      </c>
      <c r="G72" s="62">
        <f t="shared" ref="G72:G133" si="23">$C72*E72</f>
        <v>-4.747240000142483E-2</v>
      </c>
      <c r="H72" s="62">
        <f t="shared" ref="H72:H133" si="24">C72*D72*D72</f>
        <v>1.5605006400000003</v>
      </c>
      <c r="I72" s="62">
        <f t="shared" ref="I72:I133" si="25">C72*D72*D72*D72</f>
        <v>1.9493773994880006</v>
      </c>
      <c r="J72" s="62">
        <f t="shared" ref="J72:J133" si="26">C72*D72*D72*D72*D72</f>
        <v>2.4351622474404104</v>
      </c>
      <c r="K72" s="62">
        <f t="shared" ref="K72:K133" si="27">C72*E72*D72</f>
        <v>-5.9302522081779906E-2</v>
      </c>
      <c r="L72" s="62">
        <f t="shared" ref="L72:L133" si="28">C72*E72*D72*D72</f>
        <v>-7.4080710584559464E-2</v>
      </c>
      <c r="M72" s="62">
        <f t="shared" ref="M72:M133" ca="1" si="29">+E$4+E$5*D72+E$6*D72^2</f>
        <v>-4.2427305593123792E-2</v>
      </c>
      <c r="N72" s="62">
        <f t="shared" ref="N72:N133" ca="1" si="30">C72*(M72-E72)^2</f>
        <v>2.5452977588670408E-5</v>
      </c>
      <c r="O72" s="72">
        <f t="shared" ref="O72:O133" ca="1" si="31">(C72*O$1-O$2*F72+O$3*H72)^2</f>
        <v>51297.706633672991</v>
      </c>
      <c r="P72" s="62">
        <f t="shared" ref="P72:P133" ca="1" si="32">(-C72*O$2+O$4*F72-O$5*H72)^2</f>
        <v>227789.76870786908</v>
      </c>
      <c r="Q72" s="62">
        <f t="shared" ref="Q72:Q133" ca="1" si="33">+(C72*O$3-F72*O$5+H72*O$6)^2</f>
        <v>31551.261085452406</v>
      </c>
      <c r="R72" s="36">
        <f t="shared" ref="R72:R133" ca="1" si="34">+E72-M72</f>
        <v>-5.0450944083010388E-3</v>
      </c>
    </row>
    <row r="73" spans="1:18">
      <c r="A73" s="69">
        <v>12506</v>
      </c>
      <c r="B73" s="69">
        <v>-4.0008199997828342E-2</v>
      </c>
      <c r="C73" s="69">
        <v>1</v>
      </c>
      <c r="D73" s="70">
        <f t="shared" si="20"/>
        <v>1.2505999999999999</v>
      </c>
      <c r="E73" s="70">
        <f t="shared" si="21"/>
        <v>-4.0008199997828342E-2</v>
      </c>
      <c r="F73" s="62">
        <f t="shared" si="22"/>
        <v>1.2505999999999999</v>
      </c>
      <c r="G73" s="62">
        <f t="shared" si="23"/>
        <v>-4.0008199997828342E-2</v>
      </c>
      <c r="H73" s="62">
        <f t="shared" si="24"/>
        <v>1.5640003599999999</v>
      </c>
      <c r="I73" s="62">
        <f t="shared" si="25"/>
        <v>1.9559388502159998</v>
      </c>
      <c r="J73" s="62">
        <f t="shared" si="26"/>
        <v>2.4460971260801294</v>
      </c>
      <c r="K73" s="62">
        <f t="shared" si="27"/>
        <v>-5.0034254917284124E-2</v>
      </c>
      <c r="L73" s="62">
        <f t="shared" si="28"/>
        <v>-6.2572839199555516E-2</v>
      </c>
      <c r="M73" s="62">
        <f t="shared" ca="1" si="29"/>
        <v>-4.25379269329937E-2</v>
      </c>
      <c r="N73" s="62">
        <f t="shared" ca="1" si="30"/>
        <v>6.3995183665011142E-6</v>
      </c>
      <c r="O73" s="72">
        <f t="shared" ca="1" si="31"/>
        <v>51865.31951488788</v>
      </c>
      <c r="P73" s="62">
        <f t="shared" ca="1" si="32"/>
        <v>229327.3466435892</v>
      </c>
      <c r="Q73" s="62">
        <f t="shared" ca="1" si="33"/>
        <v>31713.71021382837</v>
      </c>
      <c r="R73" s="36">
        <f t="shared" ca="1" si="34"/>
        <v>2.5297269351653578E-3</v>
      </c>
    </row>
    <row r="74" spans="1:18">
      <c r="A74" s="69">
        <v>12511</v>
      </c>
      <c r="B74" s="69">
        <v>-4.2406699998537078E-2</v>
      </c>
      <c r="C74" s="69">
        <v>0.1</v>
      </c>
      <c r="D74" s="70">
        <f t="shared" si="20"/>
        <v>1.2511000000000001</v>
      </c>
      <c r="E74" s="70">
        <f t="shared" si="21"/>
        <v>-4.2406699998537078E-2</v>
      </c>
      <c r="F74" s="62">
        <f t="shared" si="22"/>
        <v>0.12511000000000003</v>
      </c>
      <c r="G74" s="62">
        <f t="shared" si="23"/>
        <v>-4.2406699998537084E-3</v>
      </c>
      <c r="H74" s="62">
        <f t="shared" si="24"/>
        <v>0.15652512100000004</v>
      </c>
      <c r="I74" s="62">
        <f t="shared" si="25"/>
        <v>0.19582857888310007</v>
      </c>
      <c r="J74" s="62">
        <f t="shared" si="26"/>
        <v>0.24500113504064652</v>
      </c>
      <c r="K74" s="62">
        <f t="shared" si="27"/>
        <v>-5.305502236816975E-3</v>
      </c>
      <c r="L74" s="62">
        <f t="shared" si="28"/>
        <v>-6.637713848481718E-3</v>
      </c>
      <c r="M74" s="62">
        <f t="shared" ca="1" si="29"/>
        <v>-4.2577458496848859E-2</v>
      </c>
      <c r="N74" s="62">
        <f t="shared" ca="1" si="30"/>
        <v>2.9158464745694431E-9</v>
      </c>
      <c r="O74" s="72">
        <f t="shared" ca="1" si="31"/>
        <v>520.68110544097431</v>
      </c>
      <c r="P74" s="62">
        <f t="shared" ca="1" si="32"/>
        <v>2298.7547077656236</v>
      </c>
      <c r="Q74" s="62">
        <f t="shared" ca="1" si="33"/>
        <v>317.715363087264</v>
      </c>
      <c r="R74" s="36">
        <f t="shared" ca="1" si="34"/>
        <v>1.7075849831178075E-4</v>
      </c>
    </row>
    <row r="75" spans="1:18">
      <c r="A75" s="69">
        <v>12546.5</v>
      </c>
      <c r="B75" s="69">
        <v>-4.3926049998844974E-2</v>
      </c>
      <c r="C75" s="69">
        <v>0.1</v>
      </c>
      <c r="D75" s="70">
        <f t="shared" si="20"/>
        <v>1.25465</v>
      </c>
      <c r="E75" s="70">
        <f t="shared" si="21"/>
        <v>-4.3926049998844974E-2</v>
      </c>
      <c r="F75" s="62">
        <f t="shared" si="22"/>
        <v>0.12546500000000002</v>
      </c>
      <c r="G75" s="62">
        <f t="shared" si="23"/>
        <v>-4.3926049998844977E-3</v>
      </c>
      <c r="H75" s="62">
        <f t="shared" si="24"/>
        <v>0.15741466225000003</v>
      </c>
      <c r="I75" s="62">
        <f t="shared" si="25"/>
        <v>0.19750030599196255</v>
      </c>
      <c r="J75" s="62">
        <f t="shared" si="26"/>
        <v>0.24779375891281583</v>
      </c>
      <c r="K75" s="62">
        <f t="shared" si="27"/>
        <v>-5.5111818631050852E-3</v>
      </c>
      <c r="L75" s="62">
        <f t="shared" si="28"/>
        <v>-6.9146043245447951E-3</v>
      </c>
      <c r="M75" s="62">
        <f t="shared" ca="1" si="29"/>
        <v>-4.2858494950647696E-2</v>
      </c>
      <c r="N75" s="62">
        <f t="shared" ca="1" si="30"/>
        <v>1.1396737809314911E-7</v>
      </c>
      <c r="O75" s="72">
        <f t="shared" ca="1" si="31"/>
        <v>535.0879892263971</v>
      </c>
      <c r="P75" s="62">
        <f t="shared" ca="1" si="32"/>
        <v>2337.5140925870019</v>
      </c>
      <c r="Q75" s="62">
        <f t="shared" ca="1" si="33"/>
        <v>321.79160312668802</v>
      </c>
      <c r="R75" s="36">
        <f t="shared" ca="1" si="34"/>
        <v>-1.0675550481972773E-3</v>
      </c>
    </row>
    <row r="76" spans="1:18">
      <c r="A76" s="69">
        <v>12581</v>
      </c>
      <c r="B76" s="69">
        <v>-4.4285700001637451E-2</v>
      </c>
      <c r="C76" s="69">
        <v>0.1</v>
      </c>
      <c r="D76" s="70">
        <f t="shared" si="20"/>
        <v>1.2581</v>
      </c>
      <c r="E76" s="70">
        <f t="shared" si="21"/>
        <v>-4.4285700001637451E-2</v>
      </c>
      <c r="F76" s="62">
        <f t="shared" si="22"/>
        <v>0.12581000000000001</v>
      </c>
      <c r="G76" s="62">
        <f t="shared" si="23"/>
        <v>-4.4285700001637455E-3</v>
      </c>
      <c r="H76" s="62">
        <f t="shared" si="24"/>
        <v>0.15828156100000002</v>
      </c>
      <c r="I76" s="62">
        <f t="shared" si="25"/>
        <v>0.19913403189410001</v>
      </c>
      <c r="J76" s="62">
        <f t="shared" si="26"/>
        <v>0.25053052552596722</v>
      </c>
      <c r="K76" s="62">
        <f t="shared" si="27"/>
        <v>-5.5715839172060079E-3</v>
      </c>
      <c r="L76" s="62">
        <f t="shared" si="28"/>
        <v>-7.0096097262368788E-3</v>
      </c>
      <c r="M76" s="62">
        <f t="shared" ca="1" si="29"/>
        <v>-4.3132223527488203E-2</v>
      </c>
      <c r="N76" s="62">
        <f t="shared" ca="1" si="30"/>
        <v>1.3305079764157811E-7</v>
      </c>
      <c r="O76" s="72">
        <f t="shared" ca="1" si="31"/>
        <v>549.09865401646744</v>
      </c>
      <c r="P76" s="62">
        <f t="shared" ca="1" si="32"/>
        <v>2374.907053711494</v>
      </c>
      <c r="Q76" s="62">
        <f t="shared" ca="1" si="33"/>
        <v>325.70261409174555</v>
      </c>
      <c r="R76" s="36">
        <f t="shared" ca="1" si="34"/>
        <v>-1.1534764741492481E-3</v>
      </c>
    </row>
    <row r="77" spans="1:18">
      <c r="A77" s="69">
        <v>12581</v>
      </c>
      <c r="B77" s="69">
        <v>-4.3785699999716599E-2</v>
      </c>
      <c r="C77" s="69">
        <v>0.1</v>
      </c>
      <c r="D77" s="70">
        <f t="shared" si="20"/>
        <v>1.2581</v>
      </c>
      <c r="E77" s="70">
        <f t="shared" si="21"/>
        <v>-4.3785699999716599E-2</v>
      </c>
      <c r="F77" s="62">
        <f t="shared" si="22"/>
        <v>0.12581000000000001</v>
      </c>
      <c r="G77" s="62">
        <f t="shared" si="23"/>
        <v>-4.3785699999716599E-3</v>
      </c>
      <c r="H77" s="62">
        <f t="shared" si="24"/>
        <v>0.15828156100000002</v>
      </c>
      <c r="I77" s="62">
        <f t="shared" si="25"/>
        <v>0.19913403189410001</v>
      </c>
      <c r="J77" s="62">
        <f t="shared" si="26"/>
        <v>0.25053052552596722</v>
      </c>
      <c r="K77" s="62">
        <f t="shared" si="27"/>
        <v>-5.5086789169643451E-3</v>
      </c>
      <c r="L77" s="62">
        <f t="shared" si="28"/>
        <v>-6.9304689454328426E-3</v>
      </c>
      <c r="M77" s="62">
        <f t="shared" ca="1" si="29"/>
        <v>-4.3132223527488203E-2</v>
      </c>
      <c r="N77" s="62">
        <f t="shared" ca="1" si="30"/>
        <v>4.2703149975606877E-8</v>
      </c>
      <c r="O77" s="72">
        <f t="shared" ca="1" si="31"/>
        <v>549.09865401646744</v>
      </c>
      <c r="P77" s="62">
        <f t="shared" ca="1" si="32"/>
        <v>2374.907053711494</v>
      </c>
      <c r="Q77" s="62">
        <f t="shared" ca="1" si="33"/>
        <v>325.70261409174555</v>
      </c>
      <c r="R77" s="36">
        <f t="shared" ca="1" si="34"/>
        <v>-6.5347647222839533E-4</v>
      </c>
    </row>
    <row r="78" spans="1:18">
      <c r="A78" s="69">
        <v>12630.5</v>
      </c>
      <c r="B78" s="69">
        <v>-4.6540849994926248E-2</v>
      </c>
      <c r="C78" s="69">
        <v>0.1</v>
      </c>
      <c r="D78" s="70">
        <f t="shared" si="20"/>
        <v>1.26305</v>
      </c>
      <c r="E78" s="70">
        <f t="shared" si="21"/>
        <v>-4.6540849994926248E-2</v>
      </c>
      <c r="F78" s="62">
        <f t="shared" si="22"/>
        <v>0.126305</v>
      </c>
      <c r="G78" s="62">
        <f t="shared" si="23"/>
        <v>-4.6540849994926251E-3</v>
      </c>
      <c r="H78" s="62">
        <f t="shared" si="24"/>
        <v>0.15952953025</v>
      </c>
      <c r="I78" s="62">
        <f t="shared" si="25"/>
        <v>0.2014937731822625</v>
      </c>
      <c r="J78" s="62">
        <f t="shared" si="26"/>
        <v>0.25449671021785664</v>
      </c>
      <c r="K78" s="62">
        <f t="shared" si="27"/>
        <v>-5.87834205860916E-3</v>
      </c>
      <c r="L78" s="62">
        <f t="shared" si="28"/>
        <v>-7.4246399371262995E-3</v>
      </c>
      <c r="M78" s="62">
        <f t="shared" ca="1" si="29"/>
        <v>-4.3526012453282532E-2</v>
      </c>
      <c r="N78" s="62">
        <f t="shared" ca="1" si="30"/>
        <v>9.0892454025043214E-7</v>
      </c>
      <c r="O78" s="72">
        <f t="shared" ca="1" si="31"/>
        <v>569.20378523313184</v>
      </c>
      <c r="P78" s="62">
        <f t="shared" ca="1" si="32"/>
        <v>2428.0574836228561</v>
      </c>
      <c r="Q78" s="62">
        <f t="shared" ca="1" si="33"/>
        <v>331.22458065300219</v>
      </c>
      <c r="R78" s="36">
        <f t="shared" ca="1" si="34"/>
        <v>-3.0148375416437154E-3</v>
      </c>
    </row>
    <row r="79" spans="1:18">
      <c r="A79" s="69">
        <v>12917</v>
      </c>
      <c r="B79" s="69">
        <v>-4.6044899994740263E-2</v>
      </c>
      <c r="C79" s="69">
        <v>0.1</v>
      </c>
      <c r="D79" s="70">
        <f t="shared" si="20"/>
        <v>1.2917000000000001</v>
      </c>
      <c r="E79" s="70">
        <f t="shared" si="21"/>
        <v>-4.6044899994740263E-2</v>
      </c>
      <c r="F79" s="62">
        <f t="shared" si="22"/>
        <v>0.12917000000000001</v>
      </c>
      <c r="G79" s="62">
        <f t="shared" si="23"/>
        <v>-4.6044899994740268E-3</v>
      </c>
      <c r="H79" s="62">
        <f t="shared" si="24"/>
        <v>0.16684888900000003</v>
      </c>
      <c r="I79" s="62">
        <f t="shared" si="25"/>
        <v>0.21551870992130004</v>
      </c>
      <c r="J79" s="62">
        <f t="shared" si="26"/>
        <v>0.2783855176053433</v>
      </c>
      <c r="K79" s="62">
        <f t="shared" si="27"/>
        <v>-5.9476197323206003E-3</v>
      </c>
      <c r="L79" s="62">
        <f t="shared" si="28"/>
        <v>-7.6825404082385201E-3</v>
      </c>
      <c r="M79" s="62">
        <f t="shared" ca="1" si="29"/>
        <v>-4.5829476057721599E-2</v>
      </c>
      <c r="N79" s="62">
        <f t="shared" ca="1" si="30"/>
        <v>4.640747264062104E-9</v>
      </c>
      <c r="O79" s="72">
        <f t="shared" ca="1" si="31"/>
        <v>684.69120969815469</v>
      </c>
      <c r="P79" s="62">
        <f t="shared" ca="1" si="32"/>
        <v>2722.2152079571388</v>
      </c>
      <c r="Q79" s="62">
        <f t="shared" ca="1" si="33"/>
        <v>360.93043771033831</v>
      </c>
      <c r="R79" s="36">
        <f t="shared" ca="1" si="34"/>
        <v>-2.1542393701866336E-4</v>
      </c>
    </row>
    <row r="80" spans="1:18">
      <c r="A80" s="69">
        <v>12969</v>
      </c>
      <c r="B80" s="69">
        <v>-4.7349299995403271E-2</v>
      </c>
      <c r="C80" s="69">
        <v>1</v>
      </c>
      <c r="D80" s="70">
        <f t="shared" si="20"/>
        <v>1.2968999999999999</v>
      </c>
      <c r="E80" s="70">
        <f t="shared" si="21"/>
        <v>-4.7349299995403271E-2</v>
      </c>
      <c r="F80" s="62">
        <f t="shared" si="22"/>
        <v>1.2968999999999999</v>
      </c>
      <c r="G80" s="62">
        <f t="shared" si="23"/>
        <v>-4.7349299995403271E-2</v>
      </c>
      <c r="H80" s="62">
        <f t="shared" si="24"/>
        <v>1.6819496099999998</v>
      </c>
      <c r="I80" s="62">
        <f t="shared" si="25"/>
        <v>2.1813204492089997</v>
      </c>
      <c r="J80" s="62">
        <f t="shared" si="26"/>
        <v>2.8289544905791515</v>
      </c>
      <c r="K80" s="62">
        <f t="shared" si="27"/>
        <v>-6.1407307164038499E-2</v>
      </c>
      <c r="L80" s="62">
        <f t="shared" si="28"/>
        <v>-7.9639136661041526E-2</v>
      </c>
      <c r="M80" s="62">
        <f t="shared" ca="1" si="29"/>
        <v>-4.6251992874143499E-2</v>
      </c>
      <c r="N80" s="62">
        <f t="shared" ca="1" si="30"/>
        <v>1.2040829183674077E-6</v>
      </c>
      <c r="O80" s="72">
        <f t="shared" ca="1" si="31"/>
        <v>70531.782971313223</v>
      </c>
      <c r="P80" s="62">
        <f t="shared" ca="1" si="32"/>
        <v>277279.84996114578</v>
      </c>
      <c r="Q80" s="62">
        <f t="shared" ca="1" si="33"/>
        <v>36587.694184523185</v>
      </c>
      <c r="R80" s="36">
        <f t="shared" ca="1" si="34"/>
        <v>-1.0973071212597718E-3</v>
      </c>
    </row>
    <row r="81" spans="1:18">
      <c r="A81" s="69">
        <v>12970.5</v>
      </c>
      <c r="B81" s="69">
        <v>-5.0138849997892976E-2</v>
      </c>
      <c r="C81" s="69">
        <v>1</v>
      </c>
      <c r="D81" s="70">
        <f t="shared" si="20"/>
        <v>1.29705</v>
      </c>
      <c r="E81" s="70">
        <f t="shared" si="21"/>
        <v>-5.0138849997892976E-2</v>
      </c>
      <c r="F81" s="62">
        <f t="shared" si="22"/>
        <v>1.29705</v>
      </c>
      <c r="G81" s="62">
        <f t="shared" si="23"/>
        <v>-5.0138849997892976E-2</v>
      </c>
      <c r="H81" s="62">
        <f t="shared" si="24"/>
        <v>1.6823387025000001</v>
      </c>
      <c r="I81" s="62">
        <f t="shared" si="25"/>
        <v>2.1820774140776251</v>
      </c>
      <c r="J81" s="62">
        <f t="shared" si="26"/>
        <v>2.8302635099293836</v>
      </c>
      <c r="K81" s="62">
        <f t="shared" si="27"/>
        <v>-6.5032595389767092E-2</v>
      </c>
      <c r="L81" s="62">
        <f t="shared" si="28"/>
        <v>-8.435052785029741E-2</v>
      </c>
      <c r="M81" s="62">
        <f t="shared" ca="1" si="29"/>
        <v>-4.6264201084321666E-2</v>
      </c>
      <c r="N81" s="62">
        <f t="shared" ca="1" si="30"/>
        <v>1.5012904203439336E-5</v>
      </c>
      <c r="O81" s="72">
        <f t="shared" ca="1" si="31"/>
        <v>70591.063577368128</v>
      </c>
      <c r="P81" s="62">
        <f t="shared" ca="1" si="32"/>
        <v>277424.35307493259</v>
      </c>
      <c r="Q81" s="62">
        <f t="shared" ca="1" si="33"/>
        <v>36601.747662081645</v>
      </c>
      <c r="R81" s="36">
        <f t="shared" ca="1" si="34"/>
        <v>-3.8746489135713102E-3</v>
      </c>
    </row>
    <row r="82" spans="1:18">
      <c r="A82" s="69">
        <v>13442.5</v>
      </c>
      <c r="B82" s="69">
        <v>-5.1417249997030012E-2</v>
      </c>
      <c r="C82" s="69">
        <v>1</v>
      </c>
      <c r="D82" s="70">
        <f t="shared" si="20"/>
        <v>1.3442499999999999</v>
      </c>
      <c r="E82" s="70">
        <f t="shared" si="21"/>
        <v>-5.1417249997030012E-2</v>
      </c>
      <c r="F82" s="62">
        <f t="shared" si="22"/>
        <v>1.3442499999999999</v>
      </c>
      <c r="G82" s="62">
        <f t="shared" si="23"/>
        <v>-5.1417249997030012E-2</v>
      </c>
      <c r="H82" s="62">
        <f t="shared" si="24"/>
        <v>1.8070080624999998</v>
      </c>
      <c r="I82" s="62">
        <f t="shared" si="25"/>
        <v>2.4290705880156245</v>
      </c>
      <c r="J82" s="62">
        <f t="shared" si="26"/>
        <v>3.2652781379400029</v>
      </c>
      <c r="K82" s="62">
        <f t="shared" si="27"/>
        <v>-6.911763830850759E-2</v>
      </c>
      <c r="L82" s="62">
        <f t="shared" si="28"/>
        <v>-9.2911385296211318E-2</v>
      </c>
      <c r="M82" s="62">
        <f t="shared" ca="1" si="29"/>
        <v>-5.016204368896289E-2</v>
      </c>
      <c r="N82" s="62">
        <f t="shared" ca="1" si="30"/>
        <v>1.5755428758114952E-6</v>
      </c>
      <c r="O82" s="72">
        <f t="shared" ca="1" si="31"/>
        <v>88370.410554508868</v>
      </c>
      <c r="P82" s="62">
        <f t="shared" ca="1" si="32"/>
        <v>318463.75098388491</v>
      </c>
      <c r="Q82" s="62">
        <f t="shared" ca="1" si="33"/>
        <v>40378.347857516368</v>
      </c>
      <c r="R82" s="36">
        <f t="shared" ca="1" si="34"/>
        <v>-1.2552063080671222E-3</v>
      </c>
    </row>
    <row r="83" spans="1:18">
      <c r="A83" s="69">
        <v>15647</v>
      </c>
      <c r="B83" s="69">
        <v>-7.1825899998657405E-2</v>
      </c>
      <c r="C83" s="69">
        <v>1</v>
      </c>
      <c r="D83" s="70">
        <f t="shared" si="20"/>
        <v>1.5647</v>
      </c>
      <c r="E83" s="70">
        <f t="shared" si="21"/>
        <v>-7.1825899998657405E-2</v>
      </c>
      <c r="F83" s="62">
        <f t="shared" si="22"/>
        <v>1.5647</v>
      </c>
      <c r="G83" s="62">
        <f t="shared" si="23"/>
        <v>-7.1825899998657405E-2</v>
      </c>
      <c r="H83" s="62">
        <f t="shared" si="24"/>
        <v>2.4482860899999999</v>
      </c>
      <c r="I83" s="62">
        <f t="shared" si="25"/>
        <v>3.8308332450229998</v>
      </c>
      <c r="J83" s="62">
        <f t="shared" si="26"/>
        <v>5.9941047784874879</v>
      </c>
      <c r="K83" s="62">
        <f t="shared" si="27"/>
        <v>-0.11238598572789923</v>
      </c>
      <c r="L83" s="62">
        <f t="shared" si="28"/>
        <v>-0.17585035186844394</v>
      </c>
      <c r="M83" s="62">
        <f t="shared" ca="1" si="29"/>
        <v>-6.9854156117357971E-2</v>
      </c>
      <c r="N83" s="62">
        <f t="shared" ca="1" si="30"/>
        <v>3.887773933441757E-6</v>
      </c>
      <c r="O83" s="72">
        <f t="shared" ca="1" si="31"/>
        <v>123615.14412937657</v>
      </c>
      <c r="P83" s="62">
        <f t="shared" ca="1" si="32"/>
        <v>352068.67694687878</v>
      </c>
      <c r="Q83" s="62">
        <f t="shared" ca="1" si="33"/>
        <v>38003.014445895351</v>
      </c>
      <c r="R83" s="36">
        <f t="shared" ca="1" si="34"/>
        <v>-1.9717438812994342E-3</v>
      </c>
    </row>
    <row r="84" spans="1:18">
      <c r="A84" s="69">
        <v>15687</v>
      </c>
      <c r="B84" s="69">
        <v>-7.1513900002173614E-2</v>
      </c>
      <c r="C84" s="69">
        <v>1</v>
      </c>
      <c r="D84" s="70">
        <f t="shared" si="20"/>
        <v>1.5687</v>
      </c>
      <c r="E84" s="70">
        <f t="shared" si="21"/>
        <v>-7.1513900002173614E-2</v>
      </c>
      <c r="F84" s="62">
        <f t="shared" si="22"/>
        <v>1.5687</v>
      </c>
      <c r="G84" s="62">
        <f t="shared" si="23"/>
        <v>-7.1513900002173614E-2</v>
      </c>
      <c r="H84" s="62">
        <f t="shared" si="24"/>
        <v>2.4608196900000001</v>
      </c>
      <c r="I84" s="62">
        <f t="shared" si="25"/>
        <v>3.8602878477030003</v>
      </c>
      <c r="J84" s="62">
        <f t="shared" si="26"/>
        <v>6.0556335466916966</v>
      </c>
      <c r="K84" s="62">
        <f t="shared" si="27"/>
        <v>-0.11218385493340975</v>
      </c>
      <c r="L84" s="62">
        <f t="shared" si="28"/>
        <v>-0.17598281323403989</v>
      </c>
      <c r="M84" s="62">
        <f t="shared" ca="1" si="29"/>
        <v>-7.0234090565933618E-2</v>
      </c>
      <c r="N84" s="62">
        <f t="shared" ca="1" si="30"/>
        <v>1.6379121930889347E-6</v>
      </c>
      <c r="O84" s="72">
        <f t="shared" ca="1" si="31"/>
        <v>123311.3096767134</v>
      </c>
      <c r="P84" s="62">
        <f t="shared" ca="1" si="32"/>
        <v>350048.46963839442</v>
      </c>
      <c r="Q84" s="62">
        <f t="shared" ca="1" si="33"/>
        <v>37658.98467546155</v>
      </c>
      <c r="R84" s="36">
        <f t="shared" ca="1" si="34"/>
        <v>-1.2798094362399953E-3</v>
      </c>
    </row>
    <row r="85" spans="1:18">
      <c r="A85" s="69">
        <v>15689</v>
      </c>
      <c r="B85" s="69">
        <v>-7.1733299999323208E-2</v>
      </c>
      <c r="C85" s="69">
        <v>1</v>
      </c>
      <c r="D85" s="70">
        <f t="shared" si="20"/>
        <v>1.5689</v>
      </c>
      <c r="E85" s="70">
        <f t="shared" si="21"/>
        <v>-7.1733299999323208E-2</v>
      </c>
      <c r="F85" s="62">
        <f t="shared" si="22"/>
        <v>1.5689</v>
      </c>
      <c r="G85" s="62">
        <f t="shared" si="23"/>
        <v>-7.1733299999323208E-2</v>
      </c>
      <c r="H85" s="62">
        <f t="shared" si="24"/>
        <v>2.4614472099999998</v>
      </c>
      <c r="I85" s="62">
        <f t="shared" si="25"/>
        <v>3.8617645277689996</v>
      </c>
      <c r="J85" s="62">
        <f t="shared" si="26"/>
        <v>6.0587223676167836</v>
      </c>
      <c r="K85" s="62">
        <f t="shared" si="27"/>
        <v>-0.11254237436893817</v>
      </c>
      <c r="L85" s="62">
        <f t="shared" si="28"/>
        <v>-0.1765677311474271</v>
      </c>
      <c r="M85" s="62">
        <f t="shared" ca="1" si="29"/>
        <v>-7.0253108458549068E-2</v>
      </c>
      <c r="N85" s="62">
        <f t="shared" ca="1" si="30"/>
        <v>2.1909669973793211E-6</v>
      </c>
      <c r="O85" s="72">
        <f t="shared" ca="1" si="31"/>
        <v>123295.19610324572</v>
      </c>
      <c r="P85" s="62">
        <f t="shared" ca="1" si="32"/>
        <v>349945.1416702494</v>
      </c>
      <c r="Q85" s="62">
        <f t="shared" ca="1" si="33"/>
        <v>37641.542698342302</v>
      </c>
      <c r="R85" s="36">
        <f t="shared" ca="1" si="34"/>
        <v>-1.4801915407741395E-3</v>
      </c>
    </row>
    <row r="86" spans="1:18">
      <c r="A86" s="69">
        <v>16102</v>
      </c>
      <c r="B86" s="69">
        <v>-7.9489399999147281E-2</v>
      </c>
      <c r="C86" s="69">
        <v>1</v>
      </c>
      <c r="D86" s="70">
        <f t="shared" si="20"/>
        <v>1.6102000000000001</v>
      </c>
      <c r="E86" s="70">
        <f t="shared" si="21"/>
        <v>-7.9489399999147281E-2</v>
      </c>
      <c r="F86" s="62">
        <f t="shared" si="22"/>
        <v>1.6102000000000001</v>
      </c>
      <c r="G86" s="62">
        <f t="shared" si="23"/>
        <v>-7.9489399999147281E-2</v>
      </c>
      <c r="H86" s="62">
        <f t="shared" si="24"/>
        <v>2.5927440400000004</v>
      </c>
      <c r="I86" s="62">
        <f t="shared" si="25"/>
        <v>4.1748364532080009</v>
      </c>
      <c r="J86" s="62">
        <f t="shared" si="26"/>
        <v>6.7223216569555237</v>
      </c>
      <c r="K86" s="62">
        <f t="shared" si="27"/>
        <v>-0.12799383187862695</v>
      </c>
      <c r="L86" s="62">
        <f t="shared" si="28"/>
        <v>-0.20609566809096513</v>
      </c>
      <c r="M86" s="62">
        <f t="shared" ca="1" si="29"/>
        <v>-7.4223499285375014E-2</v>
      </c>
      <c r="N86" s="62">
        <f t="shared" ca="1" si="30"/>
        <v>2.7729710327307277E-5</v>
      </c>
      <c r="O86" s="72">
        <f t="shared" ca="1" si="31"/>
        <v>118122.29818365983</v>
      </c>
      <c r="P86" s="62">
        <f t="shared" ca="1" si="32"/>
        <v>324066.2835485125</v>
      </c>
      <c r="Q86" s="62">
        <f t="shared" ca="1" si="33"/>
        <v>33581.52434318381</v>
      </c>
      <c r="R86" s="36">
        <f t="shared" ca="1" si="34"/>
        <v>-5.2659007137722674E-3</v>
      </c>
    </row>
    <row r="87" spans="1:18">
      <c r="A87" s="69">
        <v>17125</v>
      </c>
      <c r="B87" s="69">
        <v>-8.436249999795109E-2</v>
      </c>
      <c r="C87" s="69">
        <v>1</v>
      </c>
      <c r="D87" s="70">
        <f t="shared" si="20"/>
        <v>1.7124999999999999</v>
      </c>
      <c r="E87" s="70">
        <f t="shared" si="21"/>
        <v>-8.436249999795109E-2</v>
      </c>
      <c r="F87" s="62">
        <f t="shared" si="22"/>
        <v>1.7124999999999999</v>
      </c>
      <c r="G87" s="62">
        <f t="shared" si="23"/>
        <v>-8.436249999795109E-2</v>
      </c>
      <c r="H87" s="62">
        <f t="shared" si="24"/>
        <v>2.9326562499999995</v>
      </c>
      <c r="I87" s="62">
        <f t="shared" si="25"/>
        <v>5.0221738281249992</v>
      </c>
      <c r="J87" s="62">
        <f t="shared" si="26"/>
        <v>8.6004726806640601</v>
      </c>
      <c r="K87" s="62">
        <f t="shared" si="27"/>
        <v>-0.14447078124649124</v>
      </c>
      <c r="L87" s="62">
        <f t="shared" si="28"/>
        <v>-0.24740621288461623</v>
      </c>
      <c r="M87" s="62">
        <f t="shared" ca="1" si="29"/>
        <v>-8.4428381047440854E-2</v>
      </c>
      <c r="N87" s="62">
        <f t="shared" ca="1" si="30"/>
        <v>4.3403126818726354E-9</v>
      </c>
      <c r="O87" s="72">
        <f t="shared" ca="1" si="31"/>
        <v>91232.53104798423</v>
      </c>
      <c r="P87" s="62">
        <f t="shared" ca="1" si="32"/>
        <v>228038.96805794397</v>
      </c>
      <c r="Q87" s="62">
        <f t="shared" ca="1" si="33"/>
        <v>20709.093837310742</v>
      </c>
      <c r="R87" s="36">
        <f t="shared" ca="1" si="34"/>
        <v>6.5881049489763255E-5</v>
      </c>
    </row>
    <row r="88" spans="1:18">
      <c r="A88" s="69">
        <v>17143</v>
      </c>
      <c r="B88" s="69">
        <v>-8.7737099995138124E-2</v>
      </c>
      <c r="C88" s="69">
        <v>1</v>
      </c>
      <c r="D88" s="70">
        <f t="shared" si="20"/>
        <v>1.7142999999999999</v>
      </c>
      <c r="E88" s="70">
        <f t="shared" si="21"/>
        <v>-8.7737099995138124E-2</v>
      </c>
      <c r="F88" s="62">
        <f t="shared" si="22"/>
        <v>1.7142999999999999</v>
      </c>
      <c r="G88" s="62">
        <f t="shared" si="23"/>
        <v>-8.7737099995138124E-2</v>
      </c>
      <c r="H88" s="62">
        <f t="shared" si="24"/>
        <v>2.9388244899999996</v>
      </c>
      <c r="I88" s="62">
        <f t="shared" si="25"/>
        <v>5.0380268232069989</v>
      </c>
      <c r="J88" s="62">
        <f t="shared" si="26"/>
        <v>8.6366893830237572</v>
      </c>
      <c r="K88" s="62">
        <f t="shared" si="27"/>
        <v>-0.15040771052166527</v>
      </c>
      <c r="L88" s="62">
        <f t="shared" si="28"/>
        <v>-0.25784393814729073</v>
      </c>
      <c r="M88" s="62">
        <f t="shared" ca="1" si="29"/>
        <v>-8.4612661548095353E-2</v>
      </c>
      <c r="N88" s="62">
        <f t="shared" ca="1" si="30"/>
        <v>9.7621156093590432E-6</v>
      </c>
      <c r="O88" s="72">
        <f t="shared" ca="1" si="31"/>
        <v>90612.192627804208</v>
      </c>
      <c r="P88" s="62">
        <f t="shared" ca="1" si="32"/>
        <v>226056.91684394021</v>
      </c>
      <c r="Q88" s="62">
        <f t="shared" ca="1" si="33"/>
        <v>20463.983473904878</v>
      </c>
      <c r="R88" s="36">
        <f t="shared" ca="1" si="34"/>
        <v>-3.1244384470427711E-3</v>
      </c>
    </row>
    <row r="89" spans="1:18">
      <c r="A89" s="69">
        <v>17178.5</v>
      </c>
      <c r="B89" s="69">
        <v>-8.5356449999380857E-2</v>
      </c>
      <c r="C89" s="69">
        <v>1</v>
      </c>
      <c r="D89" s="70">
        <f t="shared" si="20"/>
        <v>1.7178500000000001</v>
      </c>
      <c r="E89" s="70">
        <f t="shared" si="21"/>
        <v>-8.5356449999380857E-2</v>
      </c>
      <c r="F89" s="62">
        <f t="shared" si="22"/>
        <v>1.7178500000000001</v>
      </c>
      <c r="G89" s="62">
        <f t="shared" si="23"/>
        <v>-8.5356449999380857E-2</v>
      </c>
      <c r="H89" s="62">
        <f t="shared" si="24"/>
        <v>2.9510086225000003</v>
      </c>
      <c r="I89" s="62">
        <f t="shared" si="25"/>
        <v>5.0693901621616257</v>
      </c>
      <c r="J89" s="62">
        <f t="shared" si="26"/>
        <v>8.7084518900693499</v>
      </c>
      <c r="K89" s="62">
        <f t="shared" si="27"/>
        <v>-0.14662957763143641</v>
      </c>
      <c r="L89" s="62">
        <f t="shared" si="28"/>
        <v>-0.25188761993416303</v>
      </c>
      <c r="M89" s="62">
        <f t="shared" ca="1" si="29"/>
        <v>-8.4976582307049436E-2</v>
      </c>
      <c r="N89" s="62">
        <f t="shared" ca="1" si="30"/>
        <v>1.4429946367719866E-7</v>
      </c>
      <c r="O89" s="72">
        <f t="shared" ca="1" si="31"/>
        <v>89377.01398225638</v>
      </c>
      <c r="P89" s="62">
        <f t="shared" ca="1" si="32"/>
        <v>222128.72840412369</v>
      </c>
      <c r="Q89" s="62">
        <f t="shared" ca="1" si="33"/>
        <v>19980.209973930119</v>
      </c>
      <c r="R89" s="36">
        <f t="shared" ca="1" si="34"/>
        <v>-3.7986769233142037E-4</v>
      </c>
    </row>
    <row r="90" spans="1:18">
      <c r="A90" s="69">
        <v>17684</v>
      </c>
      <c r="B90" s="69">
        <v>-9.2834800001583062E-2</v>
      </c>
      <c r="C90" s="69">
        <v>1</v>
      </c>
      <c r="D90" s="70">
        <f t="shared" si="20"/>
        <v>1.7684</v>
      </c>
      <c r="E90" s="70">
        <f t="shared" si="21"/>
        <v>-9.2834800001583062E-2</v>
      </c>
      <c r="F90" s="62">
        <f t="shared" si="22"/>
        <v>1.7684</v>
      </c>
      <c r="G90" s="62">
        <f t="shared" si="23"/>
        <v>-9.2834800001583062E-2</v>
      </c>
      <c r="H90" s="62">
        <f t="shared" si="24"/>
        <v>3.1272385599999999</v>
      </c>
      <c r="I90" s="62">
        <f t="shared" si="25"/>
        <v>5.5302086695039998</v>
      </c>
      <c r="J90" s="62">
        <f t="shared" si="26"/>
        <v>9.7796210111508728</v>
      </c>
      <c r="K90" s="62">
        <f t="shared" si="27"/>
        <v>-0.16416906032279949</v>
      </c>
      <c r="L90" s="62">
        <f t="shared" si="28"/>
        <v>-0.29031656627483859</v>
      </c>
      <c r="M90" s="62">
        <f t="shared" ca="1" si="29"/>
        <v>-9.0227531833856012E-2</v>
      </c>
      <c r="N90" s="62">
        <f t="shared" ca="1" si="30"/>
        <v>6.7978472984427702E-6</v>
      </c>
      <c r="O90" s="72">
        <f t="shared" ca="1" si="31"/>
        <v>70397.871927298271</v>
      </c>
      <c r="P90" s="62">
        <f t="shared" ca="1" si="32"/>
        <v>164371.34172674795</v>
      </c>
      <c r="Q90" s="62">
        <f t="shared" ca="1" si="33"/>
        <v>13171.618039127627</v>
      </c>
      <c r="R90" s="36">
        <f t="shared" ca="1" si="34"/>
        <v>-2.6072681677270504E-3</v>
      </c>
    </row>
    <row r="91" spans="1:18">
      <c r="A91" s="69">
        <v>18071.5</v>
      </c>
      <c r="B91" s="69">
        <v>-9.4268549997650553E-2</v>
      </c>
      <c r="C91" s="69">
        <v>1</v>
      </c>
      <c r="D91" s="70">
        <f t="shared" si="20"/>
        <v>1.80715</v>
      </c>
      <c r="E91" s="70">
        <f t="shared" si="21"/>
        <v>-9.4268549997650553E-2</v>
      </c>
      <c r="F91" s="62">
        <f t="shared" si="22"/>
        <v>1.80715</v>
      </c>
      <c r="G91" s="62">
        <f t="shared" si="23"/>
        <v>-9.4268549997650553E-2</v>
      </c>
      <c r="H91" s="62">
        <f t="shared" si="24"/>
        <v>3.2657911225</v>
      </c>
      <c r="I91" s="62">
        <f t="shared" si="25"/>
        <v>5.9017744270258747</v>
      </c>
      <c r="J91" s="62">
        <f t="shared" si="26"/>
        <v>10.665391655799811</v>
      </c>
      <c r="K91" s="62">
        <f t="shared" si="27"/>
        <v>-0.1703574101282542</v>
      </c>
      <c r="L91" s="62">
        <f t="shared" si="28"/>
        <v>-0.30786139371327459</v>
      </c>
      <c r="M91" s="62">
        <f t="shared" ca="1" si="29"/>
        <v>-9.4339950880659745E-2</v>
      </c>
      <c r="N91" s="62">
        <f t="shared" ca="1" si="30"/>
        <v>5.0980860944924351E-9</v>
      </c>
      <c r="O91" s="72">
        <f t="shared" ca="1" si="31"/>
        <v>54792.594618881412</v>
      </c>
      <c r="P91" s="62">
        <f t="shared" ca="1" si="32"/>
        <v>119942.06573130433</v>
      </c>
      <c r="Q91" s="62">
        <f t="shared" ca="1" si="33"/>
        <v>8354.0309525978446</v>
      </c>
      <c r="R91" s="36">
        <f t="shared" ca="1" si="34"/>
        <v>7.1400883009192784E-5</v>
      </c>
    </row>
    <row r="92" spans="1:18">
      <c r="A92" s="69">
        <v>19613</v>
      </c>
      <c r="B92" s="69">
        <v>-0.11319609999918612</v>
      </c>
      <c r="C92" s="69">
        <v>1</v>
      </c>
      <c r="D92" s="70">
        <f t="shared" si="20"/>
        <v>1.9613</v>
      </c>
      <c r="E92" s="70">
        <f t="shared" si="21"/>
        <v>-0.11319609999918612</v>
      </c>
      <c r="F92" s="62">
        <f t="shared" si="22"/>
        <v>1.9613</v>
      </c>
      <c r="G92" s="62">
        <f t="shared" si="23"/>
        <v>-0.11319609999918612</v>
      </c>
      <c r="H92" s="62">
        <f t="shared" si="24"/>
        <v>3.8466976900000001</v>
      </c>
      <c r="I92" s="62">
        <f t="shared" si="25"/>
        <v>7.544528179397</v>
      </c>
      <c r="J92" s="62">
        <f t="shared" si="26"/>
        <v>14.797083118251336</v>
      </c>
      <c r="K92" s="62">
        <f t="shared" si="27"/>
        <v>-0.22201151092840374</v>
      </c>
      <c r="L92" s="62">
        <f t="shared" si="28"/>
        <v>-0.43543117638387824</v>
      </c>
      <c r="M92" s="62">
        <f t="shared" ca="1" si="29"/>
        <v>-0.11144883205537962</v>
      </c>
      <c r="N92" s="62">
        <f t="shared" ca="1" si="30"/>
        <v>3.0529452674538013E-6</v>
      </c>
      <c r="O92" s="72">
        <f t="shared" ca="1" si="31"/>
        <v>3945.0762601268893</v>
      </c>
      <c r="P92" s="62">
        <f t="shared" ca="1" si="32"/>
        <v>1392.1034727892991</v>
      </c>
      <c r="Q92" s="62">
        <f t="shared" ca="1" si="33"/>
        <v>742.11228260672772</v>
      </c>
      <c r="R92" s="36">
        <f t="shared" ca="1" si="34"/>
        <v>-1.747267943806502E-3</v>
      </c>
    </row>
    <row r="93" spans="1:18">
      <c r="A93" s="69">
        <v>19613</v>
      </c>
      <c r="B93" s="69">
        <v>-0.11319609999918612</v>
      </c>
      <c r="C93" s="69">
        <v>1</v>
      </c>
      <c r="D93" s="70">
        <f t="shared" si="20"/>
        <v>1.9613</v>
      </c>
      <c r="E93" s="70">
        <f t="shared" si="21"/>
        <v>-0.11319609999918612</v>
      </c>
      <c r="F93" s="62">
        <f t="shared" si="22"/>
        <v>1.9613</v>
      </c>
      <c r="G93" s="62">
        <f t="shared" si="23"/>
        <v>-0.11319609999918612</v>
      </c>
      <c r="H93" s="62">
        <f t="shared" si="24"/>
        <v>3.8466976900000001</v>
      </c>
      <c r="I93" s="62">
        <f t="shared" si="25"/>
        <v>7.544528179397</v>
      </c>
      <c r="J93" s="62">
        <f t="shared" si="26"/>
        <v>14.797083118251336</v>
      </c>
      <c r="K93" s="62">
        <f t="shared" si="27"/>
        <v>-0.22201151092840374</v>
      </c>
      <c r="L93" s="62">
        <f t="shared" si="28"/>
        <v>-0.43543117638387824</v>
      </c>
      <c r="M93" s="62">
        <f t="shared" ca="1" si="29"/>
        <v>-0.11144883205537962</v>
      </c>
      <c r="N93" s="62">
        <f t="shared" ca="1" si="30"/>
        <v>3.0529452674538013E-6</v>
      </c>
      <c r="O93" s="72">
        <f t="shared" ca="1" si="31"/>
        <v>3945.0762601268893</v>
      </c>
      <c r="P93" s="62">
        <f t="shared" ca="1" si="32"/>
        <v>1392.1034727892991</v>
      </c>
      <c r="Q93" s="62">
        <f t="shared" ca="1" si="33"/>
        <v>742.11228260672772</v>
      </c>
      <c r="R93" s="36">
        <f t="shared" ca="1" si="34"/>
        <v>-1.747267943806502E-3</v>
      </c>
    </row>
    <row r="94" spans="1:18">
      <c r="A94" s="69">
        <v>19908</v>
      </c>
      <c r="B94" s="69">
        <v>-0.11491759999626083</v>
      </c>
      <c r="C94" s="69">
        <v>0.5</v>
      </c>
      <c r="D94" s="70">
        <f t="shared" si="20"/>
        <v>1.9907999999999999</v>
      </c>
      <c r="E94" s="70">
        <f t="shared" si="21"/>
        <v>-0.11491759999626083</v>
      </c>
      <c r="F94" s="62">
        <f t="shared" si="22"/>
        <v>0.99539999999999995</v>
      </c>
      <c r="G94" s="62">
        <f t="shared" si="23"/>
        <v>-5.7458799998130416E-2</v>
      </c>
      <c r="H94" s="62">
        <f t="shared" si="24"/>
        <v>1.9816423199999997</v>
      </c>
      <c r="I94" s="62">
        <f t="shared" si="25"/>
        <v>3.9450535306559993</v>
      </c>
      <c r="J94" s="62">
        <f t="shared" si="26"/>
        <v>7.8538125688299631</v>
      </c>
      <c r="K94" s="62">
        <f t="shared" si="27"/>
        <v>-0.11438897903627802</v>
      </c>
      <c r="L94" s="62">
        <f t="shared" si="28"/>
        <v>-0.22772557946542227</v>
      </c>
      <c r="M94" s="62">
        <f t="shared" ca="1" si="29"/>
        <v>-0.11485953306490146</v>
      </c>
      <c r="N94" s="62">
        <f t="shared" ca="1" si="30"/>
        <v>1.6858842587471269E-9</v>
      </c>
      <c r="O94" s="72">
        <f t="shared" ca="1" si="31"/>
        <v>115.32079947140497</v>
      </c>
      <c r="P94" s="62">
        <f t="shared" ca="1" si="32"/>
        <v>311.37905176195818</v>
      </c>
      <c r="Q94" s="62">
        <f t="shared" ca="1" si="33"/>
        <v>746.00855370873069</v>
      </c>
      <c r="R94" s="36">
        <f t="shared" ca="1" si="34"/>
        <v>-5.8066931359374019E-5</v>
      </c>
    </row>
    <row r="95" spans="1:18">
      <c r="A95" s="69">
        <v>20290</v>
      </c>
      <c r="B95" s="69">
        <v>-0.12160299999231938</v>
      </c>
      <c r="C95" s="69">
        <v>0.5</v>
      </c>
      <c r="D95" s="70">
        <f t="shared" si="20"/>
        <v>2.0289999999999999</v>
      </c>
      <c r="E95" s="70">
        <f t="shared" si="21"/>
        <v>-0.12160299999231938</v>
      </c>
      <c r="F95" s="62">
        <f t="shared" si="22"/>
        <v>1.0145</v>
      </c>
      <c r="G95" s="62">
        <f t="shared" si="23"/>
        <v>-6.0801499996159691E-2</v>
      </c>
      <c r="H95" s="62">
        <f t="shared" si="24"/>
        <v>2.0584205</v>
      </c>
      <c r="I95" s="62">
        <f t="shared" si="25"/>
        <v>4.1765351944999995</v>
      </c>
      <c r="J95" s="62">
        <f t="shared" si="26"/>
        <v>8.4741899096404989</v>
      </c>
      <c r="K95" s="62">
        <f t="shared" si="27"/>
        <v>-0.12336624349220801</v>
      </c>
      <c r="L95" s="62">
        <f t="shared" si="28"/>
        <v>-0.25031010804569004</v>
      </c>
      <c r="M95" s="62">
        <f t="shared" ca="1" si="29"/>
        <v>-0.11934127928998153</v>
      </c>
      <c r="N95" s="62">
        <f t="shared" ca="1" si="30"/>
        <v>2.5576902676918074E-6</v>
      </c>
      <c r="O95" s="72">
        <f t="shared" ca="1" si="31"/>
        <v>326.32203603572748</v>
      </c>
      <c r="P95" s="62">
        <f t="shared" ca="1" si="32"/>
        <v>4605.9469733786555</v>
      </c>
      <c r="Q95" s="62">
        <f t="shared" ca="1" si="33"/>
        <v>2130.7884942236242</v>
      </c>
      <c r="R95" s="36">
        <f t="shared" ca="1" si="34"/>
        <v>-2.2617207023378494E-3</v>
      </c>
    </row>
    <row r="96" spans="1:18">
      <c r="A96" s="69">
        <v>20391.5</v>
      </c>
      <c r="B96" s="69">
        <v>-0.12317254999652505</v>
      </c>
      <c r="C96" s="69">
        <v>1</v>
      </c>
      <c r="D96" s="70">
        <f t="shared" si="20"/>
        <v>2.0391499999999998</v>
      </c>
      <c r="E96" s="70">
        <f t="shared" si="21"/>
        <v>-0.12317254999652505</v>
      </c>
      <c r="F96" s="62">
        <f t="shared" si="22"/>
        <v>2.0391499999999998</v>
      </c>
      <c r="G96" s="62">
        <f t="shared" si="23"/>
        <v>-0.12317254999652505</v>
      </c>
      <c r="H96" s="62">
        <f t="shared" si="24"/>
        <v>4.1581327224999995</v>
      </c>
      <c r="I96" s="62">
        <f t="shared" si="25"/>
        <v>8.4790563410858724</v>
      </c>
      <c r="J96" s="62">
        <f t="shared" si="26"/>
        <v>17.290067737925256</v>
      </c>
      <c r="K96" s="62">
        <f t="shared" si="27"/>
        <v>-0.25116730532541404</v>
      </c>
      <c r="L96" s="62">
        <f t="shared" si="28"/>
        <v>-0.51216781065431793</v>
      </c>
      <c r="M96" s="62">
        <f t="shared" ca="1" si="29"/>
        <v>-0.12054447800653803</v>
      </c>
      <c r="N96" s="62">
        <f t="shared" ca="1" si="30"/>
        <v>6.9067623845543284E-6</v>
      </c>
      <c r="O96" s="72">
        <f t="shared" ca="1" si="31"/>
        <v>2725.9068429491335</v>
      </c>
      <c r="P96" s="62">
        <f t="shared" ca="1" si="32"/>
        <v>26778.789988254437</v>
      </c>
      <c r="Q96" s="62">
        <f t="shared" ca="1" si="33"/>
        <v>10559.732132834264</v>
      </c>
      <c r="R96" s="36">
        <f t="shared" ca="1" si="34"/>
        <v>-2.6280719899870186E-3</v>
      </c>
    </row>
    <row r="97" spans="1:18">
      <c r="A97" s="69">
        <v>20393</v>
      </c>
      <c r="B97" s="69">
        <v>-0.12416210000083083</v>
      </c>
      <c r="C97" s="69">
        <v>1</v>
      </c>
      <c r="D97" s="70">
        <f t="shared" si="20"/>
        <v>2.0392999999999999</v>
      </c>
      <c r="E97" s="70">
        <f t="shared" si="21"/>
        <v>-0.12416210000083083</v>
      </c>
      <c r="F97" s="62">
        <f t="shared" si="22"/>
        <v>2.0392999999999999</v>
      </c>
      <c r="G97" s="62">
        <f t="shared" si="23"/>
        <v>-0.12416210000083083</v>
      </c>
      <c r="H97" s="62">
        <f t="shared" si="24"/>
        <v>4.1587444899999992</v>
      </c>
      <c r="I97" s="62">
        <f t="shared" si="25"/>
        <v>8.4809276384569987</v>
      </c>
      <c r="J97" s="62">
        <f t="shared" si="26"/>
        <v>17.295155733105357</v>
      </c>
      <c r="K97" s="62">
        <f t="shared" si="27"/>
        <v>-0.25320377053169429</v>
      </c>
      <c r="L97" s="62">
        <f t="shared" si="28"/>
        <v>-0.51635844924528418</v>
      </c>
      <c r="M97" s="62">
        <f t="shared" ca="1" si="29"/>
        <v>-0.12056229820638098</v>
      </c>
      <c r="N97" s="62">
        <f t="shared" ca="1" si="30"/>
        <v>1.2958572959324381E-5</v>
      </c>
      <c r="O97" s="72">
        <f t="shared" ca="1" si="31"/>
        <v>2751.0355148442632</v>
      </c>
      <c r="P97" s="62">
        <f t="shared" ca="1" si="32"/>
        <v>26915.203232162025</v>
      </c>
      <c r="Q97" s="62">
        <f t="shared" ca="1" si="33"/>
        <v>10591.738473703852</v>
      </c>
      <c r="R97" s="36">
        <f t="shared" ca="1" si="34"/>
        <v>-3.5998017944498528E-3</v>
      </c>
    </row>
    <row r="98" spans="1:18">
      <c r="A98" s="69">
        <v>20421</v>
      </c>
      <c r="B98" s="69">
        <v>-0.12153370000305586</v>
      </c>
      <c r="C98" s="69">
        <v>1</v>
      </c>
      <c r="D98" s="70">
        <f t="shared" si="20"/>
        <v>2.0421</v>
      </c>
      <c r="E98" s="70">
        <f t="shared" si="21"/>
        <v>-0.12153370000305586</v>
      </c>
      <c r="F98" s="62">
        <f t="shared" si="22"/>
        <v>2.0421</v>
      </c>
      <c r="G98" s="62">
        <f t="shared" si="23"/>
        <v>-0.12153370000305586</v>
      </c>
      <c r="H98" s="62">
        <f t="shared" si="24"/>
        <v>4.1701724100000002</v>
      </c>
      <c r="I98" s="62">
        <f t="shared" si="25"/>
        <v>8.5159090784610001</v>
      </c>
      <c r="J98" s="62">
        <f t="shared" si="26"/>
        <v>17.390337929125209</v>
      </c>
      <c r="K98" s="62">
        <f t="shared" si="27"/>
        <v>-0.24818396877624035</v>
      </c>
      <c r="L98" s="62">
        <f t="shared" si="28"/>
        <v>-0.50681648263796042</v>
      </c>
      <c r="M98" s="62">
        <f t="shared" ca="1" si="29"/>
        <v>-0.12089515011028519</v>
      </c>
      <c r="N98" s="62">
        <f t="shared" ca="1" si="30"/>
        <v>4.0774596555742789E-7</v>
      </c>
      <c r="O98" s="72">
        <f t="shared" ca="1" si="31"/>
        <v>3242.7523112320887</v>
      </c>
      <c r="P98" s="62">
        <f t="shared" ca="1" si="32"/>
        <v>29532.254108958401</v>
      </c>
      <c r="Q98" s="62">
        <f t="shared" ca="1" si="33"/>
        <v>11199.590233631734</v>
      </c>
      <c r="R98" s="36">
        <f t="shared" ca="1" si="34"/>
        <v>-6.385498927706651E-4</v>
      </c>
    </row>
    <row r="99" spans="1:18">
      <c r="A99" s="69">
        <v>20883</v>
      </c>
      <c r="B99" s="69">
        <v>-0.12621510000462877</v>
      </c>
      <c r="C99" s="69">
        <v>1</v>
      </c>
      <c r="D99" s="70">
        <f t="shared" si="20"/>
        <v>2.0882999999999998</v>
      </c>
      <c r="E99" s="70">
        <f t="shared" si="21"/>
        <v>-0.12621510000462877</v>
      </c>
      <c r="F99" s="62">
        <f t="shared" si="22"/>
        <v>2.0882999999999998</v>
      </c>
      <c r="G99" s="62">
        <f t="shared" si="23"/>
        <v>-0.12621510000462877</v>
      </c>
      <c r="H99" s="62">
        <f t="shared" si="24"/>
        <v>4.3609968899999991</v>
      </c>
      <c r="I99" s="62">
        <f t="shared" si="25"/>
        <v>9.1070698053869972</v>
      </c>
      <c r="J99" s="62">
        <f t="shared" si="26"/>
        <v>19.018293874589666</v>
      </c>
      <c r="K99" s="62">
        <f t="shared" si="27"/>
        <v>-0.26357499333966622</v>
      </c>
      <c r="L99" s="62">
        <f t="shared" si="28"/>
        <v>-0.55042365859122488</v>
      </c>
      <c r="M99" s="62">
        <f t="shared" ca="1" si="29"/>
        <v>-0.1264442601778005</v>
      </c>
      <c r="N99" s="62">
        <f t="shared" ca="1" si="30"/>
        <v>5.2514384968098651E-8</v>
      </c>
      <c r="O99" s="72">
        <f t="shared" ca="1" si="31"/>
        <v>18140.207294934957</v>
      </c>
      <c r="P99" s="62">
        <f t="shared" ca="1" si="32"/>
        <v>93652.731261375113</v>
      </c>
      <c r="Q99" s="62">
        <f t="shared" ca="1" si="33"/>
        <v>24283.197902954136</v>
      </c>
      <c r="R99" s="36">
        <f t="shared" ca="1" si="34"/>
        <v>2.2916017317173298E-4</v>
      </c>
    </row>
    <row r="100" spans="1:18">
      <c r="A100" s="69">
        <v>20890.5</v>
      </c>
      <c r="B100" s="69">
        <v>-0.12646284999937052</v>
      </c>
      <c r="C100" s="69">
        <v>1</v>
      </c>
      <c r="D100" s="70">
        <f t="shared" si="20"/>
        <v>2.0890499999999999</v>
      </c>
      <c r="E100" s="70">
        <f t="shared" si="21"/>
        <v>-0.12646284999937052</v>
      </c>
      <c r="F100" s="62">
        <f t="shared" si="22"/>
        <v>2.0890499999999999</v>
      </c>
      <c r="G100" s="62">
        <f t="shared" si="23"/>
        <v>-0.12646284999937052</v>
      </c>
      <c r="H100" s="62">
        <f t="shared" si="24"/>
        <v>4.3641299024999993</v>
      </c>
      <c r="I100" s="62">
        <f t="shared" si="25"/>
        <v>9.1168855728176226</v>
      </c>
      <c r="J100" s="62">
        <f t="shared" si="26"/>
        <v>19.045629805894652</v>
      </c>
      <c r="K100" s="62">
        <f t="shared" si="27"/>
        <v>-0.26418721679118495</v>
      </c>
      <c r="L100" s="62">
        <f t="shared" si="28"/>
        <v>-0.5519003052376249</v>
      </c>
      <c r="M100" s="62">
        <f t="shared" ca="1" si="29"/>
        <v>-0.12653523058010674</v>
      </c>
      <c r="N100" s="62">
        <f t="shared" ca="1" si="30"/>
        <v>5.2389484677124457E-9</v>
      </c>
      <c r="O100" s="72">
        <f t="shared" ca="1" si="31"/>
        <v>18496.875629001428</v>
      </c>
      <c r="P100" s="62">
        <f t="shared" ca="1" si="32"/>
        <v>95044.61752964741</v>
      </c>
      <c r="Q100" s="62">
        <f t="shared" ca="1" si="33"/>
        <v>24546.371575157202</v>
      </c>
      <c r="R100" s="36">
        <f t="shared" ca="1" si="34"/>
        <v>7.2380580736219891E-5</v>
      </c>
    </row>
    <row r="101" spans="1:18">
      <c r="A101" s="69">
        <v>21346</v>
      </c>
      <c r="B101" s="69">
        <v>-0.13135619999957271</v>
      </c>
      <c r="C101" s="69">
        <v>1</v>
      </c>
      <c r="D101" s="70">
        <f t="shared" si="20"/>
        <v>2.1345999999999998</v>
      </c>
      <c r="E101" s="70">
        <f t="shared" si="21"/>
        <v>-0.13135619999957271</v>
      </c>
      <c r="F101" s="62">
        <f t="shared" si="22"/>
        <v>2.1345999999999998</v>
      </c>
      <c r="G101" s="62">
        <f t="shared" si="23"/>
        <v>-0.13135619999957271</v>
      </c>
      <c r="H101" s="62">
        <f t="shared" si="24"/>
        <v>4.5565171599999994</v>
      </c>
      <c r="I101" s="62">
        <f t="shared" si="25"/>
        <v>9.7263415297359987</v>
      </c>
      <c r="J101" s="62">
        <f t="shared" si="26"/>
        <v>20.761848629374462</v>
      </c>
      <c r="K101" s="62">
        <f t="shared" si="27"/>
        <v>-0.28039294451908786</v>
      </c>
      <c r="L101" s="62">
        <f t="shared" si="28"/>
        <v>-0.59852677937044485</v>
      </c>
      <c r="M101" s="62">
        <f t="shared" ca="1" si="29"/>
        <v>-0.13211331775486984</v>
      </c>
      <c r="N101" s="62">
        <f t="shared" ca="1" si="30"/>
        <v>5.7322729538616781E-7</v>
      </c>
      <c r="O101" s="72">
        <f t="shared" ca="1" si="31"/>
        <v>48118.02172666313</v>
      </c>
      <c r="P101" s="62">
        <f t="shared" ca="1" si="32"/>
        <v>203527.76887088901</v>
      </c>
      <c r="Q101" s="62">
        <f t="shared" ca="1" si="33"/>
        <v>43949.305803940588</v>
      </c>
      <c r="R101" s="36">
        <f t="shared" ca="1" si="34"/>
        <v>7.5711775529713199E-4</v>
      </c>
    </row>
    <row r="102" spans="1:18">
      <c r="A102" s="69">
        <v>21762</v>
      </c>
      <c r="B102" s="69">
        <v>-0.132891400004155</v>
      </c>
      <c r="C102" s="69">
        <v>1</v>
      </c>
      <c r="D102" s="70">
        <f t="shared" si="20"/>
        <v>2.1762000000000001</v>
      </c>
      <c r="E102" s="70">
        <f t="shared" si="21"/>
        <v>-0.132891400004155</v>
      </c>
      <c r="F102" s="62">
        <f t="shared" si="22"/>
        <v>2.1762000000000001</v>
      </c>
      <c r="G102" s="62">
        <f t="shared" si="23"/>
        <v>-0.132891400004155</v>
      </c>
      <c r="H102" s="62">
        <f t="shared" si="24"/>
        <v>4.7358464400000004</v>
      </c>
      <c r="I102" s="62">
        <f t="shared" si="25"/>
        <v>10.306149022728002</v>
      </c>
      <c r="J102" s="62">
        <f t="shared" si="26"/>
        <v>22.428241503260679</v>
      </c>
      <c r="K102" s="62">
        <f t="shared" si="27"/>
        <v>-0.28919826468904214</v>
      </c>
      <c r="L102" s="62">
        <f t="shared" si="28"/>
        <v>-0.62935326361629351</v>
      </c>
      <c r="M102" s="62">
        <f t="shared" ca="1" si="29"/>
        <v>-0.13729905549177013</v>
      </c>
      <c r="N102" s="62">
        <f t="shared" ca="1" si="30"/>
        <v>1.9427426897503728E-5</v>
      </c>
      <c r="O102" s="72">
        <f t="shared" ca="1" si="31"/>
        <v>90727.845556633009</v>
      </c>
      <c r="P102" s="62">
        <f t="shared" ca="1" si="32"/>
        <v>348822.17941968323</v>
      </c>
      <c r="Q102" s="62">
        <f t="shared" ca="1" si="33"/>
        <v>68197.940700701394</v>
      </c>
      <c r="R102" s="36">
        <f t="shared" ca="1" si="34"/>
        <v>4.4076554876151253E-3</v>
      </c>
    </row>
    <row r="103" spans="1:18">
      <c r="A103" s="69">
        <v>21766</v>
      </c>
      <c r="B103" s="69">
        <v>-0.13543019999633543</v>
      </c>
      <c r="C103" s="69">
        <v>1</v>
      </c>
      <c r="D103" s="70">
        <f t="shared" si="20"/>
        <v>2.1766000000000001</v>
      </c>
      <c r="E103" s="70">
        <f t="shared" si="21"/>
        <v>-0.13543019999633543</v>
      </c>
      <c r="F103" s="62">
        <f t="shared" si="22"/>
        <v>2.1766000000000001</v>
      </c>
      <c r="G103" s="62">
        <f t="shared" si="23"/>
        <v>-0.13543019999633543</v>
      </c>
      <c r="H103" s="62">
        <f t="shared" si="24"/>
        <v>4.7375875600000006</v>
      </c>
      <c r="I103" s="62">
        <f t="shared" si="25"/>
        <v>10.311833083096001</v>
      </c>
      <c r="J103" s="62">
        <f t="shared" si="26"/>
        <v>22.444735888666756</v>
      </c>
      <c r="K103" s="62">
        <f t="shared" si="27"/>
        <v>-0.29477737331202369</v>
      </c>
      <c r="L103" s="62">
        <f t="shared" si="28"/>
        <v>-0.64161243075095076</v>
      </c>
      <c r="M103" s="62">
        <f t="shared" ca="1" si="29"/>
        <v>-0.1373493417583585</v>
      </c>
      <c r="N103" s="62">
        <f t="shared" ca="1" si="30"/>
        <v>3.6831051027410094E-6</v>
      </c>
      <c r="O103" s="72">
        <f t="shared" ca="1" si="31"/>
        <v>91218.622673074351</v>
      </c>
      <c r="P103" s="62">
        <f t="shared" ca="1" si="32"/>
        <v>350457.51808749139</v>
      </c>
      <c r="Q103" s="62">
        <f t="shared" ca="1" si="33"/>
        <v>68464.448774727251</v>
      </c>
      <c r="R103" s="36">
        <f t="shared" ca="1" si="34"/>
        <v>1.9191417620230689E-3</v>
      </c>
    </row>
    <row r="104" spans="1:18">
      <c r="A104" s="69">
        <v>21768.5</v>
      </c>
      <c r="B104" s="69">
        <v>-0.13577944999997271</v>
      </c>
      <c r="C104" s="69">
        <v>1</v>
      </c>
      <c r="D104" s="70">
        <f t="shared" si="20"/>
        <v>2.17685</v>
      </c>
      <c r="E104" s="70">
        <f t="shared" si="21"/>
        <v>-0.13577944999997271</v>
      </c>
      <c r="F104" s="62">
        <f t="shared" si="22"/>
        <v>2.17685</v>
      </c>
      <c r="G104" s="62">
        <f t="shared" si="23"/>
        <v>-0.13577944999997271</v>
      </c>
      <c r="H104" s="62">
        <f t="shared" si="24"/>
        <v>4.7386759224999997</v>
      </c>
      <c r="I104" s="62">
        <f t="shared" si="25"/>
        <v>10.315386681894124</v>
      </c>
      <c r="J104" s="62">
        <f t="shared" si="26"/>
        <v>22.455049498481223</v>
      </c>
      <c r="K104" s="62">
        <f t="shared" si="27"/>
        <v>-0.29557149573244057</v>
      </c>
      <c r="L104" s="62">
        <f t="shared" si="28"/>
        <v>-0.64341481048516325</v>
      </c>
      <c r="M104" s="62">
        <f t="shared" ca="1" si="29"/>
        <v>-0.13738077477039923</v>
      </c>
      <c r="N104" s="62">
        <f t="shared" ca="1" si="30"/>
        <v>2.5642410203815325E-6</v>
      </c>
      <c r="O104" s="72">
        <f t="shared" ca="1" si="31"/>
        <v>91526.185904277998</v>
      </c>
      <c r="P104" s="62">
        <f t="shared" ca="1" si="32"/>
        <v>351482.02575186361</v>
      </c>
      <c r="Q104" s="62">
        <f t="shared" ca="1" si="33"/>
        <v>68631.353788778317</v>
      </c>
      <c r="R104" s="36">
        <f t="shared" ca="1" si="34"/>
        <v>1.6013247704265154E-3</v>
      </c>
    </row>
    <row r="105" spans="1:18">
      <c r="A105" s="69">
        <v>21786.5</v>
      </c>
      <c r="B105" s="69">
        <v>-0.13515404999634484</v>
      </c>
      <c r="C105" s="69">
        <v>1</v>
      </c>
      <c r="D105" s="70">
        <f t="shared" si="20"/>
        <v>2.1786500000000002</v>
      </c>
      <c r="E105" s="70">
        <f t="shared" si="21"/>
        <v>-0.13515404999634484</v>
      </c>
      <c r="F105" s="62">
        <f t="shared" si="22"/>
        <v>2.1786500000000002</v>
      </c>
      <c r="G105" s="62">
        <f t="shared" si="23"/>
        <v>-0.13515404999634484</v>
      </c>
      <c r="H105" s="62">
        <f t="shared" si="24"/>
        <v>4.746515822500001</v>
      </c>
      <c r="I105" s="62">
        <f t="shared" si="25"/>
        <v>10.340996696689627</v>
      </c>
      <c r="J105" s="62">
        <f t="shared" si="26"/>
        <v>22.529412453242859</v>
      </c>
      <c r="K105" s="62">
        <f t="shared" si="27"/>
        <v>-0.29445337102453673</v>
      </c>
      <c r="L105" s="62">
        <f t="shared" si="28"/>
        <v>-0.64151083678260701</v>
      </c>
      <c r="M105" s="62">
        <f t="shared" ca="1" si="29"/>
        <v>-0.13760718545469838</v>
      </c>
      <c r="N105" s="62">
        <f t="shared" ca="1" si="30"/>
        <v>6.017873577031456E-6</v>
      </c>
      <c r="O105" s="72">
        <f t="shared" ca="1" si="31"/>
        <v>93759.490685673125</v>
      </c>
      <c r="P105" s="62">
        <f t="shared" ca="1" si="32"/>
        <v>358913.61170470866</v>
      </c>
      <c r="Q105" s="62">
        <f t="shared" ca="1" si="33"/>
        <v>69840.752927090245</v>
      </c>
      <c r="R105" s="36">
        <f t="shared" ca="1" si="34"/>
        <v>2.4531354583535447E-3</v>
      </c>
    </row>
    <row r="106" spans="1:18">
      <c r="A106" s="69">
        <v>21794</v>
      </c>
      <c r="B106" s="69">
        <v>-0.13506179999967571</v>
      </c>
      <c r="C106" s="69">
        <v>1</v>
      </c>
      <c r="D106" s="70">
        <f t="shared" si="20"/>
        <v>2.1793999999999998</v>
      </c>
      <c r="E106" s="70">
        <f t="shared" si="21"/>
        <v>-0.13506179999967571</v>
      </c>
      <c r="F106" s="62">
        <f t="shared" si="22"/>
        <v>2.1793999999999998</v>
      </c>
      <c r="G106" s="62">
        <f t="shared" si="23"/>
        <v>-0.13506179999967571</v>
      </c>
      <c r="H106" s="62">
        <f t="shared" si="24"/>
        <v>4.7497843599999987</v>
      </c>
      <c r="I106" s="62">
        <f t="shared" si="25"/>
        <v>10.351680034183996</v>
      </c>
      <c r="J106" s="62">
        <f t="shared" si="26"/>
        <v>22.560451466500599</v>
      </c>
      <c r="K106" s="62">
        <f t="shared" si="27"/>
        <v>-0.2943536869192932</v>
      </c>
      <c r="L106" s="62">
        <f t="shared" si="28"/>
        <v>-0.6415144252719075</v>
      </c>
      <c r="M106" s="62">
        <f t="shared" ca="1" si="29"/>
        <v>-0.13770157143980155</v>
      </c>
      <c r="N106" s="62">
        <f t="shared" ca="1" si="30"/>
        <v>6.9683932561040387E-6</v>
      </c>
      <c r="O106" s="72">
        <f t="shared" ca="1" si="31"/>
        <v>94699.83839357979</v>
      </c>
      <c r="P106" s="62">
        <f t="shared" ca="1" si="32"/>
        <v>362038.77194864518</v>
      </c>
      <c r="Q106" s="62">
        <f t="shared" ca="1" si="33"/>
        <v>70348.663110233829</v>
      </c>
      <c r="R106" s="36">
        <f t="shared" ca="1" si="34"/>
        <v>2.6397714401258376E-3</v>
      </c>
    </row>
    <row r="107" spans="1:18">
      <c r="A107" s="69">
        <v>21888</v>
      </c>
      <c r="B107" s="69">
        <v>-0.13755359999049688</v>
      </c>
      <c r="C107" s="69">
        <v>1</v>
      </c>
      <c r="D107" s="70">
        <f t="shared" si="20"/>
        <v>2.1888000000000001</v>
      </c>
      <c r="E107" s="70">
        <f t="shared" si="21"/>
        <v>-0.13755359999049688</v>
      </c>
      <c r="F107" s="62">
        <f t="shared" si="22"/>
        <v>2.1888000000000001</v>
      </c>
      <c r="G107" s="62">
        <f t="shared" si="23"/>
        <v>-0.13755359999049688</v>
      </c>
      <c r="H107" s="62">
        <f t="shared" si="24"/>
        <v>4.79084544</v>
      </c>
      <c r="I107" s="62">
        <f t="shared" si="25"/>
        <v>10.486202499072</v>
      </c>
      <c r="J107" s="62">
        <f t="shared" si="26"/>
        <v>22.952200029968793</v>
      </c>
      <c r="K107" s="62">
        <f t="shared" si="27"/>
        <v>-0.30107731965919959</v>
      </c>
      <c r="L107" s="62">
        <f t="shared" si="28"/>
        <v>-0.65899803727005613</v>
      </c>
      <c r="M107" s="62">
        <f t="shared" ca="1" si="29"/>
        <v>-0.13888694703346552</v>
      </c>
      <c r="N107" s="62">
        <f t="shared" ca="1" si="30"/>
        <v>1.7778143369932195E-6</v>
      </c>
      <c r="O107" s="72">
        <f t="shared" ca="1" si="31"/>
        <v>106982.00641010363</v>
      </c>
      <c r="P107" s="62">
        <f t="shared" ca="1" si="32"/>
        <v>402657.25057869725</v>
      </c>
      <c r="Q107" s="62">
        <f t="shared" ca="1" si="33"/>
        <v>76916.241174563489</v>
      </c>
      <c r="R107" s="36">
        <f t="shared" ca="1" si="34"/>
        <v>1.3333470429686411E-3</v>
      </c>
    </row>
    <row r="108" spans="1:18">
      <c r="A108" s="69"/>
      <c r="B108" s="69"/>
      <c r="C108" s="69"/>
      <c r="D108" s="70">
        <f t="shared" si="20"/>
        <v>0</v>
      </c>
      <c r="E108" s="70">
        <f t="shared" si="21"/>
        <v>0</v>
      </c>
      <c r="F108" s="62">
        <f t="shared" si="22"/>
        <v>0</v>
      </c>
      <c r="G108" s="62">
        <f t="shared" si="23"/>
        <v>0</v>
      </c>
      <c r="H108" s="62">
        <f t="shared" si="24"/>
        <v>0</v>
      </c>
      <c r="I108" s="62">
        <f t="shared" si="25"/>
        <v>0</v>
      </c>
      <c r="J108" s="62">
        <f t="shared" si="26"/>
        <v>0</v>
      </c>
      <c r="K108" s="62">
        <f t="shared" si="27"/>
        <v>0</v>
      </c>
      <c r="L108" s="62">
        <f t="shared" si="28"/>
        <v>0</v>
      </c>
      <c r="M108" s="62">
        <f t="shared" ca="1" si="29"/>
        <v>1.6905780935331509E-2</v>
      </c>
      <c r="N108" s="62">
        <f t="shared" ca="1" si="30"/>
        <v>0</v>
      </c>
      <c r="O108" s="72">
        <f t="shared" ca="1" si="31"/>
        <v>0</v>
      </c>
      <c r="P108" s="62">
        <f t="shared" ca="1" si="32"/>
        <v>0</v>
      </c>
      <c r="Q108" s="62">
        <f t="shared" ca="1" si="33"/>
        <v>0</v>
      </c>
      <c r="R108" s="36">
        <f t="shared" ca="1" si="34"/>
        <v>-1.6905780935331509E-2</v>
      </c>
    </row>
    <row r="109" spans="1:18">
      <c r="A109" s="69"/>
      <c r="B109" s="69"/>
      <c r="C109" s="69"/>
      <c r="D109" s="70">
        <f t="shared" si="20"/>
        <v>0</v>
      </c>
      <c r="E109" s="70">
        <f t="shared" si="21"/>
        <v>0</v>
      </c>
      <c r="F109" s="62">
        <f t="shared" si="22"/>
        <v>0</v>
      </c>
      <c r="G109" s="62">
        <f t="shared" si="23"/>
        <v>0</v>
      </c>
      <c r="H109" s="62">
        <f t="shared" si="24"/>
        <v>0</v>
      </c>
      <c r="I109" s="62">
        <f t="shared" si="25"/>
        <v>0</v>
      </c>
      <c r="J109" s="62">
        <f t="shared" si="26"/>
        <v>0</v>
      </c>
      <c r="K109" s="62">
        <f t="shared" si="27"/>
        <v>0</v>
      </c>
      <c r="L109" s="62">
        <f t="shared" si="28"/>
        <v>0</v>
      </c>
      <c r="M109" s="62">
        <f t="shared" ca="1" si="29"/>
        <v>1.6905780935331509E-2</v>
      </c>
      <c r="N109" s="62">
        <f t="shared" ca="1" si="30"/>
        <v>0</v>
      </c>
      <c r="O109" s="72">
        <f t="shared" ca="1" si="31"/>
        <v>0</v>
      </c>
      <c r="P109" s="62">
        <f t="shared" ca="1" si="32"/>
        <v>0</v>
      </c>
      <c r="Q109" s="62">
        <f t="shared" ca="1" si="33"/>
        <v>0</v>
      </c>
      <c r="R109" s="36">
        <f t="shared" ca="1" si="34"/>
        <v>-1.6905780935331509E-2</v>
      </c>
    </row>
    <row r="110" spans="1:18">
      <c r="A110" s="69"/>
      <c r="B110" s="69"/>
      <c r="C110" s="69"/>
      <c r="D110" s="70">
        <f t="shared" si="20"/>
        <v>0</v>
      </c>
      <c r="E110" s="70">
        <f t="shared" si="21"/>
        <v>0</v>
      </c>
      <c r="F110" s="62">
        <f t="shared" si="22"/>
        <v>0</v>
      </c>
      <c r="G110" s="62">
        <f t="shared" si="23"/>
        <v>0</v>
      </c>
      <c r="H110" s="62">
        <f t="shared" si="24"/>
        <v>0</v>
      </c>
      <c r="I110" s="62">
        <f t="shared" si="25"/>
        <v>0</v>
      </c>
      <c r="J110" s="62">
        <f t="shared" si="26"/>
        <v>0</v>
      </c>
      <c r="K110" s="62">
        <f t="shared" si="27"/>
        <v>0</v>
      </c>
      <c r="L110" s="62">
        <f t="shared" si="28"/>
        <v>0</v>
      </c>
      <c r="M110" s="62">
        <f t="shared" ca="1" si="29"/>
        <v>1.6905780935331509E-2</v>
      </c>
      <c r="N110" s="62">
        <f t="shared" ca="1" si="30"/>
        <v>0</v>
      </c>
      <c r="O110" s="72">
        <f t="shared" ca="1" si="31"/>
        <v>0</v>
      </c>
      <c r="P110" s="62">
        <f t="shared" ca="1" si="32"/>
        <v>0</v>
      </c>
      <c r="Q110" s="62">
        <f t="shared" ca="1" si="33"/>
        <v>0</v>
      </c>
      <c r="R110" s="36">
        <f t="shared" ca="1" si="34"/>
        <v>-1.6905780935331509E-2</v>
      </c>
    </row>
    <row r="111" spans="1:18">
      <c r="A111" s="69"/>
      <c r="B111" s="69"/>
      <c r="C111" s="69"/>
      <c r="D111" s="70">
        <f t="shared" si="20"/>
        <v>0</v>
      </c>
      <c r="E111" s="70">
        <f t="shared" si="21"/>
        <v>0</v>
      </c>
      <c r="F111" s="62">
        <f t="shared" si="22"/>
        <v>0</v>
      </c>
      <c r="G111" s="62">
        <f t="shared" si="23"/>
        <v>0</v>
      </c>
      <c r="H111" s="62">
        <f t="shared" si="24"/>
        <v>0</v>
      </c>
      <c r="I111" s="62">
        <f t="shared" si="25"/>
        <v>0</v>
      </c>
      <c r="J111" s="62">
        <f t="shared" si="26"/>
        <v>0</v>
      </c>
      <c r="K111" s="62">
        <f t="shared" si="27"/>
        <v>0</v>
      </c>
      <c r="L111" s="62">
        <f t="shared" si="28"/>
        <v>0</v>
      </c>
      <c r="M111" s="62">
        <f t="shared" ca="1" si="29"/>
        <v>1.6905780935331509E-2</v>
      </c>
      <c r="N111" s="62">
        <f t="shared" ca="1" si="30"/>
        <v>0</v>
      </c>
      <c r="O111" s="72">
        <f t="shared" ca="1" si="31"/>
        <v>0</v>
      </c>
      <c r="P111" s="62">
        <f t="shared" ca="1" si="32"/>
        <v>0</v>
      </c>
      <c r="Q111" s="62">
        <f t="shared" ca="1" si="33"/>
        <v>0</v>
      </c>
      <c r="R111" s="36">
        <f t="shared" ca="1" si="34"/>
        <v>-1.6905780935331509E-2</v>
      </c>
    </row>
    <row r="112" spans="1:18">
      <c r="A112" s="69"/>
      <c r="B112" s="69"/>
      <c r="C112" s="69"/>
      <c r="D112" s="70">
        <f t="shared" si="20"/>
        <v>0</v>
      </c>
      <c r="E112" s="70">
        <f t="shared" si="21"/>
        <v>0</v>
      </c>
      <c r="F112" s="62">
        <f t="shared" si="22"/>
        <v>0</v>
      </c>
      <c r="G112" s="62">
        <f t="shared" si="23"/>
        <v>0</v>
      </c>
      <c r="H112" s="62">
        <f t="shared" si="24"/>
        <v>0</v>
      </c>
      <c r="I112" s="62">
        <f t="shared" si="25"/>
        <v>0</v>
      </c>
      <c r="J112" s="62">
        <f t="shared" si="26"/>
        <v>0</v>
      </c>
      <c r="K112" s="62">
        <f t="shared" si="27"/>
        <v>0</v>
      </c>
      <c r="L112" s="62">
        <f t="shared" si="28"/>
        <v>0</v>
      </c>
      <c r="M112" s="62">
        <f t="shared" ca="1" si="29"/>
        <v>1.6905780935331509E-2</v>
      </c>
      <c r="N112" s="62">
        <f t="shared" ca="1" si="30"/>
        <v>0</v>
      </c>
      <c r="O112" s="72">
        <f t="shared" ca="1" si="31"/>
        <v>0</v>
      </c>
      <c r="P112" s="62">
        <f t="shared" ca="1" si="32"/>
        <v>0</v>
      </c>
      <c r="Q112" s="62">
        <f t="shared" ca="1" si="33"/>
        <v>0</v>
      </c>
      <c r="R112" s="36">
        <f t="shared" ca="1" si="34"/>
        <v>-1.6905780935331509E-2</v>
      </c>
    </row>
    <row r="113" spans="1:18">
      <c r="A113" s="69"/>
      <c r="B113" s="69"/>
      <c r="C113" s="69"/>
      <c r="D113" s="70">
        <f t="shared" si="20"/>
        <v>0</v>
      </c>
      <c r="E113" s="70">
        <f t="shared" si="21"/>
        <v>0</v>
      </c>
      <c r="F113" s="62">
        <f t="shared" si="22"/>
        <v>0</v>
      </c>
      <c r="G113" s="62">
        <f t="shared" si="23"/>
        <v>0</v>
      </c>
      <c r="H113" s="62">
        <f t="shared" si="24"/>
        <v>0</v>
      </c>
      <c r="I113" s="62">
        <f t="shared" si="25"/>
        <v>0</v>
      </c>
      <c r="J113" s="62">
        <f t="shared" si="26"/>
        <v>0</v>
      </c>
      <c r="K113" s="62">
        <f t="shared" si="27"/>
        <v>0</v>
      </c>
      <c r="L113" s="62">
        <f t="shared" si="28"/>
        <v>0</v>
      </c>
      <c r="M113" s="62">
        <f t="shared" ca="1" si="29"/>
        <v>1.6905780935331509E-2</v>
      </c>
      <c r="N113" s="62">
        <f t="shared" ca="1" si="30"/>
        <v>0</v>
      </c>
      <c r="O113" s="72">
        <f t="shared" ca="1" si="31"/>
        <v>0</v>
      </c>
      <c r="P113" s="62">
        <f t="shared" ca="1" si="32"/>
        <v>0</v>
      </c>
      <c r="Q113" s="62">
        <f t="shared" ca="1" si="33"/>
        <v>0</v>
      </c>
      <c r="R113" s="36">
        <f t="shared" ca="1" si="34"/>
        <v>-1.6905780935331509E-2</v>
      </c>
    </row>
    <row r="114" spans="1:18">
      <c r="A114" s="69"/>
      <c r="B114" s="69"/>
      <c r="C114" s="69"/>
      <c r="D114" s="70">
        <f t="shared" si="20"/>
        <v>0</v>
      </c>
      <c r="E114" s="70">
        <f t="shared" si="21"/>
        <v>0</v>
      </c>
      <c r="F114" s="62">
        <f t="shared" si="22"/>
        <v>0</v>
      </c>
      <c r="G114" s="62">
        <f t="shared" si="23"/>
        <v>0</v>
      </c>
      <c r="H114" s="62">
        <f t="shared" si="24"/>
        <v>0</v>
      </c>
      <c r="I114" s="62">
        <f t="shared" si="25"/>
        <v>0</v>
      </c>
      <c r="J114" s="62">
        <f t="shared" si="26"/>
        <v>0</v>
      </c>
      <c r="K114" s="62">
        <f t="shared" si="27"/>
        <v>0</v>
      </c>
      <c r="L114" s="62">
        <f t="shared" si="28"/>
        <v>0</v>
      </c>
      <c r="M114" s="62">
        <f t="shared" ca="1" si="29"/>
        <v>1.6905780935331509E-2</v>
      </c>
      <c r="N114" s="62">
        <f t="shared" ca="1" si="30"/>
        <v>0</v>
      </c>
      <c r="O114" s="72">
        <f t="shared" ca="1" si="31"/>
        <v>0</v>
      </c>
      <c r="P114" s="62">
        <f t="shared" ca="1" si="32"/>
        <v>0</v>
      </c>
      <c r="Q114" s="62">
        <f t="shared" ca="1" si="33"/>
        <v>0</v>
      </c>
      <c r="R114" s="36">
        <f t="shared" ca="1" si="34"/>
        <v>-1.6905780935331509E-2</v>
      </c>
    </row>
    <row r="115" spans="1:18">
      <c r="A115" s="69"/>
      <c r="B115" s="69"/>
      <c r="C115" s="69"/>
      <c r="D115" s="70">
        <f t="shared" si="20"/>
        <v>0</v>
      </c>
      <c r="E115" s="70">
        <f t="shared" si="21"/>
        <v>0</v>
      </c>
      <c r="F115" s="62">
        <f t="shared" si="22"/>
        <v>0</v>
      </c>
      <c r="G115" s="62">
        <f t="shared" si="23"/>
        <v>0</v>
      </c>
      <c r="H115" s="62">
        <f t="shared" si="24"/>
        <v>0</v>
      </c>
      <c r="I115" s="62">
        <f t="shared" si="25"/>
        <v>0</v>
      </c>
      <c r="J115" s="62">
        <f t="shared" si="26"/>
        <v>0</v>
      </c>
      <c r="K115" s="62">
        <f t="shared" si="27"/>
        <v>0</v>
      </c>
      <c r="L115" s="62">
        <f t="shared" si="28"/>
        <v>0</v>
      </c>
      <c r="M115" s="62">
        <f t="shared" ca="1" si="29"/>
        <v>1.6905780935331509E-2</v>
      </c>
      <c r="N115" s="62">
        <f t="shared" ca="1" si="30"/>
        <v>0</v>
      </c>
      <c r="O115" s="72">
        <f t="shared" ca="1" si="31"/>
        <v>0</v>
      </c>
      <c r="P115" s="62">
        <f t="shared" ca="1" si="32"/>
        <v>0</v>
      </c>
      <c r="Q115" s="62">
        <f t="shared" ca="1" si="33"/>
        <v>0</v>
      </c>
      <c r="R115" s="36">
        <f t="shared" ca="1" si="34"/>
        <v>-1.6905780935331509E-2</v>
      </c>
    </row>
    <row r="116" spans="1:18">
      <c r="A116" s="69"/>
      <c r="B116" s="69"/>
      <c r="C116" s="69"/>
      <c r="D116" s="70">
        <f t="shared" si="20"/>
        <v>0</v>
      </c>
      <c r="E116" s="70">
        <f t="shared" si="21"/>
        <v>0</v>
      </c>
      <c r="F116" s="62">
        <f t="shared" si="22"/>
        <v>0</v>
      </c>
      <c r="G116" s="62">
        <f t="shared" si="23"/>
        <v>0</v>
      </c>
      <c r="H116" s="62">
        <f t="shared" si="24"/>
        <v>0</v>
      </c>
      <c r="I116" s="62">
        <f t="shared" si="25"/>
        <v>0</v>
      </c>
      <c r="J116" s="62">
        <f t="shared" si="26"/>
        <v>0</v>
      </c>
      <c r="K116" s="62">
        <f t="shared" si="27"/>
        <v>0</v>
      </c>
      <c r="L116" s="62">
        <f t="shared" si="28"/>
        <v>0</v>
      </c>
      <c r="M116" s="62">
        <f t="shared" ca="1" si="29"/>
        <v>1.6905780935331509E-2</v>
      </c>
      <c r="N116" s="62">
        <f t="shared" ca="1" si="30"/>
        <v>0</v>
      </c>
      <c r="O116" s="72">
        <f t="shared" ca="1" si="31"/>
        <v>0</v>
      </c>
      <c r="P116" s="62">
        <f t="shared" ca="1" si="32"/>
        <v>0</v>
      </c>
      <c r="Q116" s="62">
        <f t="shared" ca="1" si="33"/>
        <v>0</v>
      </c>
      <c r="R116" s="36">
        <f t="shared" ca="1" si="34"/>
        <v>-1.6905780935331509E-2</v>
      </c>
    </row>
    <row r="117" spans="1:18">
      <c r="A117" s="69"/>
      <c r="B117" s="69"/>
      <c r="C117" s="69"/>
      <c r="D117" s="70">
        <f t="shared" si="20"/>
        <v>0</v>
      </c>
      <c r="E117" s="70">
        <f t="shared" si="21"/>
        <v>0</v>
      </c>
      <c r="F117" s="62">
        <f t="shared" si="22"/>
        <v>0</v>
      </c>
      <c r="G117" s="62">
        <f t="shared" si="23"/>
        <v>0</v>
      </c>
      <c r="H117" s="62">
        <f t="shared" si="24"/>
        <v>0</v>
      </c>
      <c r="I117" s="62">
        <f t="shared" si="25"/>
        <v>0</v>
      </c>
      <c r="J117" s="62">
        <f t="shared" si="26"/>
        <v>0</v>
      </c>
      <c r="K117" s="62">
        <f t="shared" si="27"/>
        <v>0</v>
      </c>
      <c r="L117" s="62">
        <f t="shared" si="28"/>
        <v>0</v>
      </c>
      <c r="M117" s="62">
        <f t="shared" ca="1" si="29"/>
        <v>1.6905780935331509E-2</v>
      </c>
      <c r="N117" s="62">
        <f t="shared" ca="1" si="30"/>
        <v>0</v>
      </c>
      <c r="O117" s="72">
        <f t="shared" ca="1" si="31"/>
        <v>0</v>
      </c>
      <c r="P117" s="62">
        <f t="shared" ca="1" si="32"/>
        <v>0</v>
      </c>
      <c r="Q117" s="62">
        <f t="shared" ca="1" si="33"/>
        <v>0</v>
      </c>
      <c r="R117" s="36">
        <f t="shared" ca="1" si="34"/>
        <v>-1.6905780935331509E-2</v>
      </c>
    </row>
    <row r="118" spans="1:18">
      <c r="A118" s="69"/>
      <c r="B118" s="69"/>
      <c r="C118" s="69"/>
      <c r="D118" s="70">
        <f t="shared" si="20"/>
        <v>0</v>
      </c>
      <c r="E118" s="70">
        <f t="shared" si="21"/>
        <v>0</v>
      </c>
      <c r="F118" s="62">
        <f t="shared" si="22"/>
        <v>0</v>
      </c>
      <c r="G118" s="62">
        <f t="shared" si="23"/>
        <v>0</v>
      </c>
      <c r="H118" s="62">
        <f t="shared" si="24"/>
        <v>0</v>
      </c>
      <c r="I118" s="62">
        <f t="shared" si="25"/>
        <v>0</v>
      </c>
      <c r="J118" s="62">
        <f t="shared" si="26"/>
        <v>0</v>
      </c>
      <c r="K118" s="62">
        <f t="shared" si="27"/>
        <v>0</v>
      </c>
      <c r="L118" s="62">
        <f t="shared" si="28"/>
        <v>0</v>
      </c>
      <c r="M118" s="62">
        <f t="shared" ca="1" si="29"/>
        <v>1.6905780935331509E-2</v>
      </c>
      <c r="N118" s="62">
        <f t="shared" ca="1" si="30"/>
        <v>0</v>
      </c>
      <c r="O118" s="72">
        <f t="shared" ca="1" si="31"/>
        <v>0</v>
      </c>
      <c r="P118" s="62">
        <f t="shared" ca="1" si="32"/>
        <v>0</v>
      </c>
      <c r="Q118" s="62">
        <f t="shared" ca="1" si="33"/>
        <v>0</v>
      </c>
      <c r="R118" s="36">
        <f t="shared" ca="1" si="34"/>
        <v>-1.6905780935331509E-2</v>
      </c>
    </row>
    <row r="119" spans="1:18">
      <c r="A119" s="69"/>
      <c r="B119" s="69"/>
      <c r="C119" s="69"/>
      <c r="D119" s="70">
        <f t="shared" si="20"/>
        <v>0</v>
      </c>
      <c r="E119" s="70">
        <f t="shared" si="21"/>
        <v>0</v>
      </c>
      <c r="F119" s="62">
        <f t="shared" si="22"/>
        <v>0</v>
      </c>
      <c r="G119" s="62">
        <f t="shared" si="23"/>
        <v>0</v>
      </c>
      <c r="H119" s="62">
        <f t="shared" si="24"/>
        <v>0</v>
      </c>
      <c r="I119" s="62">
        <f t="shared" si="25"/>
        <v>0</v>
      </c>
      <c r="J119" s="62">
        <f t="shared" si="26"/>
        <v>0</v>
      </c>
      <c r="K119" s="62">
        <f t="shared" si="27"/>
        <v>0</v>
      </c>
      <c r="L119" s="62">
        <f t="shared" si="28"/>
        <v>0</v>
      </c>
      <c r="M119" s="62">
        <f t="shared" ca="1" si="29"/>
        <v>1.6905780935331509E-2</v>
      </c>
      <c r="N119" s="62">
        <f t="shared" ca="1" si="30"/>
        <v>0</v>
      </c>
      <c r="O119" s="72">
        <f t="shared" ca="1" si="31"/>
        <v>0</v>
      </c>
      <c r="P119" s="62">
        <f t="shared" ca="1" si="32"/>
        <v>0</v>
      </c>
      <c r="Q119" s="62">
        <f t="shared" ca="1" si="33"/>
        <v>0</v>
      </c>
      <c r="R119" s="36">
        <f t="shared" ca="1" si="34"/>
        <v>-1.6905780935331509E-2</v>
      </c>
    </row>
    <row r="120" spans="1:18">
      <c r="A120" s="69"/>
      <c r="B120" s="69"/>
      <c r="C120" s="69"/>
      <c r="D120" s="70">
        <f t="shared" si="20"/>
        <v>0</v>
      </c>
      <c r="E120" s="70">
        <f t="shared" si="21"/>
        <v>0</v>
      </c>
      <c r="F120" s="62">
        <f t="shared" si="22"/>
        <v>0</v>
      </c>
      <c r="G120" s="62">
        <f t="shared" si="23"/>
        <v>0</v>
      </c>
      <c r="H120" s="62">
        <f t="shared" si="24"/>
        <v>0</v>
      </c>
      <c r="I120" s="62">
        <f t="shared" si="25"/>
        <v>0</v>
      </c>
      <c r="J120" s="62">
        <f t="shared" si="26"/>
        <v>0</v>
      </c>
      <c r="K120" s="62">
        <f t="shared" si="27"/>
        <v>0</v>
      </c>
      <c r="L120" s="62">
        <f t="shared" si="28"/>
        <v>0</v>
      </c>
      <c r="M120" s="62">
        <f t="shared" ca="1" si="29"/>
        <v>1.6905780935331509E-2</v>
      </c>
      <c r="N120" s="62">
        <f t="shared" ca="1" si="30"/>
        <v>0</v>
      </c>
      <c r="O120" s="72">
        <f t="shared" ca="1" si="31"/>
        <v>0</v>
      </c>
      <c r="P120" s="62">
        <f t="shared" ca="1" si="32"/>
        <v>0</v>
      </c>
      <c r="Q120" s="62">
        <f t="shared" ca="1" si="33"/>
        <v>0</v>
      </c>
      <c r="R120" s="36">
        <f t="shared" ca="1" si="34"/>
        <v>-1.6905780935331509E-2</v>
      </c>
    </row>
    <row r="121" spans="1:18">
      <c r="A121" s="69"/>
      <c r="B121" s="69"/>
      <c r="C121" s="69"/>
      <c r="D121" s="70">
        <f t="shared" si="20"/>
        <v>0</v>
      </c>
      <c r="E121" s="70">
        <f t="shared" si="21"/>
        <v>0</v>
      </c>
      <c r="F121" s="62">
        <f t="shared" si="22"/>
        <v>0</v>
      </c>
      <c r="G121" s="62">
        <f t="shared" si="23"/>
        <v>0</v>
      </c>
      <c r="H121" s="62">
        <f t="shared" si="24"/>
        <v>0</v>
      </c>
      <c r="I121" s="62">
        <f t="shared" si="25"/>
        <v>0</v>
      </c>
      <c r="J121" s="62">
        <f t="shared" si="26"/>
        <v>0</v>
      </c>
      <c r="K121" s="62">
        <f t="shared" si="27"/>
        <v>0</v>
      </c>
      <c r="L121" s="62">
        <f t="shared" si="28"/>
        <v>0</v>
      </c>
      <c r="M121" s="62">
        <f t="shared" ca="1" si="29"/>
        <v>1.6905780935331509E-2</v>
      </c>
      <c r="N121" s="62">
        <f t="shared" ca="1" si="30"/>
        <v>0</v>
      </c>
      <c r="O121" s="72">
        <f t="shared" ca="1" si="31"/>
        <v>0</v>
      </c>
      <c r="P121" s="62">
        <f t="shared" ca="1" si="32"/>
        <v>0</v>
      </c>
      <c r="Q121" s="62">
        <f t="shared" ca="1" si="33"/>
        <v>0</v>
      </c>
      <c r="R121" s="36">
        <f t="shared" ca="1" si="34"/>
        <v>-1.6905780935331509E-2</v>
      </c>
    </row>
    <row r="122" spans="1:18">
      <c r="A122" s="69"/>
      <c r="B122" s="69"/>
      <c r="C122" s="69"/>
      <c r="D122" s="70">
        <f t="shared" si="20"/>
        <v>0</v>
      </c>
      <c r="E122" s="70">
        <f t="shared" si="21"/>
        <v>0</v>
      </c>
      <c r="F122" s="62">
        <f t="shared" si="22"/>
        <v>0</v>
      </c>
      <c r="G122" s="62">
        <f t="shared" si="23"/>
        <v>0</v>
      </c>
      <c r="H122" s="62">
        <f t="shared" si="24"/>
        <v>0</v>
      </c>
      <c r="I122" s="62">
        <f t="shared" si="25"/>
        <v>0</v>
      </c>
      <c r="J122" s="62">
        <f t="shared" si="26"/>
        <v>0</v>
      </c>
      <c r="K122" s="62">
        <f t="shared" si="27"/>
        <v>0</v>
      </c>
      <c r="L122" s="62">
        <f t="shared" si="28"/>
        <v>0</v>
      </c>
      <c r="M122" s="62">
        <f t="shared" ca="1" si="29"/>
        <v>1.6905780935331509E-2</v>
      </c>
      <c r="N122" s="62">
        <f t="shared" ca="1" si="30"/>
        <v>0</v>
      </c>
      <c r="O122" s="72">
        <f t="shared" ca="1" si="31"/>
        <v>0</v>
      </c>
      <c r="P122" s="62">
        <f t="shared" ca="1" si="32"/>
        <v>0</v>
      </c>
      <c r="Q122" s="62">
        <f t="shared" ca="1" si="33"/>
        <v>0</v>
      </c>
      <c r="R122" s="36">
        <f t="shared" ca="1" si="34"/>
        <v>-1.6905780935331509E-2</v>
      </c>
    </row>
    <row r="123" spans="1:18">
      <c r="A123" s="69"/>
      <c r="B123" s="69"/>
      <c r="C123" s="69"/>
      <c r="D123" s="70">
        <f t="shared" si="20"/>
        <v>0</v>
      </c>
      <c r="E123" s="70">
        <f t="shared" si="21"/>
        <v>0</v>
      </c>
      <c r="F123" s="62">
        <f t="shared" si="22"/>
        <v>0</v>
      </c>
      <c r="G123" s="62">
        <f t="shared" si="23"/>
        <v>0</v>
      </c>
      <c r="H123" s="62">
        <f t="shared" si="24"/>
        <v>0</v>
      </c>
      <c r="I123" s="62">
        <f t="shared" si="25"/>
        <v>0</v>
      </c>
      <c r="J123" s="62">
        <f t="shared" si="26"/>
        <v>0</v>
      </c>
      <c r="K123" s="62">
        <f t="shared" si="27"/>
        <v>0</v>
      </c>
      <c r="L123" s="62">
        <f t="shared" si="28"/>
        <v>0</v>
      </c>
      <c r="M123" s="62">
        <f t="shared" ca="1" si="29"/>
        <v>1.6905780935331509E-2</v>
      </c>
      <c r="N123" s="62">
        <f t="shared" ca="1" si="30"/>
        <v>0</v>
      </c>
      <c r="O123" s="72">
        <f t="shared" ca="1" si="31"/>
        <v>0</v>
      </c>
      <c r="P123" s="62">
        <f t="shared" ca="1" si="32"/>
        <v>0</v>
      </c>
      <c r="Q123" s="62">
        <f t="shared" ca="1" si="33"/>
        <v>0</v>
      </c>
      <c r="R123" s="36">
        <f t="shared" ca="1" si="34"/>
        <v>-1.6905780935331509E-2</v>
      </c>
    </row>
    <row r="124" spans="1:18">
      <c r="A124" s="69"/>
      <c r="B124" s="69"/>
      <c r="C124" s="69"/>
      <c r="D124" s="70">
        <f t="shared" si="20"/>
        <v>0</v>
      </c>
      <c r="E124" s="70">
        <f t="shared" si="21"/>
        <v>0</v>
      </c>
      <c r="F124" s="62">
        <f t="shared" si="22"/>
        <v>0</v>
      </c>
      <c r="G124" s="62">
        <f t="shared" si="23"/>
        <v>0</v>
      </c>
      <c r="H124" s="62">
        <f t="shared" si="24"/>
        <v>0</v>
      </c>
      <c r="I124" s="62">
        <f t="shared" si="25"/>
        <v>0</v>
      </c>
      <c r="J124" s="62">
        <f t="shared" si="26"/>
        <v>0</v>
      </c>
      <c r="K124" s="62">
        <f t="shared" si="27"/>
        <v>0</v>
      </c>
      <c r="L124" s="62">
        <f t="shared" si="28"/>
        <v>0</v>
      </c>
      <c r="M124" s="62">
        <f t="shared" ca="1" si="29"/>
        <v>1.6905780935331509E-2</v>
      </c>
      <c r="N124" s="62">
        <f t="shared" ca="1" si="30"/>
        <v>0</v>
      </c>
      <c r="O124" s="72">
        <f t="shared" ca="1" si="31"/>
        <v>0</v>
      </c>
      <c r="P124" s="62">
        <f t="shared" ca="1" si="32"/>
        <v>0</v>
      </c>
      <c r="Q124" s="62">
        <f t="shared" ca="1" si="33"/>
        <v>0</v>
      </c>
      <c r="R124" s="36">
        <f t="shared" ca="1" si="34"/>
        <v>-1.6905780935331509E-2</v>
      </c>
    </row>
    <row r="125" spans="1:18">
      <c r="A125" s="69"/>
      <c r="B125" s="69"/>
      <c r="C125" s="69"/>
      <c r="D125" s="70">
        <f t="shared" si="20"/>
        <v>0</v>
      </c>
      <c r="E125" s="70">
        <f t="shared" si="21"/>
        <v>0</v>
      </c>
      <c r="F125" s="62">
        <f t="shared" si="22"/>
        <v>0</v>
      </c>
      <c r="G125" s="62">
        <f t="shared" si="23"/>
        <v>0</v>
      </c>
      <c r="H125" s="62">
        <f t="shared" si="24"/>
        <v>0</v>
      </c>
      <c r="I125" s="62">
        <f t="shared" si="25"/>
        <v>0</v>
      </c>
      <c r="J125" s="62">
        <f t="shared" si="26"/>
        <v>0</v>
      </c>
      <c r="K125" s="62">
        <f t="shared" si="27"/>
        <v>0</v>
      </c>
      <c r="L125" s="62">
        <f t="shared" si="28"/>
        <v>0</v>
      </c>
      <c r="M125" s="62">
        <f t="shared" ca="1" si="29"/>
        <v>1.6905780935331509E-2</v>
      </c>
      <c r="N125" s="62">
        <f t="shared" ca="1" si="30"/>
        <v>0</v>
      </c>
      <c r="O125" s="72">
        <f t="shared" ca="1" si="31"/>
        <v>0</v>
      </c>
      <c r="P125" s="62">
        <f t="shared" ca="1" si="32"/>
        <v>0</v>
      </c>
      <c r="Q125" s="62">
        <f t="shared" ca="1" si="33"/>
        <v>0</v>
      </c>
      <c r="R125" s="36">
        <f t="shared" ca="1" si="34"/>
        <v>-1.6905780935331509E-2</v>
      </c>
    </row>
    <row r="126" spans="1:18">
      <c r="A126" s="69"/>
      <c r="B126" s="69"/>
      <c r="C126" s="69"/>
      <c r="D126" s="70">
        <f t="shared" si="20"/>
        <v>0</v>
      </c>
      <c r="E126" s="70">
        <f t="shared" si="21"/>
        <v>0</v>
      </c>
      <c r="F126" s="62">
        <f t="shared" si="22"/>
        <v>0</v>
      </c>
      <c r="G126" s="62">
        <f t="shared" si="23"/>
        <v>0</v>
      </c>
      <c r="H126" s="62">
        <f t="shared" si="24"/>
        <v>0</v>
      </c>
      <c r="I126" s="62">
        <f t="shared" si="25"/>
        <v>0</v>
      </c>
      <c r="J126" s="62">
        <f t="shared" si="26"/>
        <v>0</v>
      </c>
      <c r="K126" s="62">
        <f t="shared" si="27"/>
        <v>0</v>
      </c>
      <c r="L126" s="62">
        <f t="shared" si="28"/>
        <v>0</v>
      </c>
      <c r="M126" s="62">
        <f t="shared" ca="1" si="29"/>
        <v>1.6905780935331509E-2</v>
      </c>
      <c r="N126" s="62">
        <f t="shared" ca="1" si="30"/>
        <v>0</v>
      </c>
      <c r="O126" s="72">
        <f t="shared" ca="1" si="31"/>
        <v>0</v>
      </c>
      <c r="P126" s="62">
        <f t="shared" ca="1" si="32"/>
        <v>0</v>
      </c>
      <c r="Q126" s="62">
        <f t="shared" ca="1" si="33"/>
        <v>0</v>
      </c>
      <c r="R126" s="36">
        <f t="shared" ca="1" si="34"/>
        <v>-1.6905780935331509E-2</v>
      </c>
    </row>
    <row r="127" spans="1:18">
      <c r="A127" s="69"/>
      <c r="B127" s="69"/>
      <c r="C127" s="69"/>
      <c r="D127" s="70">
        <f t="shared" si="20"/>
        <v>0</v>
      </c>
      <c r="E127" s="70">
        <f t="shared" si="21"/>
        <v>0</v>
      </c>
      <c r="F127" s="62">
        <f t="shared" si="22"/>
        <v>0</v>
      </c>
      <c r="G127" s="62">
        <f t="shared" si="23"/>
        <v>0</v>
      </c>
      <c r="H127" s="62">
        <f t="shared" si="24"/>
        <v>0</v>
      </c>
      <c r="I127" s="62">
        <f t="shared" si="25"/>
        <v>0</v>
      </c>
      <c r="J127" s="62">
        <f t="shared" si="26"/>
        <v>0</v>
      </c>
      <c r="K127" s="62">
        <f t="shared" si="27"/>
        <v>0</v>
      </c>
      <c r="L127" s="62">
        <f t="shared" si="28"/>
        <v>0</v>
      </c>
      <c r="M127" s="62">
        <f t="shared" ca="1" si="29"/>
        <v>1.6905780935331509E-2</v>
      </c>
      <c r="N127" s="62">
        <f t="shared" ca="1" si="30"/>
        <v>0</v>
      </c>
      <c r="O127" s="72">
        <f t="shared" ca="1" si="31"/>
        <v>0</v>
      </c>
      <c r="P127" s="62">
        <f t="shared" ca="1" si="32"/>
        <v>0</v>
      </c>
      <c r="Q127" s="62">
        <f t="shared" ca="1" si="33"/>
        <v>0</v>
      </c>
      <c r="R127" s="36">
        <f t="shared" ca="1" si="34"/>
        <v>-1.6905780935331509E-2</v>
      </c>
    </row>
    <row r="128" spans="1:18">
      <c r="A128" s="69"/>
      <c r="B128" s="69"/>
      <c r="C128" s="69"/>
      <c r="D128" s="70">
        <f t="shared" si="20"/>
        <v>0</v>
      </c>
      <c r="E128" s="70">
        <f t="shared" si="21"/>
        <v>0</v>
      </c>
      <c r="F128" s="62">
        <f t="shared" si="22"/>
        <v>0</v>
      </c>
      <c r="G128" s="62">
        <f t="shared" si="23"/>
        <v>0</v>
      </c>
      <c r="H128" s="62">
        <f t="shared" si="24"/>
        <v>0</v>
      </c>
      <c r="I128" s="62">
        <f t="shared" si="25"/>
        <v>0</v>
      </c>
      <c r="J128" s="62">
        <f t="shared" si="26"/>
        <v>0</v>
      </c>
      <c r="K128" s="62">
        <f t="shared" si="27"/>
        <v>0</v>
      </c>
      <c r="L128" s="62">
        <f t="shared" si="28"/>
        <v>0</v>
      </c>
      <c r="M128" s="62">
        <f t="shared" ca="1" si="29"/>
        <v>1.6905780935331509E-2</v>
      </c>
      <c r="N128" s="62">
        <f t="shared" ca="1" si="30"/>
        <v>0</v>
      </c>
      <c r="O128" s="72">
        <f t="shared" ca="1" si="31"/>
        <v>0</v>
      </c>
      <c r="P128" s="62">
        <f t="shared" ca="1" si="32"/>
        <v>0</v>
      </c>
      <c r="Q128" s="62">
        <f t="shared" ca="1" si="33"/>
        <v>0</v>
      </c>
      <c r="R128" s="36">
        <f t="shared" ca="1" si="34"/>
        <v>-1.6905780935331509E-2</v>
      </c>
    </row>
    <row r="129" spans="1:18">
      <c r="A129" s="69"/>
      <c r="B129" s="69"/>
      <c r="C129" s="69"/>
      <c r="D129" s="70">
        <f t="shared" si="20"/>
        <v>0</v>
      </c>
      <c r="E129" s="70">
        <f t="shared" si="21"/>
        <v>0</v>
      </c>
      <c r="F129" s="62">
        <f t="shared" si="22"/>
        <v>0</v>
      </c>
      <c r="G129" s="62">
        <f t="shared" si="23"/>
        <v>0</v>
      </c>
      <c r="H129" s="62">
        <f t="shared" si="24"/>
        <v>0</v>
      </c>
      <c r="I129" s="62">
        <f t="shared" si="25"/>
        <v>0</v>
      </c>
      <c r="J129" s="62">
        <f t="shared" si="26"/>
        <v>0</v>
      </c>
      <c r="K129" s="62">
        <f t="shared" si="27"/>
        <v>0</v>
      </c>
      <c r="L129" s="62">
        <f t="shared" si="28"/>
        <v>0</v>
      </c>
      <c r="M129" s="62">
        <f t="shared" ca="1" si="29"/>
        <v>1.6905780935331509E-2</v>
      </c>
      <c r="N129" s="62">
        <f t="shared" ca="1" si="30"/>
        <v>0</v>
      </c>
      <c r="O129" s="72">
        <f t="shared" ca="1" si="31"/>
        <v>0</v>
      </c>
      <c r="P129" s="62">
        <f t="shared" ca="1" si="32"/>
        <v>0</v>
      </c>
      <c r="Q129" s="62">
        <f t="shared" ca="1" si="33"/>
        <v>0</v>
      </c>
      <c r="R129" s="36">
        <f t="shared" ca="1" si="34"/>
        <v>-1.6905780935331509E-2</v>
      </c>
    </row>
    <row r="130" spans="1:18">
      <c r="A130" s="69"/>
      <c r="B130" s="69"/>
      <c r="C130" s="69"/>
      <c r="D130" s="70">
        <f t="shared" si="20"/>
        <v>0</v>
      </c>
      <c r="E130" s="70">
        <f t="shared" si="21"/>
        <v>0</v>
      </c>
      <c r="F130" s="62">
        <f t="shared" si="22"/>
        <v>0</v>
      </c>
      <c r="G130" s="62">
        <f t="shared" si="23"/>
        <v>0</v>
      </c>
      <c r="H130" s="62">
        <f t="shared" si="24"/>
        <v>0</v>
      </c>
      <c r="I130" s="62">
        <f t="shared" si="25"/>
        <v>0</v>
      </c>
      <c r="J130" s="62">
        <f t="shared" si="26"/>
        <v>0</v>
      </c>
      <c r="K130" s="62">
        <f t="shared" si="27"/>
        <v>0</v>
      </c>
      <c r="L130" s="62">
        <f t="shared" si="28"/>
        <v>0</v>
      </c>
      <c r="M130" s="62">
        <f t="shared" ca="1" si="29"/>
        <v>1.6905780935331509E-2</v>
      </c>
      <c r="N130" s="62">
        <f t="shared" ca="1" si="30"/>
        <v>0</v>
      </c>
      <c r="O130" s="72">
        <f t="shared" ca="1" si="31"/>
        <v>0</v>
      </c>
      <c r="P130" s="62">
        <f t="shared" ca="1" si="32"/>
        <v>0</v>
      </c>
      <c r="Q130" s="62">
        <f t="shared" ca="1" si="33"/>
        <v>0</v>
      </c>
      <c r="R130" s="36">
        <f t="shared" ca="1" si="34"/>
        <v>-1.6905780935331509E-2</v>
      </c>
    </row>
    <row r="131" spans="1:18">
      <c r="A131" s="69"/>
      <c r="B131" s="69"/>
      <c r="C131" s="69"/>
      <c r="D131" s="70">
        <f t="shared" si="20"/>
        <v>0</v>
      </c>
      <c r="E131" s="70">
        <f t="shared" si="21"/>
        <v>0</v>
      </c>
      <c r="F131" s="62">
        <f t="shared" si="22"/>
        <v>0</v>
      </c>
      <c r="G131" s="62">
        <f t="shared" si="23"/>
        <v>0</v>
      </c>
      <c r="H131" s="62">
        <f t="shared" si="24"/>
        <v>0</v>
      </c>
      <c r="I131" s="62">
        <f t="shared" si="25"/>
        <v>0</v>
      </c>
      <c r="J131" s="62">
        <f t="shared" si="26"/>
        <v>0</v>
      </c>
      <c r="K131" s="62">
        <f t="shared" si="27"/>
        <v>0</v>
      </c>
      <c r="L131" s="62">
        <f t="shared" si="28"/>
        <v>0</v>
      </c>
      <c r="M131" s="62">
        <f t="shared" ca="1" si="29"/>
        <v>1.6905780935331509E-2</v>
      </c>
      <c r="N131" s="62">
        <f t="shared" ca="1" si="30"/>
        <v>0</v>
      </c>
      <c r="O131" s="72">
        <f t="shared" ca="1" si="31"/>
        <v>0</v>
      </c>
      <c r="P131" s="62">
        <f t="shared" ca="1" si="32"/>
        <v>0</v>
      </c>
      <c r="Q131" s="62">
        <f t="shared" ca="1" si="33"/>
        <v>0</v>
      </c>
      <c r="R131" s="36">
        <f t="shared" ca="1" si="34"/>
        <v>-1.6905780935331509E-2</v>
      </c>
    </row>
    <row r="132" spans="1:18">
      <c r="A132" s="69"/>
      <c r="B132" s="69"/>
      <c r="C132" s="69"/>
      <c r="D132" s="70">
        <f t="shared" si="20"/>
        <v>0</v>
      </c>
      <c r="E132" s="70">
        <f t="shared" si="21"/>
        <v>0</v>
      </c>
      <c r="F132" s="62">
        <f t="shared" si="22"/>
        <v>0</v>
      </c>
      <c r="G132" s="62">
        <f t="shared" si="23"/>
        <v>0</v>
      </c>
      <c r="H132" s="62">
        <f t="shared" si="24"/>
        <v>0</v>
      </c>
      <c r="I132" s="62">
        <f t="shared" si="25"/>
        <v>0</v>
      </c>
      <c r="J132" s="62">
        <f t="shared" si="26"/>
        <v>0</v>
      </c>
      <c r="K132" s="62">
        <f t="shared" si="27"/>
        <v>0</v>
      </c>
      <c r="L132" s="62">
        <f t="shared" si="28"/>
        <v>0</v>
      </c>
      <c r="M132" s="62">
        <f t="shared" ca="1" si="29"/>
        <v>1.6905780935331509E-2</v>
      </c>
      <c r="N132" s="62">
        <f t="shared" ca="1" si="30"/>
        <v>0</v>
      </c>
      <c r="O132" s="72">
        <f t="shared" ca="1" si="31"/>
        <v>0</v>
      </c>
      <c r="P132" s="62">
        <f t="shared" ca="1" si="32"/>
        <v>0</v>
      </c>
      <c r="Q132" s="62">
        <f t="shared" ca="1" si="33"/>
        <v>0</v>
      </c>
      <c r="R132" s="36">
        <f t="shared" ca="1" si="34"/>
        <v>-1.6905780935331509E-2</v>
      </c>
    </row>
    <row r="133" spans="1:18">
      <c r="A133" s="69"/>
      <c r="B133" s="69"/>
      <c r="C133" s="69"/>
      <c r="D133" s="70">
        <f t="shared" si="20"/>
        <v>0</v>
      </c>
      <c r="E133" s="70">
        <f t="shared" si="21"/>
        <v>0</v>
      </c>
      <c r="F133" s="62">
        <f t="shared" si="22"/>
        <v>0</v>
      </c>
      <c r="G133" s="62">
        <f t="shared" si="23"/>
        <v>0</v>
      </c>
      <c r="H133" s="62">
        <f t="shared" si="24"/>
        <v>0</v>
      </c>
      <c r="I133" s="62">
        <f t="shared" si="25"/>
        <v>0</v>
      </c>
      <c r="J133" s="62">
        <f t="shared" si="26"/>
        <v>0</v>
      </c>
      <c r="K133" s="62">
        <f t="shared" si="27"/>
        <v>0</v>
      </c>
      <c r="L133" s="62">
        <f t="shared" si="28"/>
        <v>0</v>
      </c>
      <c r="M133" s="62">
        <f t="shared" ca="1" si="29"/>
        <v>1.6905780935331509E-2</v>
      </c>
      <c r="N133" s="62">
        <f t="shared" ca="1" si="30"/>
        <v>0</v>
      </c>
      <c r="O133" s="72">
        <f t="shared" ca="1" si="31"/>
        <v>0</v>
      </c>
      <c r="P133" s="62">
        <f t="shared" ca="1" si="32"/>
        <v>0</v>
      </c>
      <c r="Q133" s="62">
        <f t="shared" ca="1" si="33"/>
        <v>0</v>
      </c>
      <c r="R133" s="36">
        <f t="shared" ca="1" si="34"/>
        <v>-1.6905780935331509E-2</v>
      </c>
    </row>
    <row r="134" spans="1:18">
      <c r="A134" s="69"/>
      <c r="B134" s="69"/>
      <c r="C134" s="69"/>
      <c r="D134" s="70">
        <f t="shared" ref="D134:D197" si="35">A134/A$18</f>
        <v>0</v>
      </c>
      <c r="E134" s="70">
        <f t="shared" ref="E134:E197" si="36">B134/B$18</f>
        <v>0</v>
      </c>
      <c r="F134" s="62">
        <f t="shared" ref="F134:F197" si="37">$C134*D134</f>
        <v>0</v>
      </c>
      <c r="G134" s="62">
        <f t="shared" ref="G134:G197" si="38">$C134*E134</f>
        <v>0</v>
      </c>
      <c r="H134" s="62">
        <f t="shared" ref="H134:H197" si="39">C134*D134*D134</f>
        <v>0</v>
      </c>
      <c r="I134" s="62">
        <f t="shared" ref="I134:I197" si="40">C134*D134*D134*D134</f>
        <v>0</v>
      </c>
      <c r="J134" s="62">
        <f t="shared" ref="J134:J197" si="41">C134*D134*D134*D134*D134</f>
        <v>0</v>
      </c>
      <c r="K134" s="62">
        <f t="shared" ref="K134:K197" si="42">C134*E134*D134</f>
        <v>0</v>
      </c>
      <c r="L134" s="62">
        <f t="shared" ref="L134:L197" si="43">C134*E134*D134*D134</f>
        <v>0</v>
      </c>
      <c r="M134" s="62">
        <f t="shared" ref="M134:M197" ca="1" si="44">+E$4+E$5*D134+E$6*D134^2</f>
        <v>1.6905780935331509E-2</v>
      </c>
      <c r="N134" s="62">
        <f t="shared" ref="N134:N197" ca="1" si="45">C134*(M134-E134)^2</f>
        <v>0</v>
      </c>
      <c r="O134" s="72">
        <f t="shared" ref="O134:O197" ca="1" si="46">(C134*O$1-O$2*F134+O$3*H134)^2</f>
        <v>0</v>
      </c>
      <c r="P134" s="62">
        <f t="shared" ref="P134:P197" ca="1" si="47">(-C134*O$2+O$4*F134-O$5*H134)^2</f>
        <v>0</v>
      </c>
      <c r="Q134" s="62">
        <f t="shared" ref="Q134:Q197" ca="1" si="48">+(C134*O$3-F134*O$5+H134*O$6)^2</f>
        <v>0</v>
      </c>
      <c r="R134" s="36">
        <f t="shared" ref="R134:R197" ca="1" si="49">+E134-M134</f>
        <v>-1.6905780935331509E-2</v>
      </c>
    </row>
    <row r="135" spans="1:18">
      <c r="A135" s="69"/>
      <c r="B135" s="69"/>
      <c r="C135" s="69"/>
      <c r="D135" s="70">
        <f t="shared" si="35"/>
        <v>0</v>
      </c>
      <c r="E135" s="70">
        <f t="shared" si="36"/>
        <v>0</v>
      </c>
      <c r="F135" s="62">
        <f t="shared" si="37"/>
        <v>0</v>
      </c>
      <c r="G135" s="62">
        <f t="shared" si="38"/>
        <v>0</v>
      </c>
      <c r="H135" s="62">
        <f t="shared" si="39"/>
        <v>0</v>
      </c>
      <c r="I135" s="62">
        <f t="shared" si="40"/>
        <v>0</v>
      </c>
      <c r="J135" s="62">
        <f t="shared" si="41"/>
        <v>0</v>
      </c>
      <c r="K135" s="62">
        <f t="shared" si="42"/>
        <v>0</v>
      </c>
      <c r="L135" s="62">
        <f t="shared" si="43"/>
        <v>0</v>
      </c>
      <c r="M135" s="62">
        <f t="shared" ca="1" si="44"/>
        <v>1.6905780935331509E-2</v>
      </c>
      <c r="N135" s="62">
        <f t="shared" ca="1" si="45"/>
        <v>0</v>
      </c>
      <c r="O135" s="72">
        <f t="shared" ca="1" si="46"/>
        <v>0</v>
      </c>
      <c r="P135" s="62">
        <f t="shared" ca="1" si="47"/>
        <v>0</v>
      </c>
      <c r="Q135" s="62">
        <f t="shared" ca="1" si="48"/>
        <v>0</v>
      </c>
      <c r="R135" s="36">
        <f t="shared" ca="1" si="49"/>
        <v>-1.6905780935331509E-2</v>
      </c>
    </row>
    <row r="136" spans="1:18">
      <c r="A136" s="69"/>
      <c r="B136" s="69"/>
      <c r="C136" s="69"/>
      <c r="D136" s="70">
        <f t="shared" si="35"/>
        <v>0</v>
      </c>
      <c r="E136" s="70">
        <f t="shared" si="36"/>
        <v>0</v>
      </c>
      <c r="F136" s="62">
        <f t="shared" si="37"/>
        <v>0</v>
      </c>
      <c r="G136" s="62">
        <f t="shared" si="38"/>
        <v>0</v>
      </c>
      <c r="H136" s="62">
        <f t="shared" si="39"/>
        <v>0</v>
      </c>
      <c r="I136" s="62">
        <f t="shared" si="40"/>
        <v>0</v>
      </c>
      <c r="J136" s="62">
        <f t="shared" si="41"/>
        <v>0</v>
      </c>
      <c r="K136" s="62">
        <f t="shared" si="42"/>
        <v>0</v>
      </c>
      <c r="L136" s="62">
        <f t="shared" si="43"/>
        <v>0</v>
      </c>
      <c r="M136" s="62">
        <f t="shared" ca="1" si="44"/>
        <v>1.6905780935331509E-2</v>
      </c>
      <c r="N136" s="62">
        <f t="shared" ca="1" si="45"/>
        <v>0</v>
      </c>
      <c r="O136" s="72">
        <f t="shared" ca="1" si="46"/>
        <v>0</v>
      </c>
      <c r="P136" s="62">
        <f t="shared" ca="1" si="47"/>
        <v>0</v>
      </c>
      <c r="Q136" s="62">
        <f t="shared" ca="1" si="48"/>
        <v>0</v>
      </c>
      <c r="R136" s="36">
        <f t="shared" ca="1" si="49"/>
        <v>-1.6905780935331509E-2</v>
      </c>
    </row>
    <row r="137" spans="1:18">
      <c r="A137" s="69"/>
      <c r="B137" s="69"/>
      <c r="C137" s="69"/>
      <c r="D137" s="70">
        <f t="shared" si="35"/>
        <v>0</v>
      </c>
      <c r="E137" s="70">
        <f t="shared" si="36"/>
        <v>0</v>
      </c>
      <c r="F137" s="62">
        <f t="shared" si="37"/>
        <v>0</v>
      </c>
      <c r="G137" s="62">
        <f t="shared" si="38"/>
        <v>0</v>
      </c>
      <c r="H137" s="62">
        <f t="shared" si="39"/>
        <v>0</v>
      </c>
      <c r="I137" s="62">
        <f t="shared" si="40"/>
        <v>0</v>
      </c>
      <c r="J137" s="62">
        <f t="shared" si="41"/>
        <v>0</v>
      </c>
      <c r="K137" s="62">
        <f t="shared" si="42"/>
        <v>0</v>
      </c>
      <c r="L137" s="62">
        <f t="shared" si="43"/>
        <v>0</v>
      </c>
      <c r="M137" s="62">
        <f t="shared" ca="1" si="44"/>
        <v>1.6905780935331509E-2</v>
      </c>
      <c r="N137" s="62">
        <f t="shared" ca="1" si="45"/>
        <v>0</v>
      </c>
      <c r="O137" s="72">
        <f t="shared" ca="1" si="46"/>
        <v>0</v>
      </c>
      <c r="P137" s="62">
        <f t="shared" ca="1" si="47"/>
        <v>0</v>
      </c>
      <c r="Q137" s="62">
        <f t="shared" ca="1" si="48"/>
        <v>0</v>
      </c>
      <c r="R137" s="36">
        <f t="shared" ca="1" si="49"/>
        <v>-1.6905780935331509E-2</v>
      </c>
    </row>
    <row r="138" spans="1:18">
      <c r="A138" s="69"/>
      <c r="B138" s="69"/>
      <c r="C138" s="69"/>
      <c r="D138" s="70">
        <f t="shared" si="35"/>
        <v>0</v>
      </c>
      <c r="E138" s="70">
        <f t="shared" si="36"/>
        <v>0</v>
      </c>
      <c r="F138" s="62">
        <f t="shared" si="37"/>
        <v>0</v>
      </c>
      <c r="G138" s="62">
        <f t="shared" si="38"/>
        <v>0</v>
      </c>
      <c r="H138" s="62">
        <f t="shared" si="39"/>
        <v>0</v>
      </c>
      <c r="I138" s="62">
        <f t="shared" si="40"/>
        <v>0</v>
      </c>
      <c r="J138" s="62">
        <f t="shared" si="41"/>
        <v>0</v>
      </c>
      <c r="K138" s="62">
        <f t="shared" si="42"/>
        <v>0</v>
      </c>
      <c r="L138" s="62">
        <f t="shared" si="43"/>
        <v>0</v>
      </c>
      <c r="M138" s="62">
        <f t="shared" ca="1" si="44"/>
        <v>1.6905780935331509E-2</v>
      </c>
      <c r="N138" s="62">
        <f t="shared" ca="1" si="45"/>
        <v>0</v>
      </c>
      <c r="O138" s="72">
        <f t="shared" ca="1" si="46"/>
        <v>0</v>
      </c>
      <c r="P138" s="62">
        <f t="shared" ca="1" si="47"/>
        <v>0</v>
      </c>
      <c r="Q138" s="62">
        <f t="shared" ca="1" si="48"/>
        <v>0</v>
      </c>
      <c r="R138" s="36">
        <f t="shared" ca="1" si="49"/>
        <v>-1.6905780935331509E-2</v>
      </c>
    </row>
    <row r="139" spans="1:18">
      <c r="A139" s="69"/>
      <c r="B139" s="69"/>
      <c r="C139" s="69"/>
      <c r="D139" s="70">
        <f t="shared" si="35"/>
        <v>0</v>
      </c>
      <c r="E139" s="70">
        <f t="shared" si="36"/>
        <v>0</v>
      </c>
      <c r="F139" s="62">
        <f t="shared" si="37"/>
        <v>0</v>
      </c>
      <c r="G139" s="62">
        <f t="shared" si="38"/>
        <v>0</v>
      </c>
      <c r="H139" s="62">
        <f t="shared" si="39"/>
        <v>0</v>
      </c>
      <c r="I139" s="62">
        <f t="shared" si="40"/>
        <v>0</v>
      </c>
      <c r="J139" s="62">
        <f t="shared" si="41"/>
        <v>0</v>
      </c>
      <c r="K139" s="62">
        <f t="shared" si="42"/>
        <v>0</v>
      </c>
      <c r="L139" s="62">
        <f t="shared" si="43"/>
        <v>0</v>
      </c>
      <c r="M139" s="62">
        <f t="shared" ca="1" si="44"/>
        <v>1.6905780935331509E-2</v>
      </c>
      <c r="N139" s="62">
        <f t="shared" ca="1" si="45"/>
        <v>0</v>
      </c>
      <c r="O139" s="72">
        <f t="shared" ca="1" si="46"/>
        <v>0</v>
      </c>
      <c r="P139" s="62">
        <f t="shared" ca="1" si="47"/>
        <v>0</v>
      </c>
      <c r="Q139" s="62">
        <f t="shared" ca="1" si="48"/>
        <v>0</v>
      </c>
      <c r="R139" s="36">
        <f t="shared" ca="1" si="49"/>
        <v>-1.6905780935331509E-2</v>
      </c>
    </row>
    <row r="140" spans="1:18">
      <c r="A140" s="69"/>
      <c r="B140" s="69"/>
      <c r="C140" s="69"/>
      <c r="D140" s="70">
        <f t="shared" si="35"/>
        <v>0</v>
      </c>
      <c r="E140" s="70">
        <f t="shared" si="36"/>
        <v>0</v>
      </c>
      <c r="F140" s="62">
        <f t="shared" si="37"/>
        <v>0</v>
      </c>
      <c r="G140" s="62">
        <f t="shared" si="38"/>
        <v>0</v>
      </c>
      <c r="H140" s="62">
        <f t="shared" si="39"/>
        <v>0</v>
      </c>
      <c r="I140" s="62">
        <f t="shared" si="40"/>
        <v>0</v>
      </c>
      <c r="J140" s="62">
        <f t="shared" si="41"/>
        <v>0</v>
      </c>
      <c r="K140" s="62">
        <f t="shared" si="42"/>
        <v>0</v>
      </c>
      <c r="L140" s="62">
        <f t="shared" si="43"/>
        <v>0</v>
      </c>
      <c r="M140" s="62">
        <f t="shared" ca="1" si="44"/>
        <v>1.6905780935331509E-2</v>
      </c>
      <c r="N140" s="62">
        <f t="shared" ca="1" si="45"/>
        <v>0</v>
      </c>
      <c r="O140" s="72">
        <f t="shared" ca="1" si="46"/>
        <v>0</v>
      </c>
      <c r="P140" s="62">
        <f t="shared" ca="1" si="47"/>
        <v>0</v>
      </c>
      <c r="Q140" s="62">
        <f t="shared" ca="1" si="48"/>
        <v>0</v>
      </c>
      <c r="R140" s="36">
        <f t="shared" ca="1" si="49"/>
        <v>-1.6905780935331509E-2</v>
      </c>
    </row>
    <row r="141" spans="1:18">
      <c r="A141" s="69"/>
      <c r="B141" s="69"/>
      <c r="C141" s="69"/>
      <c r="D141" s="70">
        <f t="shared" si="35"/>
        <v>0</v>
      </c>
      <c r="E141" s="70">
        <f t="shared" si="36"/>
        <v>0</v>
      </c>
      <c r="F141" s="62">
        <f t="shared" si="37"/>
        <v>0</v>
      </c>
      <c r="G141" s="62">
        <f t="shared" si="38"/>
        <v>0</v>
      </c>
      <c r="H141" s="62">
        <f t="shared" si="39"/>
        <v>0</v>
      </c>
      <c r="I141" s="62">
        <f t="shared" si="40"/>
        <v>0</v>
      </c>
      <c r="J141" s="62">
        <f t="shared" si="41"/>
        <v>0</v>
      </c>
      <c r="K141" s="62">
        <f t="shared" si="42"/>
        <v>0</v>
      </c>
      <c r="L141" s="62">
        <f t="shared" si="43"/>
        <v>0</v>
      </c>
      <c r="M141" s="62">
        <f t="shared" ca="1" si="44"/>
        <v>1.6905780935331509E-2</v>
      </c>
      <c r="N141" s="62">
        <f t="shared" ca="1" si="45"/>
        <v>0</v>
      </c>
      <c r="O141" s="72">
        <f t="shared" ca="1" si="46"/>
        <v>0</v>
      </c>
      <c r="P141" s="62">
        <f t="shared" ca="1" si="47"/>
        <v>0</v>
      </c>
      <c r="Q141" s="62">
        <f t="shared" ca="1" si="48"/>
        <v>0</v>
      </c>
      <c r="R141" s="36">
        <f t="shared" ca="1" si="49"/>
        <v>-1.6905780935331509E-2</v>
      </c>
    </row>
    <row r="142" spans="1:18">
      <c r="A142" s="69"/>
      <c r="B142" s="69"/>
      <c r="C142" s="69"/>
      <c r="D142" s="70">
        <f t="shared" si="35"/>
        <v>0</v>
      </c>
      <c r="E142" s="70">
        <f t="shared" si="36"/>
        <v>0</v>
      </c>
      <c r="F142" s="62">
        <f t="shared" si="37"/>
        <v>0</v>
      </c>
      <c r="G142" s="62">
        <f t="shared" si="38"/>
        <v>0</v>
      </c>
      <c r="H142" s="62">
        <f t="shared" si="39"/>
        <v>0</v>
      </c>
      <c r="I142" s="62">
        <f t="shared" si="40"/>
        <v>0</v>
      </c>
      <c r="J142" s="62">
        <f t="shared" si="41"/>
        <v>0</v>
      </c>
      <c r="K142" s="62">
        <f t="shared" si="42"/>
        <v>0</v>
      </c>
      <c r="L142" s="62">
        <f t="shared" si="43"/>
        <v>0</v>
      </c>
      <c r="M142" s="62">
        <f t="shared" ca="1" si="44"/>
        <v>1.6905780935331509E-2</v>
      </c>
      <c r="N142" s="62">
        <f t="shared" ca="1" si="45"/>
        <v>0</v>
      </c>
      <c r="O142" s="72">
        <f t="shared" ca="1" si="46"/>
        <v>0</v>
      </c>
      <c r="P142" s="62">
        <f t="shared" ca="1" si="47"/>
        <v>0</v>
      </c>
      <c r="Q142" s="62">
        <f t="shared" ca="1" si="48"/>
        <v>0</v>
      </c>
      <c r="R142" s="36">
        <f t="shared" ca="1" si="49"/>
        <v>-1.6905780935331509E-2</v>
      </c>
    </row>
    <row r="143" spans="1:18">
      <c r="A143" s="69"/>
      <c r="B143" s="69"/>
      <c r="C143" s="69"/>
      <c r="D143" s="70">
        <f t="shared" si="35"/>
        <v>0</v>
      </c>
      <c r="E143" s="70">
        <f t="shared" si="36"/>
        <v>0</v>
      </c>
      <c r="F143" s="62">
        <f t="shared" si="37"/>
        <v>0</v>
      </c>
      <c r="G143" s="62">
        <f t="shared" si="38"/>
        <v>0</v>
      </c>
      <c r="H143" s="62">
        <f t="shared" si="39"/>
        <v>0</v>
      </c>
      <c r="I143" s="62">
        <f t="shared" si="40"/>
        <v>0</v>
      </c>
      <c r="J143" s="62">
        <f t="shared" si="41"/>
        <v>0</v>
      </c>
      <c r="K143" s="62">
        <f t="shared" si="42"/>
        <v>0</v>
      </c>
      <c r="L143" s="62">
        <f t="shared" si="43"/>
        <v>0</v>
      </c>
      <c r="M143" s="62">
        <f t="shared" ca="1" si="44"/>
        <v>1.6905780935331509E-2</v>
      </c>
      <c r="N143" s="62">
        <f t="shared" ca="1" si="45"/>
        <v>0</v>
      </c>
      <c r="O143" s="72">
        <f t="shared" ca="1" si="46"/>
        <v>0</v>
      </c>
      <c r="P143" s="62">
        <f t="shared" ca="1" si="47"/>
        <v>0</v>
      </c>
      <c r="Q143" s="62">
        <f t="shared" ca="1" si="48"/>
        <v>0</v>
      </c>
      <c r="R143" s="36">
        <f t="shared" ca="1" si="49"/>
        <v>-1.6905780935331509E-2</v>
      </c>
    </row>
    <row r="144" spans="1:18">
      <c r="A144" s="69"/>
      <c r="B144" s="69"/>
      <c r="C144" s="69"/>
      <c r="D144" s="70">
        <f t="shared" si="35"/>
        <v>0</v>
      </c>
      <c r="E144" s="70">
        <f t="shared" si="36"/>
        <v>0</v>
      </c>
      <c r="F144" s="62">
        <f t="shared" si="37"/>
        <v>0</v>
      </c>
      <c r="G144" s="62">
        <f t="shared" si="38"/>
        <v>0</v>
      </c>
      <c r="H144" s="62">
        <f t="shared" si="39"/>
        <v>0</v>
      </c>
      <c r="I144" s="62">
        <f t="shared" si="40"/>
        <v>0</v>
      </c>
      <c r="J144" s="62">
        <f t="shared" si="41"/>
        <v>0</v>
      </c>
      <c r="K144" s="62">
        <f t="shared" si="42"/>
        <v>0</v>
      </c>
      <c r="L144" s="62">
        <f t="shared" si="43"/>
        <v>0</v>
      </c>
      <c r="M144" s="62">
        <f t="shared" ca="1" si="44"/>
        <v>1.6905780935331509E-2</v>
      </c>
      <c r="N144" s="62">
        <f t="shared" ca="1" si="45"/>
        <v>0</v>
      </c>
      <c r="O144" s="72">
        <f t="shared" ca="1" si="46"/>
        <v>0</v>
      </c>
      <c r="P144" s="62">
        <f t="shared" ca="1" si="47"/>
        <v>0</v>
      </c>
      <c r="Q144" s="62">
        <f t="shared" ca="1" si="48"/>
        <v>0</v>
      </c>
      <c r="R144" s="36">
        <f t="shared" ca="1" si="49"/>
        <v>-1.6905780935331509E-2</v>
      </c>
    </row>
    <row r="145" spans="1:18">
      <c r="A145" s="69"/>
      <c r="B145" s="69"/>
      <c r="C145" s="69"/>
      <c r="D145" s="70">
        <f t="shared" si="35"/>
        <v>0</v>
      </c>
      <c r="E145" s="70">
        <f t="shared" si="36"/>
        <v>0</v>
      </c>
      <c r="F145" s="62">
        <f t="shared" si="37"/>
        <v>0</v>
      </c>
      <c r="G145" s="62">
        <f t="shared" si="38"/>
        <v>0</v>
      </c>
      <c r="H145" s="62">
        <f t="shared" si="39"/>
        <v>0</v>
      </c>
      <c r="I145" s="62">
        <f t="shared" si="40"/>
        <v>0</v>
      </c>
      <c r="J145" s="62">
        <f t="shared" si="41"/>
        <v>0</v>
      </c>
      <c r="K145" s="62">
        <f t="shared" si="42"/>
        <v>0</v>
      </c>
      <c r="L145" s="62">
        <f t="shared" si="43"/>
        <v>0</v>
      </c>
      <c r="M145" s="62">
        <f t="shared" ca="1" si="44"/>
        <v>1.6905780935331509E-2</v>
      </c>
      <c r="N145" s="62">
        <f t="shared" ca="1" si="45"/>
        <v>0</v>
      </c>
      <c r="O145" s="72">
        <f t="shared" ca="1" si="46"/>
        <v>0</v>
      </c>
      <c r="P145" s="62">
        <f t="shared" ca="1" si="47"/>
        <v>0</v>
      </c>
      <c r="Q145" s="62">
        <f t="shared" ca="1" si="48"/>
        <v>0</v>
      </c>
      <c r="R145" s="36">
        <f t="shared" ca="1" si="49"/>
        <v>-1.6905780935331509E-2</v>
      </c>
    </row>
    <row r="146" spans="1:18">
      <c r="A146" s="69"/>
      <c r="B146" s="69"/>
      <c r="C146" s="69"/>
      <c r="D146" s="70">
        <f t="shared" si="35"/>
        <v>0</v>
      </c>
      <c r="E146" s="70">
        <f t="shared" si="36"/>
        <v>0</v>
      </c>
      <c r="F146" s="62">
        <f t="shared" si="37"/>
        <v>0</v>
      </c>
      <c r="G146" s="62">
        <f t="shared" si="38"/>
        <v>0</v>
      </c>
      <c r="H146" s="62">
        <f t="shared" si="39"/>
        <v>0</v>
      </c>
      <c r="I146" s="62">
        <f t="shared" si="40"/>
        <v>0</v>
      </c>
      <c r="J146" s="62">
        <f t="shared" si="41"/>
        <v>0</v>
      </c>
      <c r="K146" s="62">
        <f t="shared" si="42"/>
        <v>0</v>
      </c>
      <c r="L146" s="62">
        <f t="shared" si="43"/>
        <v>0</v>
      </c>
      <c r="M146" s="62">
        <f t="shared" ca="1" si="44"/>
        <v>1.6905780935331509E-2</v>
      </c>
      <c r="N146" s="62">
        <f t="shared" ca="1" si="45"/>
        <v>0</v>
      </c>
      <c r="O146" s="72">
        <f t="shared" ca="1" si="46"/>
        <v>0</v>
      </c>
      <c r="P146" s="62">
        <f t="shared" ca="1" si="47"/>
        <v>0</v>
      </c>
      <c r="Q146" s="62">
        <f t="shared" ca="1" si="48"/>
        <v>0</v>
      </c>
      <c r="R146" s="36">
        <f t="shared" ca="1" si="49"/>
        <v>-1.6905780935331509E-2</v>
      </c>
    </row>
    <row r="147" spans="1:18">
      <c r="A147" s="69"/>
      <c r="B147" s="69"/>
      <c r="C147" s="69"/>
      <c r="D147" s="70">
        <f t="shared" si="35"/>
        <v>0</v>
      </c>
      <c r="E147" s="70">
        <f t="shared" si="36"/>
        <v>0</v>
      </c>
      <c r="F147" s="62">
        <f t="shared" si="37"/>
        <v>0</v>
      </c>
      <c r="G147" s="62">
        <f t="shared" si="38"/>
        <v>0</v>
      </c>
      <c r="H147" s="62">
        <f t="shared" si="39"/>
        <v>0</v>
      </c>
      <c r="I147" s="62">
        <f t="shared" si="40"/>
        <v>0</v>
      </c>
      <c r="J147" s="62">
        <f t="shared" si="41"/>
        <v>0</v>
      </c>
      <c r="K147" s="62">
        <f t="shared" si="42"/>
        <v>0</v>
      </c>
      <c r="L147" s="62">
        <f t="shared" si="43"/>
        <v>0</v>
      </c>
      <c r="M147" s="62">
        <f t="shared" ca="1" si="44"/>
        <v>1.6905780935331509E-2</v>
      </c>
      <c r="N147" s="62">
        <f t="shared" ca="1" si="45"/>
        <v>0</v>
      </c>
      <c r="O147" s="72">
        <f t="shared" ca="1" si="46"/>
        <v>0</v>
      </c>
      <c r="P147" s="62">
        <f t="shared" ca="1" si="47"/>
        <v>0</v>
      </c>
      <c r="Q147" s="62">
        <f t="shared" ca="1" si="48"/>
        <v>0</v>
      </c>
      <c r="R147" s="36">
        <f t="shared" ca="1" si="49"/>
        <v>-1.6905780935331509E-2</v>
      </c>
    </row>
    <row r="148" spans="1:18">
      <c r="A148" s="69"/>
      <c r="B148" s="69"/>
      <c r="C148" s="69"/>
      <c r="D148" s="70">
        <f t="shared" si="35"/>
        <v>0</v>
      </c>
      <c r="E148" s="70">
        <f t="shared" si="36"/>
        <v>0</v>
      </c>
      <c r="F148" s="62">
        <f t="shared" si="37"/>
        <v>0</v>
      </c>
      <c r="G148" s="62">
        <f t="shared" si="38"/>
        <v>0</v>
      </c>
      <c r="H148" s="62">
        <f t="shared" si="39"/>
        <v>0</v>
      </c>
      <c r="I148" s="62">
        <f t="shared" si="40"/>
        <v>0</v>
      </c>
      <c r="J148" s="62">
        <f t="shared" si="41"/>
        <v>0</v>
      </c>
      <c r="K148" s="62">
        <f t="shared" si="42"/>
        <v>0</v>
      </c>
      <c r="L148" s="62">
        <f t="shared" si="43"/>
        <v>0</v>
      </c>
      <c r="M148" s="62">
        <f t="shared" ca="1" si="44"/>
        <v>1.6905780935331509E-2</v>
      </c>
      <c r="N148" s="62">
        <f t="shared" ca="1" si="45"/>
        <v>0</v>
      </c>
      <c r="O148" s="72">
        <f t="shared" ca="1" si="46"/>
        <v>0</v>
      </c>
      <c r="P148" s="62">
        <f t="shared" ca="1" si="47"/>
        <v>0</v>
      </c>
      <c r="Q148" s="62">
        <f t="shared" ca="1" si="48"/>
        <v>0</v>
      </c>
      <c r="R148" s="36">
        <f t="shared" ca="1" si="49"/>
        <v>-1.6905780935331509E-2</v>
      </c>
    </row>
    <row r="149" spans="1:18">
      <c r="A149" s="69"/>
      <c r="B149" s="69"/>
      <c r="C149" s="69"/>
      <c r="D149" s="70">
        <f t="shared" si="35"/>
        <v>0</v>
      </c>
      <c r="E149" s="70">
        <f t="shared" si="36"/>
        <v>0</v>
      </c>
      <c r="F149" s="62">
        <f t="shared" si="37"/>
        <v>0</v>
      </c>
      <c r="G149" s="62">
        <f t="shared" si="38"/>
        <v>0</v>
      </c>
      <c r="H149" s="62">
        <f t="shared" si="39"/>
        <v>0</v>
      </c>
      <c r="I149" s="62">
        <f t="shared" si="40"/>
        <v>0</v>
      </c>
      <c r="J149" s="62">
        <f t="shared" si="41"/>
        <v>0</v>
      </c>
      <c r="K149" s="62">
        <f t="shared" si="42"/>
        <v>0</v>
      </c>
      <c r="L149" s="62">
        <f t="shared" si="43"/>
        <v>0</v>
      </c>
      <c r="M149" s="62">
        <f t="shared" ca="1" si="44"/>
        <v>1.6905780935331509E-2</v>
      </c>
      <c r="N149" s="62">
        <f t="shared" ca="1" si="45"/>
        <v>0</v>
      </c>
      <c r="O149" s="72">
        <f t="shared" ca="1" si="46"/>
        <v>0</v>
      </c>
      <c r="P149" s="62">
        <f t="shared" ca="1" si="47"/>
        <v>0</v>
      </c>
      <c r="Q149" s="62">
        <f t="shared" ca="1" si="48"/>
        <v>0</v>
      </c>
      <c r="R149" s="36">
        <f t="shared" ca="1" si="49"/>
        <v>-1.6905780935331509E-2</v>
      </c>
    </row>
    <row r="150" spans="1:18">
      <c r="A150" s="69"/>
      <c r="B150" s="69"/>
      <c r="C150" s="69"/>
      <c r="D150" s="70">
        <f t="shared" si="35"/>
        <v>0</v>
      </c>
      <c r="E150" s="70">
        <f t="shared" si="36"/>
        <v>0</v>
      </c>
      <c r="F150" s="62">
        <f t="shared" si="37"/>
        <v>0</v>
      </c>
      <c r="G150" s="62">
        <f t="shared" si="38"/>
        <v>0</v>
      </c>
      <c r="H150" s="62">
        <f t="shared" si="39"/>
        <v>0</v>
      </c>
      <c r="I150" s="62">
        <f t="shared" si="40"/>
        <v>0</v>
      </c>
      <c r="J150" s="62">
        <f t="shared" si="41"/>
        <v>0</v>
      </c>
      <c r="K150" s="62">
        <f t="shared" si="42"/>
        <v>0</v>
      </c>
      <c r="L150" s="62">
        <f t="shared" si="43"/>
        <v>0</v>
      </c>
      <c r="M150" s="62">
        <f t="shared" ca="1" si="44"/>
        <v>1.6905780935331509E-2</v>
      </c>
      <c r="N150" s="62">
        <f t="shared" ca="1" si="45"/>
        <v>0</v>
      </c>
      <c r="O150" s="72">
        <f t="shared" ca="1" si="46"/>
        <v>0</v>
      </c>
      <c r="P150" s="62">
        <f t="shared" ca="1" si="47"/>
        <v>0</v>
      </c>
      <c r="Q150" s="62">
        <f t="shared" ca="1" si="48"/>
        <v>0</v>
      </c>
      <c r="R150" s="36">
        <f t="shared" ca="1" si="49"/>
        <v>-1.6905780935331509E-2</v>
      </c>
    </row>
    <row r="151" spans="1:18">
      <c r="A151" s="69"/>
      <c r="B151" s="69"/>
      <c r="C151" s="69"/>
      <c r="D151" s="70">
        <f t="shared" si="35"/>
        <v>0</v>
      </c>
      <c r="E151" s="70">
        <f t="shared" si="36"/>
        <v>0</v>
      </c>
      <c r="F151" s="62">
        <f t="shared" si="37"/>
        <v>0</v>
      </c>
      <c r="G151" s="62">
        <f t="shared" si="38"/>
        <v>0</v>
      </c>
      <c r="H151" s="62">
        <f t="shared" si="39"/>
        <v>0</v>
      </c>
      <c r="I151" s="62">
        <f t="shared" si="40"/>
        <v>0</v>
      </c>
      <c r="J151" s="62">
        <f t="shared" si="41"/>
        <v>0</v>
      </c>
      <c r="K151" s="62">
        <f t="shared" si="42"/>
        <v>0</v>
      </c>
      <c r="L151" s="62">
        <f t="shared" si="43"/>
        <v>0</v>
      </c>
      <c r="M151" s="62">
        <f t="shared" ca="1" si="44"/>
        <v>1.6905780935331509E-2</v>
      </c>
      <c r="N151" s="62">
        <f t="shared" ca="1" si="45"/>
        <v>0</v>
      </c>
      <c r="O151" s="72">
        <f t="shared" ca="1" si="46"/>
        <v>0</v>
      </c>
      <c r="P151" s="62">
        <f t="shared" ca="1" si="47"/>
        <v>0</v>
      </c>
      <c r="Q151" s="62">
        <f t="shared" ca="1" si="48"/>
        <v>0</v>
      </c>
      <c r="R151" s="36">
        <f t="shared" ca="1" si="49"/>
        <v>-1.6905780935331509E-2</v>
      </c>
    </row>
    <row r="152" spans="1:18">
      <c r="A152" s="69"/>
      <c r="B152" s="69"/>
      <c r="C152" s="69"/>
      <c r="D152" s="70">
        <f t="shared" si="35"/>
        <v>0</v>
      </c>
      <c r="E152" s="70">
        <f t="shared" si="36"/>
        <v>0</v>
      </c>
      <c r="F152" s="62">
        <f t="shared" si="37"/>
        <v>0</v>
      </c>
      <c r="G152" s="62">
        <f t="shared" si="38"/>
        <v>0</v>
      </c>
      <c r="H152" s="62">
        <f t="shared" si="39"/>
        <v>0</v>
      </c>
      <c r="I152" s="62">
        <f t="shared" si="40"/>
        <v>0</v>
      </c>
      <c r="J152" s="62">
        <f t="shared" si="41"/>
        <v>0</v>
      </c>
      <c r="K152" s="62">
        <f t="shared" si="42"/>
        <v>0</v>
      </c>
      <c r="L152" s="62">
        <f t="shared" si="43"/>
        <v>0</v>
      </c>
      <c r="M152" s="62">
        <f t="shared" ca="1" si="44"/>
        <v>1.6905780935331509E-2</v>
      </c>
      <c r="N152" s="62">
        <f t="shared" ca="1" si="45"/>
        <v>0</v>
      </c>
      <c r="O152" s="72">
        <f t="shared" ca="1" si="46"/>
        <v>0</v>
      </c>
      <c r="P152" s="62">
        <f t="shared" ca="1" si="47"/>
        <v>0</v>
      </c>
      <c r="Q152" s="62">
        <f t="shared" ca="1" si="48"/>
        <v>0</v>
      </c>
      <c r="R152" s="36">
        <f t="shared" ca="1" si="49"/>
        <v>-1.6905780935331509E-2</v>
      </c>
    </row>
    <row r="153" spans="1:18">
      <c r="A153" s="69"/>
      <c r="B153" s="69"/>
      <c r="C153" s="69"/>
      <c r="D153" s="70">
        <f t="shared" si="35"/>
        <v>0</v>
      </c>
      <c r="E153" s="70">
        <f t="shared" si="36"/>
        <v>0</v>
      </c>
      <c r="F153" s="62">
        <f t="shared" si="37"/>
        <v>0</v>
      </c>
      <c r="G153" s="62">
        <f t="shared" si="38"/>
        <v>0</v>
      </c>
      <c r="H153" s="62">
        <f t="shared" si="39"/>
        <v>0</v>
      </c>
      <c r="I153" s="62">
        <f t="shared" si="40"/>
        <v>0</v>
      </c>
      <c r="J153" s="62">
        <f t="shared" si="41"/>
        <v>0</v>
      </c>
      <c r="K153" s="62">
        <f t="shared" si="42"/>
        <v>0</v>
      </c>
      <c r="L153" s="62">
        <f t="shared" si="43"/>
        <v>0</v>
      </c>
      <c r="M153" s="62">
        <f t="shared" ca="1" si="44"/>
        <v>1.6905780935331509E-2</v>
      </c>
      <c r="N153" s="62">
        <f t="shared" ca="1" si="45"/>
        <v>0</v>
      </c>
      <c r="O153" s="72">
        <f t="shared" ca="1" si="46"/>
        <v>0</v>
      </c>
      <c r="P153" s="62">
        <f t="shared" ca="1" si="47"/>
        <v>0</v>
      </c>
      <c r="Q153" s="62">
        <f t="shared" ca="1" si="48"/>
        <v>0</v>
      </c>
      <c r="R153" s="36">
        <f t="shared" ca="1" si="49"/>
        <v>-1.6905780935331509E-2</v>
      </c>
    </row>
    <row r="154" spans="1:18">
      <c r="A154" s="69"/>
      <c r="B154" s="69"/>
      <c r="C154" s="69"/>
      <c r="D154" s="70">
        <f t="shared" si="35"/>
        <v>0</v>
      </c>
      <c r="E154" s="70">
        <f t="shared" si="36"/>
        <v>0</v>
      </c>
      <c r="F154" s="62">
        <f t="shared" si="37"/>
        <v>0</v>
      </c>
      <c r="G154" s="62">
        <f t="shared" si="38"/>
        <v>0</v>
      </c>
      <c r="H154" s="62">
        <f t="shared" si="39"/>
        <v>0</v>
      </c>
      <c r="I154" s="62">
        <f t="shared" si="40"/>
        <v>0</v>
      </c>
      <c r="J154" s="62">
        <f t="shared" si="41"/>
        <v>0</v>
      </c>
      <c r="K154" s="62">
        <f t="shared" si="42"/>
        <v>0</v>
      </c>
      <c r="L154" s="62">
        <f t="shared" si="43"/>
        <v>0</v>
      </c>
      <c r="M154" s="62">
        <f t="shared" ca="1" si="44"/>
        <v>1.6905780935331509E-2</v>
      </c>
      <c r="N154" s="62">
        <f t="shared" ca="1" si="45"/>
        <v>0</v>
      </c>
      <c r="O154" s="72">
        <f t="shared" ca="1" si="46"/>
        <v>0</v>
      </c>
      <c r="P154" s="62">
        <f t="shared" ca="1" si="47"/>
        <v>0</v>
      </c>
      <c r="Q154" s="62">
        <f t="shared" ca="1" si="48"/>
        <v>0</v>
      </c>
      <c r="R154" s="36">
        <f t="shared" ca="1" si="49"/>
        <v>-1.6905780935331509E-2</v>
      </c>
    </row>
    <row r="155" spans="1:18">
      <c r="A155" s="69"/>
      <c r="B155" s="69"/>
      <c r="C155" s="69"/>
      <c r="D155" s="70">
        <f t="shared" si="35"/>
        <v>0</v>
      </c>
      <c r="E155" s="70">
        <f t="shared" si="36"/>
        <v>0</v>
      </c>
      <c r="F155" s="62">
        <f t="shared" si="37"/>
        <v>0</v>
      </c>
      <c r="G155" s="62">
        <f t="shared" si="38"/>
        <v>0</v>
      </c>
      <c r="H155" s="62">
        <f t="shared" si="39"/>
        <v>0</v>
      </c>
      <c r="I155" s="62">
        <f t="shared" si="40"/>
        <v>0</v>
      </c>
      <c r="J155" s="62">
        <f t="shared" si="41"/>
        <v>0</v>
      </c>
      <c r="K155" s="62">
        <f t="shared" si="42"/>
        <v>0</v>
      </c>
      <c r="L155" s="62">
        <f t="shared" si="43"/>
        <v>0</v>
      </c>
      <c r="M155" s="62">
        <f t="shared" ca="1" si="44"/>
        <v>1.6905780935331509E-2</v>
      </c>
      <c r="N155" s="62">
        <f t="shared" ca="1" si="45"/>
        <v>0</v>
      </c>
      <c r="O155" s="72">
        <f t="shared" ca="1" si="46"/>
        <v>0</v>
      </c>
      <c r="P155" s="62">
        <f t="shared" ca="1" si="47"/>
        <v>0</v>
      </c>
      <c r="Q155" s="62">
        <f t="shared" ca="1" si="48"/>
        <v>0</v>
      </c>
      <c r="R155" s="36">
        <f t="shared" ca="1" si="49"/>
        <v>-1.6905780935331509E-2</v>
      </c>
    </row>
    <row r="156" spans="1:18">
      <c r="A156" s="69"/>
      <c r="B156" s="69"/>
      <c r="C156" s="69"/>
      <c r="D156" s="70">
        <f t="shared" si="35"/>
        <v>0</v>
      </c>
      <c r="E156" s="70">
        <f t="shared" si="36"/>
        <v>0</v>
      </c>
      <c r="F156" s="62">
        <f t="shared" si="37"/>
        <v>0</v>
      </c>
      <c r="G156" s="62">
        <f t="shared" si="38"/>
        <v>0</v>
      </c>
      <c r="H156" s="62">
        <f t="shared" si="39"/>
        <v>0</v>
      </c>
      <c r="I156" s="62">
        <f t="shared" si="40"/>
        <v>0</v>
      </c>
      <c r="J156" s="62">
        <f t="shared" si="41"/>
        <v>0</v>
      </c>
      <c r="K156" s="62">
        <f t="shared" si="42"/>
        <v>0</v>
      </c>
      <c r="L156" s="62">
        <f t="shared" si="43"/>
        <v>0</v>
      </c>
      <c r="M156" s="62">
        <f t="shared" ca="1" si="44"/>
        <v>1.6905780935331509E-2</v>
      </c>
      <c r="N156" s="62">
        <f t="shared" ca="1" si="45"/>
        <v>0</v>
      </c>
      <c r="O156" s="72">
        <f t="shared" ca="1" si="46"/>
        <v>0</v>
      </c>
      <c r="P156" s="62">
        <f t="shared" ca="1" si="47"/>
        <v>0</v>
      </c>
      <c r="Q156" s="62">
        <f t="shared" ca="1" si="48"/>
        <v>0</v>
      </c>
      <c r="R156" s="36">
        <f t="shared" ca="1" si="49"/>
        <v>-1.6905780935331509E-2</v>
      </c>
    </row>
    <row r="157" spans="1:18">
      <c r="A157" s="69"/>
      <c r="B157" s="69"/>
      <c r="C157" s="69"/>
      <c r="D157" s="70">
        <f t="shared" si="35"/>
        <v>0</v>
      </c>
      <c r="E157" s="70">
        <f t="shared" si="36"/>
        <v>0</v>
      </c>
      <c r="F157" s="62">
        <f t="shared" si="37"/>
        <v>0</v>
      </c>
      <c r="G157" s="62">
        <f t="shared" si="38"/>
        <v>0</v>
      </c>
      <c r="H157" s="62">
        <f t="shared" si="39"/>
        <v>0</v>
      </c>
      <c r="I157" s="62">
        <f t="shared" si="40"/>
        <v>0</v>
      </c>
      <c r="J157" s="62">
        <f t="shared" si="41"/>
        <v>0</v>
      </c>
      <c r="K157" s="62">
        <f t="shared" si="42"/>
        <v>0</v>
      </c>
      <c r="L157" s="62">
        <f t="shared" si="43"/>
        <v>0</v>
      </c>
      <c r="M157" s="62">
        <f t="shared" ca="1" si="44"/>
        <v>1.6905780935331509E-2</v>
      </c>
      <c r="N157" s="62">
        <f t="shared" ca="1" si="45"/>
        <v>0</v>
      </c>
      <c r="O157" s="72">
        <f t="shared" ca="1" si="46"/>
        <v>0</v>
      </c>
      <c r="P157" s="62">
        <f t="shared" ca="1" si="47"/>
        <v>0</v>
      </c>
      <c r="Q157" s="62">
        <f t="shared" ca="1" si="48"/>
        <v>0</v>
      </c>
      <c r="R157" s="36">
        <f t="shared" ca="1" si="49"/>
        <v>-1.6905780935331509E-2</v>
      </c>
    </row>
    <row r="158" spans="1:18">
      <c r="A158" s="69"/>
      <c r="B158" s="69"/>
      <c r="C158" s="69"/>
      <c r="D158" s="70">
        <f t="shared" si="35"/>
        <v>0</v>
      </c>
      <c r="E158" s="70">
        <f t="shared" si="36"/>
        <v>0</v>
      </c>
      <c r="F158" s="62">
        <f t="shared" si="37"/>
        <v>0</v>
      </c>
      <c r="G158" s="62">
        <f t="shared" si="38"/>
        <v>0</v>
      </c>
      <c r="H158" s="62">
        <f t="shared" si="39"/>
        <v>0</v>
      </c>
      <c r="I158" s="62">
        <f t="shared" si="40"/>
        <v>0</v>
      </c>
      <c r="J158" s="62">
        <f t="shared" si="41"/>
        <v>0</v>
      </c>
      <c r="K158" s="62">
        <f t="shared" si="42"/>
        <v>0</v>
      </c>
      <c r="L158" s="62">
        <f t="shared" si="43"/>
        <v>0</v>
      </c>
      <c r="M158" s="62">
        <f t="shared" ca="1" si="44"/>
        <v>1.6905780935331509E-2</v>
      </c>
      <c r="N158" s="62">
        <f t="shared" ca="1" si="45"/>
        <v>0</v>
      </c>
      <c r="O158" s="72">
        <f t="shared" ca="1" si="46"/>
        <v>0</v>
      </c>
      <c r="P158" s="62">
        <f t="shared" ca="1" si="47"/>
        <v>0</v>
      </c>
      <c r="Q158" s="62">
        <f t="shared" ca="1" si="48"/>
        <v>0</v>
      </c>
      <c r="R158" s="36">
        <f t="shared" ca="1" si="49"/>
        <v>-1.6905780935331509E-2</v>
      </c>
    </row>
    <row r="159" spans="1:18">
      <c r="A159" s="69"/>
      <c r="B159" s="69"/>
      <c r="C159" s="69"/>
      <c r="D159" s="70">
        <f t="shared" si="35"/>
        <v>0</v>
      </c>
      <c r="E159" s="70">
        <f t="shared" si="36"/>
        <v>0</v>
      </c>
      <c r="F159" s="62">
        <f t="shared" si="37"/>
        <v>0</v>
      </c>
      <c r="G159" s="62">
        <f t="shared" si="38"/>
        <v>0</v>
      </c>
      <c r="H159" s="62">
        <f t="shared" si="39"/>
        <v>0</v>
      </c>
      <c r="I159" s="62">
        <f t="shared" si="40"/>
        <v>0</v>
      </c>
      <c r="J159" s="62">
        <f t="shared" si="41"/>
        <v>0</v>
      </c>
      <c r="K159" s="62">
        <f t="shared" si="42"/>
        <v>0</v>
      </c>
      <c r="L159" s="62">
        <f t="shared" si="43"/>
        <v>0</v>
      </c>
      <c r="M159" s="62">
        <f t="shared" ca="1" si="44"/>
        <v>1.6905780935331509E-2</v>
      </c>
      <c r="N159" s="62">
        <f t="shared" ca="1" si="45"/>
        <v>0</v>
      </c>
      <c r="O159" s="72">
        <f t="shared" ca="1" si="46"/>
        <v>0</v>
      </c>
      <c r="P159" s="62">
        <f t="shared" ca="1" si="47"/>
        <v>0</v>
      </c>
      <c r="Q159" s="62">
        <f t="shared" ca="1" si="48"/>
        <v>0</v>
      </c>
      <c r="R159" s="36">
        <f t="shared" ca="1" si="49"/>
        <v>-1.6905780935331509E-2</v>
      </c>
    </row>
    <row r="160" spans="1:18">
      <c r="A160" s="69"/>
      <c r="B160" s="69"/>
      <c r="C160" s="69"/>
      <c r="D160" s="70">
        <f t="shared" si="35"/>
        <v>0</v>
      </c>
      <c r="E160" s="70">
        <f t="shared" si="36"/>
        <v>0</v>
      </c>
      <c r="F160" s="62">
        <f t="shared" si="37"/>
        <v>0</v>
      </c>
      <c r="G160" s="62">
        <f t="shared" si="38"/>
        <v>0</v>
      </c>
      <c r="H160" s="62">
        <f t="shared" si="39"/>
        <v>0</v>
      </c>
      <c r="I160" s="62">
        <f t="shared" si="40"/>
        <v>0</v>
      </c>
      <c r="J160" s="62">
        <f t="shared" si="41"/>
        <v>0</v>
      </c>
      <c r="K160" s="62">
        <f t="shared" si="42"/>
        <v>0</v>
      </c>
      <c r="L160" s="62">
        <f t="shared" si="43"/>
        <v>0</v>
      </c>
      <c r="M160" s="62">
        <f t="shared" ca="1" si="44"/>
        <v>1.6905780935331509E-2</v>
      </c>
      <c r="N160" s="62">
        <f t="shared" ca="1" si="45"/>
        <v>0</v>
      </c>
      <c r="O160" s="72">
        <f t="shared" ca="1" si="46"/>
        <v>0</v>
      </c>
      <c r="P160" s="62">
        <f t="shared" ca="1" si="47"/>
        <v>0</v>
      </c>
      <c r="Q160" s="62">
        <f t="shared" ca="1" si="48"/>
        <v>0</v>
      </c>
      <c r="R160" s="36">
        <f t="shared" ca="1" si="49"/>
        <v>-1.6905780935331509E-2</v>
      </c>
    </row>
    <row r="161" spans="1:18">
      <c r="A161" s="69"/>
      <c r="B161" s="69"/>
      <c r="C161" s="69"/>
      <c r="D161" s="70">
        <f t="shared" si="35"/>
        <v>0</v>
      </c>
      <c r="E161" s="70">
        <f t="shared" si="36"/>
        <v>0</v>
      </c>
      <c r="F161" s="62">
        <f t="shared" si="37"/>
        <v>0</v>
      </c>
      <c r="G161" s="62">
        <f t="shared" si="38"/>
        <v>0</v>
      </c>
      <c r="H161" s="62">
        <f t="shared" si="39"/>
        <v>0</v>
      </c>
      <c r="I161" s="62">
        <f t="shared" si="40"/>
        <v>0</v>
      </c>
      <c r="J161" s="62">
        <f t="shared" si="41"/>
        <v>0</v>
      </c>
      <c r="K161" s="62">
        <f t="shared" si="42"/>
        <v>0</v>
      </c>
      <c r="L161" s="62">
        <f t="shared" si="43"/>
        <v>0</v>
      </c>
      <c r="M161" s="62">
        <f t="shared" ca="1" si="44"/>
        <v>1.6905780935331509E-2</v>
      </c>
      <c r="N161" s="62">
        <f t="shared" ca="1" si="45"/>
        <v>0</v>
      </c>
      <c r="O161" s="72">
        <f t="shared" ca="1" si="46"/>
        <v>0</v>
      </c>
      <c r="P161" s="62">
        <f t="shared" ca="1" si="47"/>
        <v>0</v>
      </c>
      <c r="Q161" s="62">
        <f t="shared" ca="1" si="48"/>
        <v>0</v>
      </c>
      <c r="R161" s="36">
        <f t="shared" ca="1" si="49"/>
        <v>-1.6905780935331509E-2</v>
      </c>
    </row>
    <row r="162" spans="1:18">
      <c r="A162" s="69"/>
      <c r="B162" s="69"/>
      <c r="C162" s="69"/>
      <c r="D162" s="70">
        <f t="shared" si="35"/>
        <v>0</v>
      </c>
      <c r="E162" s="70">
        <f t="shared" si="36"/>
        <v>0</v>
      </c>
      <c r="F162" s="62">
        <f t="shared" si="37"/>
        <v>0</v>
      </c>
      <c r="G162" s="62">
        <f t="shared" si="38"/>
        <v>0</v>
      </c>
      <c r="H162" s="62">
        <f t="shared" si="39"/>
        <v>0</v>
      </c>
      <c r="I162" s="62">
        <f t="shared" si="40"/>
        <v>0</v>
      </c>
      <c r="J162" s="62">
        <f t="shared" si="41"/>
        <v>0</v>
      </c>
      <c r="K162" s="62">
        <f t="shared" si="42"/>
        <v>0</v>
      </c>
      <c r="L162" s="62">
        <f t="shared" si="43"/>
        <v>0</v>
      </c>
      <c r="M162" s="62">
        <f t="shared" ca="1" si="44"/>
        <v>1.6905780935331509E-2</v>
      </c>
      <c r="N162" s="62">
        <f t="shared" ca="1" si="45"/>
        <v>0</v>
      </c>
      <c r="O162" s="72">
        <f t="shared" ca="1" si="46"/>
        <v>0</v>
      </c>
      <c r="P162" s="62">
        <f t="shared" ca="1" si="47"/>
        <v>0</v>
      </c>
      <c r="Q162" s="62">
        <f t="shared" ca="1" si="48"/>
        <v>0</v>
      </c>
      <c r="R162" s="36">
        <f t="shared" ca="1" si="49"/>
        <v>-1.6905780935331509E-2</v>
      </c>
    </row>
    <row r="163" spans="1:18">
      <c r="A163" s="69"/>
      <c r="B163" s="69"/>
      <c r="C163" s="69"/>
      <c r="D163" s="70">
        <f t="shared" si="35"/>
        <v>0</v>
      </c>
      <c r="E163" s="70">
        <f t="shared" si="36"/>
        <v>0</v>
      </c>
      <c r="F163" s="62">
        <f t="shared" si="37"/>
        <v>0</v>
      </c>
      <c r="G163" s="62">
        <f t="shared" si="38"/>
        <v>0</v>
      </c>
      <c r="H163" s="62">
        <f t="shared" si="39"/>
        <v>0</v>
      </c>
      <c r="I163" s="62">
        <f t="shared" si="40"/>
        <v>0</v>
      </c>
      <c r="J163" s="62">
        <f t="shared" si="41"/>
        <v>0</v>
      </c>
      <c r="K163" s="62">
        <f t="shared" si="42"/>
        <v>0</v>
      </c>
      <c r="L163" s="62">
        <f t="shared" si="43"/>
        <v>0</v>
      </c>
      <c r="M163" s="62">
        <f t="shared" ca="1" si="44"/>
        <v>1.6905780935331509E-2</v>
      </c>
      <c r="N163" s="62">
        <f t="shared" ca="1" si="45"/>
        <v>0</v>
      </c>
      <c r="O163" s="72">
        <f t="shared" ca="1" si="46"/>
        <v>0</v>
      </c>
      <c r="P163" s="62">
        <f t="shared" ca="1" si="47"/>
        <v>0</v>
      </c>
      <c r="Q163" s="62">
        <f t="shared" ca="1" si="48"/>
        <v>0</v>
      </c>
      <c r="R163" s="36">
        <f t="shared" ca="1" si="49"/>
        <v>-1.6905780935331509E-2</v>
      </c>
    </row>
    <row r="164" spans="1:18">
      <c r="A164" s="69"/>
      <c r="B164" s="69"/>
      <c r="C164" s="69"/>
      <c r="D164" s="70">
        <f t="shared" si="35"/>
        <v>0</v>
      </c>
      <c r="E164" s="70">
        <f t="shared" si="36"/>
        <v>0</v>
      </c>
      <c r="F164" s="62">
        <f t="shared" si="37"/>
        <v>0</v>
      </c>
      <c r="G164" s="62">
        <f t="shared" si="38"/>
        <v>0</v>
      </c>
      <c r="H164" s="62">
        <f t="shared" si="39"/>
        <v>0</v>
      </c>
      <c r="I164" s="62">
        <f t="shared" si="40"/>
        <v>0</v>
      </c>
      <c r="J164" s="62">
        <f t="shared" si="41"/>
        <v>0</v>
      </c>
      <c r="K164" s="62">
        <f t="shared" si="42"/>
        <v>0</v>
      </c>
      <c r="L164" s="62">
        <f t="shared" si="43"/>
        <v>0</v>
      </c>
      <c r="M164" s="62">
        <f t="shared" ca="1" si="44"/>
        <v>1.6905780935331509E-2</v>
      </c>
      <c r="N164" s="62">
        <f t="shared" ca="1" si="45"/>
        <v>0</v>
      </c>
      <c r="O164" s="72">
        <f t="shared" ca="1" si="46"/>
        <v>0</v>
      </c>
      <c r="P164" s="62">
        <f t="shared" ca="1" si="47"/>
        <v>0</v>
      </c>
      <c r="Q164" s="62">
        <f t="shared" ca="1" si="48"/>
        <v>0</v>
      </c>
      <c r="R164" s="36">
        <f t="shared" ca="1" si="49"/>
        <v>-1.6905780935331509E-2</v>
      </c>
    </row>
    <row r="165" spans="1:18">
      <c r="A165" s="69"/>
      <c r="B165" s="69"/>
      <c r="C165" s="69"/>
      <c r="D165" s="70">
        <f t="shared" si="35"/>
        <v>0</v>
      </c>
      <c r="E165" s="70">
        <f t="shared" si="36"/>
        <v>0</v>
      </c>
      <c r="F165" s="62">
        <f t="shared" si="37"/>
        <v>0</v>
      </c>
      <c r="G165" s="62">
        <f t="shared" si="38"/>
        <v>0</v>
      </c>
      <c r="H165" s="62">
        <f t="shared" si="39"/>
        <v>0</v>
      </c>
      <c r="I165" s="62">
        <f t="shared" si="40"/>
        <v>0</v>
      </c>
      <c r="J165" s="62">
        <f t="shared" si="41"/>
        <v>0</v>
      </c>
      <c r="K165" s="62">
        <f t="shared" si="42"/>
        <v>0</v>
      </c>
      <c r="L165" s="62">
        <f t="shared" si="43"/>
        <v>0</v>
      </c>
      <c r="M165" s="62">
        <f t="shared" ca="1" si="44"/>
        <v>1.6905780935331509E-2</v>
      </c>
      <c r="N165" s="62">
        <f t="shared" ca="1" si="45"/>
        <v>0</v>
      </c>
      <c r="O165" s="72">
        <f t="shared" ca="1" si="46"/>
        <v>0</v>
      </c>
      <c r="P165" s="62">
        <f t="shared" ca="1" si="47"/>
        <v>0</v>
      </c>
      <c r="Q165" s="62">
        <f t="shared" ca="1" si="48"/>
        <v>0</v>
      </c>
      <c r="R165" s="36">
        <f t="shared" ca="1" si="49"/>
        <v>-1.6905780935331509E-2</v>
      </c>
    </row>
    <row r="166" spans="1:18">
      <c r="A166" s="69"/>
      <c r="B166" s="69"/>
      <c r="C166" s="69"/>
      <c r="D166" s="70">
        <f t="shared" si="35"/>
        <v>0</v>
      </c>
      <c r="E166" s="70">
        <f t="shared" si="36"/>
        <v>0</v>
      </c>
      <c r="F166" s="62">
        <f t="shared" si="37"/>
        <v>0</v>
      </c>
      <c r="G166" s="62">
        <f t="shared" si="38"/>
        <v>0</v>
      </c>
      <c r="H166" s="62">
        <f t="shared" si="39"/>
        <v>0</v>
      </c>
      <c r="I166" s="62">
        <f t="shared" si="40"/>
        <v>0</v>
      </c>
      <c r="J166" s="62">
        <f t="shared" si="41"/>
        <v>0</v>
      </c>
      <c r="K166" s="62">
        <f t="shared" si="42"/>
        <v>0</v>
      </c>
      <c r="L166" s="62">
        <f t="shared" si="43"/>
        <v>0</v>
      </c>
      <c r="M166" s="62">
        <f t="shared" ca="1" si="44"/>
        <v>1.6905780935331509E-2</v>
      </c>
      <c r="N166" s="62">
        <f t="shared" ca="1" si="45"/>
        <v>0</v>
      </c>
      <c r="O166" s="72">
        <f t="shared" ca="1" si="46"/>
        <v>0</v>
      </c>
      <c r="P166" s="62">
        <f t="shared" ca="1" si="47"/>
        <v>0</v>
      </c>
      <c r="Q166" s="62">
        <f t="shared" ca="1" si="48"/>
        <v>0</v>
      </c>
      <c r="R166" s="36">
        <f t="shared" ca="1" si="49"/>
        <v>-1.6905780935331509E-2</v>
      </c>
    </row>
    <row r="167" spans="1:18">
      <c r="A167" s="69"/>
      <c r="B167" s="69"/>
      <c r="C167" s="69"/>
      <c r="D167" s="70">
        <f t="shared" si="35"/>
        <v>0</v>
      </c>
      <c r="E167" s="70">
        <f t="shared" si="36"/>
        <v>0</v>
      </c>
      <c r="F167" s="62">
        <f t="shared" si="37"/>
        <v>0</v>
      </c>
      <c r="G167" s="62">
        <f t="shared" si="38"/>
        <v>0</v>
      </c>
      <c r="H167" s="62">
        <f t="shared" si="39"/>
        <v>0</v>
      </c>
      <c r="I167" s="62">
        <f t="shared" si="40"/>
        <v>0</v>
      </c>
      <c r="J167" s="62">
        <f t="shared" si="41"/>
        <v>0</v>
      </c>
      <c r="K167" s="62">
        <f t="shared" si="42"/>
        <v>0</v>
      </c>
      <c r="L167" s="62">
        <f t="shared" si="43"/>
        <v>0</v>
      </c>
      <c r="M167" s="62">
        <f t="shared" ca="1" si="44"/>
        <v>1.6905780935331509E-2</v>
      </c>
      <c r="N167" s="62">
        <f t="shared" ca="1" si="45"/>
        <v>0</v>
      </c>
      <c r="O167" s="72">
        <f t="shared" ca="1" si="46"/>
        <v>0</v>
      </c>
      <c r="P167" s="62">
        <f t="shared" ca="1" si="47"/>
        <v>0</v>
      </c>
      <c r="Q167" s="62">
        <f t="shared" ca="1" si="48"/>
        <v>0</v>
      </c>
      <c r="R167" s="36">
        <f t="shared" ca="1" si="49"/>
        <v>-1.6905780935331509E-2</v>
      </c>
    </row>
    <row r="168" spans="1:18">
      <c r="A168" s="69"/>
      <c r="B168" s="69"/>
      <c r="C168" s="69"/>
      <c r="D168" s="70">
        <f t="shared" si="35"/>
        <v>0</v>
      </c>
      <c r="E168" s="70">
        <f t="shared" si="36"/>
        <v>0</v>
      </c>
      <c r="F168" s="62">
        <f t="shared" si="37"/>
        <v>0</v>
      </c>
      <c r="G168" s="62">
        <f t="shared" si="38"/>
        <v>0</v>
      </c>
      <c r="H168" s="62">
        <f t="shared" si="39"/>
        <v>0</v>
      </c>
      <c r="I168" s="62">
        <f t="shared" si="40"/>
        <v>0</v>
      </c>
      <c r="J168" s="62">
        <f t="shared" si="41"/>
        <v>0</v>
      </c>
      <c r="K168" s="62">
        <f t="shared" si="42"/>
        <v>0</v>
      </c>
      <c r="L168" s="62">
        <f t="shared" si="43"/>
        <v>0</v>
      </c>
      <c r="M168" s="62">
        <f t="shared" ca="1" si="44"/>
        <v>1.6905780935331509E-2</v>
      </c>
      <c r="N168" s="62">
        <f t="shared" ca="1" si="45"/>
        <v>0</v>
      </c>
      <c r="O168" s="72">
        <f t="shared" ca="1" si="46"/>
        <v>0</v>
      </c>
      <c r="P168" s="62">
        <f t="shared" ca="1" si="47"/>
        <v>0</v>
      </c>
      <c r="Q168" s="62">
        <f t="shared" ca="1" si="48"/>
        <v>0</v>
      </c>
      <c r="R168" s="36">
        <f t="shared" ca="1" si="49"/>
        <v>-1.6905780935331509E-2</v>
      </c>
    </row>
    <row r="169" spans="1:18">
      <c r="A169" s="69"/>
      <c r="B169" s="69"/>
      <c r="C169" s="69"/>
      <c r="D169" s="70">
        <f t="shared" si="35"/>
        <v>0</v>
      </c>
      <c r="E169" s="70">
        <f t="shared" si="36"/>
        <v>0</v>
      </c>
      <c r="F169" s="62">
        <f t="shared" si="37"/>
        <v>0</v>
      </c>
      <c r="G169" s="62">
        <f t="shared" si="38"/>
        <v>0</v>
      </c>
      <c r="H169" s="62">
        <f t="shared" si="39"/>
        <v>0</v>
      </c>
      <c r="I169" s="62">
        <f t="shared" si="40"/>
        <v>0</v>
      </c>
      <c r="J169" s="62">
        <f t="shared" si="41"/>
        <v>0</v>
      </c>
      <c r="K169" s="62">
        <f t="shared" si="42"/>
        <v>0</v>
      </c>
      <c r="L169" s="62">
        <f t="shared" si="43"/>
        <v>0</v>
      </c>
      <c r="M169" s="62">
        <f t="shared" ca="1" si="44"/>
        <v>1.6905780935331509E-2</v>
      </c>
      <c r="N169" s="62">
        <f t="shared" ca="1" si="45"/>
        <v>0</v>
      </c>
      <c r="O169" s="72">
        <f t="shared" ca="1" si="46"/>
        <v>0</v>
      </c>
      <c r="P169" s="62">
        <f t="shared" ca="1" si="47"/>
        <v>0</v>
      </c>
      <c r="Q169" s="62">
        <f t="shared" ca="1" si="48"/>
        <v>0</v>
      </c>
      <c r="R169" s="36">
        <f t="shared" ca="1" si="49"/>
        <v>-1.6905780935331509E-2</v>
      </c>
    </row>
    <row r="170" spans="1:18">
      <c r="A170" s="69"/>
      <c r="B170" s="69"/>
      <c r="C170" s="69"/>
      <c r="D170" s="70">
        <f t="shared" si="35"/>
        <v>0</v>
      </c>
      <c r="E170" s="70">
        <f t="shared" si="36"/>
        <v>0</v>
      </c>
      <c r="F170" s="62">
        <f t="shared" si="37"/>
        <v>0</v>
      </c>
      <c r="G170" s="62">
        <f t="shared" si="38"/>
        <v>0</v>
      </c>
      <c r="H170" s="62">
        <f t="shared" si="39"/>
        <v>0</v>
      </c>
      <c r="I170" s="62">
        <f t="shared" si="40"/>
        <v>0</v>
      </c>
      <c r="J170" s="62">
        <f t="shared" si="41"/>
        <v>0</v>
      </c>
      <c r="K170" s="62">
        <f t="shared" si="42"/>
        <v>0</v>
      </c>
      <c r="L170" s="62">
        <f t="shared" si="43"/>
        <v>0</v>
      </c>
      <c r="M170" s="62">
        <f t="shared" ca="1" si="44"/>
        <v>1.6905780935331509E-2</v>
      </c>
      <c r="N170" s="62">
        <f t="shared" ca="1" si="45"/>
        <v>0</v>
      </c>
      <c r="O170" s="72">
        <f t="shared" ca="1" si="46"/>
        <v>0</v>
      </c>
      <c r="P170" s="62">
        <f t="shared" ca="1" si="47"/>
        <v>0</v>
      </c>
      <c r="Q170" s="62">
        <f t="shared" ca="1" si="48"/>
        <v>0</v>
      </c>
      <c r="R170" s="36">
        <f t="shared" ca="1" si="49"/>
        <v>-1.6905780935331509E-2</v>
      </c>
    </row>
    <row r="171" spans="1:18">
      <c r="A171" s="69"/>
      <c r="B171" s="69"/>
      <c r="C171" s="69"/>
      <c r="D171" s="70">
        <f t="shared" si="35"/>
        <v>0</v>
      </c>
      <c r="E171" s="70">
        <f t="shared" si="36"/>
        <v>0</v>
      </c>
      <c r="F171" s="62">
        <f t="shared" si="37"/>
        <v>0</v>
      </c>
      <c r="G171" s="62">
        <f t="shared" si="38"/>
        <v>0</v>
      </c>
      <c r="H171" s="62">
        <f t="shared" si="39"/>
        <v>0</v>
      </c>
      <c r="I171" s="62">
        <f t="shared" si="40"/>
        <v>0</v>
      </c>
      <c r="J171" s="62">
        <f t="shared" si="41"/>
        <v>0</v>
      </c>
      <c r="K171" s="62">
        <f t="shared" si="42"/>
        <v>0</v>
      </c>
      <c r="L171" s="62">
        <f t="shared" si="43"/>
        <v>0</v>
      </c>
      <c r="M171" s="62">
        <f t="shared" ca="1" si="44"/>
        <v>1.6905780935331509E-2</v>
      </c>
      <c r="N171" s="62">
        <f t="shared" ca="1" si="45"/>
        <v>0</v>
      </c>
      <c r="O171" s="72">
        <f t="shared" ca="1" si="46"/>
        <v>0</v>
      </c>
      <c r="P171" s="62">
        <f t="shared" ca="1" si="47"/>
        <v>0</v>
      </c>
      <c r="Q171" s="62">
        <f t="shared" ca="1" si="48"/>
        <v>0</v>
      </c>
      <c r="R171" s="36">
        <f t="shared" ca="1" si="49"/>
        <v>-1.6905780935331509E-2</v>
      </c>
    </row>
    <row r="172" spans="1:18">
      <c r="A172" s="69"/>
      <c r="B172" s="69"/>
      <c r="C172" s="69"/>
      <c r="D172" s="70">
        <f t="shared" si="35"/>
        <v>0</v>
      </c>
      <c r="E172" s="70">
        <f t="shared" si="36"/>
        <v>0</v>
      </c>
      <c r="F172" s="62">
        <f t="shared" si="37"/>
        <v>0</v>
      </c>
      <c r="G172" s="62">
        <f t="shared" si="38"/>
        <v>0</v>
      </c>
      <c r="H172" s="62">
        <f t="shared" si="39"/>
        <v>0</v>
      </c>
      <c r="I172" s="62">
        <f t="shared" si="40"/>
        <v>0</v>
      </c>
      <c r="J172" s="62">
        <f t="shared" si="41"/>
        <v>0</v>
      </c>
      <c r="K172" s="62">
        <f t="shared" si="42"/>
        <v>0</v>
      </c>
      <c r="L172" s="62">
        <f t="shared" si="43"/>
        <v>0</v>
      </c>
      <c r="M172" s="62">
        <f t="shared" ca="1" si="44"/>
        <v>1.6905780935331509E-2</v>
      </c>
      <c r="N172" s="62">
        <f t="shared" ca="1" si="45"/>
        <v>0</v>
      </c>
      <c r="O172" s="72">
        <f t="shared" ca="1" si="46"/>
        <v>0</v>
      </c>
      <c r="P172" s="62">
        <f t="shared" ca="1" si="47"/>
        <v>0</v>
      </c>
      <c r="Q172" s="62">
        <f t="shared" ca="1" si="48"/>
        <v>0</v>
      </c>
      <c r="R172" s="36">
        <f t="shared" ca="1" si="49"/>
        <v>-1.6905780935331509E-2</v>
      </c>
    </row>
    <row r="173" spans="1:18">
      <c r="A173" s="69"/>
      <c r="B173" s="69"/>
      <c r="C173" s="69"/>
      <c r="D173" s="70">
        <f t="shared" si="35"/>
        <v>0</v>
      </c>
      <c r="E173" s="70">
        <f t="shared" si="36"/>
        <v>0</v>
      </c>
      <c r="F173" s="62">
        <f t="shared" si="37"/>
        <v>0</v>
      </c>
      <c r="G173" s="62">
        <f t="shared" si="38"/>
        <v>0</v>
      </c>
      <c r="H173" s="62">
        <f t="shared" si="39"/>
        <v>0</v>
      </c>
      <c r="I173" s="62">
        <f t="shared" si="40"/>
        <v>0</v>
      </c>
      <c r="J173" s="62">
        <f t="shared" si="41"/>
        <v>0</v>
      </c>
      <c r="K173" s="62">
        <f t="shared" si="42"/>
        <v>0</v>
      </c>
      <c r="L173" s="62">
        <f t="shared" si="43"/>
        <v>0</v>
      </c>
      <c r="M173" s="62">
        <f t="shared" ca="1" si="44"/>
        <v>1.6905780935331509E-2</v>
      </c>
      <c r="N173" s="62">
        <f t="shared" ca="1" si="45"/>
        <v>0</v>
      </c>
      <c r="O173" s="72">
        <f t="shared" ca="1" si="46"/>
        <v>0</v>
      </c>
      <c r="P173" s="62">
        <f t="shared" ca="1" si="47"/>
        <v>0</v>
      </c>
      <c r="Q173" s="62">
        <f t="shared" ca="1" si="48"/>
        <v>0</v>
      </c>
      <c r="R173" s="36">
        <f t="shared" ca="1" si="49"/>
        <v>-1.6905780935331509E-2</v>
      </c>
    </row>
    <row r="174" spans="1:18">
      <c r="A174" s="69"/>
      <c r="B174" s="69"/>
      <c r="C174" s="69"/>
      <c r="D174" s="70">
        <f t="shared" si="35"/>
        <v>0</v>
      </c>
      <c r="E174" s="70">
        <f t="shared" si="36"/>
        <v>0</v>
      </c>
      <c r="F174" s="62">
        <f t="shared" si="37"/>
        <v>0</v>
      </c>
      <c r="G174" s="62">
        <f t="shared" si="38"/>
        <v>0</v>
      </c>
      <c r="H174" s="62">
        <f t="shared" si="39"/>
        <v>0</v>
      </c>
      <c r="I174" s="62">
        <f t="shared" si="40"/>
        <v>0</v>
      </c>
      <c r="J174" s="62">
        <f t="shared" si="41"/>
        <v>0</v>
      </c>
      <c r="K174" s="62">
        <f t="shared" si="42"/>
        <v>0</v>
      </c>
      <c r="L174" s="62">
        <f t="shared" si="43"/>
        <v>0</v>
      </c>
      <c r="M174" s="62">
        <f t="shared" ca="1" si="44"/>
        <v>1.6905780935331509E-2</v>
      </c>
      <c r="N174" s="62">
        <f t="shared" ca="1" si="45"/>
        <v>0</v>
      </c>
      <c r="O174" s="72">
        <f t="shared" ca="1" si="46"/>
        <v>0</v>
      </c>
      <c r="P174" s="62">
        <f t="shared" ca="1" si="47"/>
        <v>0</v>
      </c>
      <c r="Q174" s="62">
        <f t="shared" ca="1" si="48"/>
        <v>0</v>
      </c>
      <c r="R174" s="36">
        <f t="shared" ca="1" si="49"/>
        <v>-1.6905780935331509E-2</v>
      </c>
    </row>
    <row r="175" spans="1:18">
      <c r="A175" s="69"/>
      <c r="B175" s="69"/>
      <c r="C175" s="69"/>
      <c r="D175" s="70">
        <f t="shared" si="35"/>
        <v>0</v>
      </c>
      <c r="E175" s="70">
        <f t="shared" si="36"/>
        <v>0</v>
      </c>
      <c r="F175" s="62">
        <f t="shared" si="37"/>
        <v>0</v>
      </c>
      <c r="G175" s="62">
        <f t="shared" si="38"/>
        <v>0</v>
      </c>
      <c r="H175" s="62">
        <f t="shared" si="39"/>
        <v>0</v>
      </c>
      <c r="I175" s="62">
        <f t="shared" si="40"/>
        <v>0</v>
      </c>
      <c r="J175" s="62">
        <f t="shared" si="41"/>
        <v>0</v>
      </c>
      <c r="K175" s="62">
        <f t="shared" si="42"/>
        <v>0</v>
      </c>
      <c r="L175" s="62">
        <f t="shared" si="43"/>
        <v>0</v>
      </c>
      <c r="M175" s="62">
        <f t="shared" ca="1" si="44"/>
        <v>1.6905780935331509E-2</v>
      </c>
      <c r="N175" s="62">
        <f t="shared" ca="1" si="45"/>
        <v>0</v>
      </c>
      <c r="O175" s="72">
        <f t="shared" ca="1" si="46"/>
        <v>0</v>
      </c>
      <c r="P175" s="62">
        <f t="shared" ca="1" si="47"/>
        <v>0</v>
      </c>
      <c r="Q175" s="62">
        <f t="shared" ca="1" si="48"/>
        <v>0</v>
      </c>
      <c r="R175" s="36">
        <f t="shared" ca="1" si="49"/>
        <v>-1.6905780935331509E-2</v>
      </c>
    </row>
    <row r="176" spans="1:18">
      <c r="A176" s="69"/>
      <c r="B176" s="69"/>
      <c r="C176" s="69"/>
      <c r="D176" s="70">
        <f t="shared" si="35"/>
        <v>0</v>
      </c>
      <c r="E176" s="70">
        <f t="shared" si="36"/>
        <v>0</v>
      </c>
      <c r="F176" s="62">
        <f t="shared" si="37"/>
        <v>0</v>
      </c>
      <c r="G176" s="62">
        <f t="shared" si="38"/>
        <v>0</v>
      </c>
      <c r="H176" s="62">
        <f t="shared" si="39"/>
        <v>0</v>
      </c>
      <c r="I176" s="62">
        <f t="shared" si="40"/>
        <v>0</v>
      </c>
      <c r="J176" s="62">
        <f t="shared" si="41"/>
        <v>0</v>
      </c>
      <c r="K176" s="62">
        <f t="shared" si="42"/>
        <v>0</v>
      </c>
      <c r="L176" s="62">
        <f t="shared" si="43"/>
        <v>0</v>
      </c>
      <c r="M176" s="62">
        <f t="shared" ca="1" si="44"/>
        <v>1.6905780935331509E-2</v>
      </c>
      <c r="N176" s="62">
        <f t="shared" ca="1" si="45"/>
        <v>0</v>
      </c>
      <c r="O176" s="72">
        <f t="shared" ca="1" si="46"/>
        <v>0</v>
      </c>
      <c r="P176" s="62">
        <f t="shared" ca="1" si="47"/>
        <v>0</v>
      </c>
      <c r="Q176" s="62">
        <f t="shared" ca="1" si="48"/>
        <v>0</v>
      </c>
      <c r="R176" s="36">
        <f t="shared" ca="1" si="49"/>
        <v>-1.6905780935331509E-2</v>
      </c>
    </row>
    <row r="177" spans="1:18">
      <c r="A177" s="69"/>
      <c r="B177" s="69"/>
      <c r="C177" s="69"/>
      <c r="D177" s="70">
        <f t="shared" si="35"/>
        <v>0</v>
      </c>
      <c r="E177" s="70">
        <f t="shared" si="36"/>
        <v>0</v>
      </c>
      <c r="F177" s="62">
        <f t="shared" si="37"/>
        <v>0</v>
      </c>
      <c r="G177" s="62">
        <f t="shared" si="38"/>
        <v>0</v>
      </c>
      <c r="H177" s="62">
        <f t="shared" si="39"/>
        <v>0</v>
      </c>
      <c r="I177" s="62">
        <f t="shared" si="40"/>
        <v>0</v>
      </c>
      <c r="J177" s="62">
        <f t="shared" si="41"/>
        <v>0</v>
      </c>
      <c r="K177" s="62">
        <f t="shared" si="42"/>
        <v>0</v>
      </c>
      <c r="L177" s="62">
        <f t="shared" si="43"/>
        <v>0</v>
      </c>
      <c r="M177" s="62">
        <f t="shared" ca="1" si="44"/>
        <v>1.6905780935331509E-2</v>
      </c>
      <c r="N177" s="62">
        <f t="shared" ca="1" si="45"/>
        <v>0</v>
      </c>
      <c r="O177" s="72">
        <f t="shared" ca="1" si="46"/>
        <v>0</v>
      </c>
      <c r="P177" s="62">
        <f t="shared" ca="1" si="47"/>
        <v>0</v>
      </c>
      <c r="Q177" s="62">
        <f t="shared" ca="1" si="48"/>
        <v>0</v>
      </c>
      <c r="R177" s="36">
        <f t="shared" ca="1" si="49"/>
        <v>-1.6905780935331509E-2</v>
      </c>
    </row>
    <row r="178" spans="1:18">
      <c r="A178" s="69"/>
      <c r="B178" s="69"/>
      <c r="C178" s="69"/>
      <c r="D178" s="70">
        <f t="shared" si="35"/>
        <v>0</v>
      </c>
      <c r="E178" s="70">
        <f t="shared" si="36"/>
        <v>0</v>
      </c>
      <c r="F178" s="62">
        <f t="shared" si="37"/>
        <v>0</v>
      </c>
      <c r="G178" s="62">
        <f t="shared" si="38"/>
        <v>0</v>
      </c>
      <c r="H178" s="62">
        <f t="shared" si="39"/>
        <v>0</v>
      </c>
      <c r="I178" s="62">
        <f t="shared" si="40"/>
        <v>0</v>
      </c>
      <c r="J178" s="62">
        <f t="shared" si="41"/>
        <v>0</v>
      </c>
      <c r="K178" s="62">
        <f t="shared" si="42"/>
        <v>0</v>
      </c>
      <c r="L178" s="62">
        <f t="shared" si="43"/>
        <v>0</v>
      </c>
      <c r="M178" s="62">
        <f t="shared" ca="1" si="44"/>
        <v>1.6905780935331509E-2</v>
      </c>
      <c r="N178" s="62">
        <f t="shared" ca="1" si="45"/>
        <v>0</v>
      </c>
      <c r="O178" s="72">
        <f t="shared" ca="1" si="46"/>
        <v>0</v>
      </c>
      <c r="P178" s="62">
        <f t="shared" ca="1" si="47"/>
        <v>0</v>
      </c>
      <c r="Q178" s="62">
        <f t="shared" ca="1" si="48"/>
        <v>0</v>
      </c>
      <c r="R178" s="36">
        <f t="shared" ca="1" si="49"/>
        <v>-1.6905780935331509E-2</v>
      </c>
    </row>
    <row r="179" spans="1:18">
      <c r="A179" s="69"/>
      <c r="B179" s="69"/>
      <c r="C179" s="69"/>
      <c r="D179" s="70">
        <f t="shared" si="35"/>
        <v>0</v>
      </c>
      <c r="E179" s="70">
        <f t="shared" si="36"/>
        <v>0</v>
      </c>
      <c r="F179" s="62">
        <f t="shared" si="37"/>
        <v>0</v>
      </c>
      <c r="G179" s="62">
        <f t="shared" si="38"/>
        <v>0</v>
      </c>
      <c r="H179" s="62">
        <f t="shared" si="39"/>
        <v>0</v>
      </c>
      <c r="I179" s="62">
        <f t="shared" si="40"/>
        <v>0</v>
      </c>
      <c r="J179" s="62">
        <f t="shared" si="41"/>
        <v>0</v>
      </c>
      <c r="K179" s="62">
        <f t="shared" si="42"/>
        <v>0</v>
      </c>
      <c r="L179" s="62">
        <f t="shared" si="43"/>
        <v>0</v>
      </c>
      <c r="M179" s="62">
        <f t="shared" ca="1" si="44"/>
        <v>1.6905780935331509E-2</v>
      </c>
      <c r="N179" s="62">
        <f t="shared" ca="1" si="45"/>
        <v>0</v>
      </c>
      <c r="O179" s="72">
        <f t="shared" ca="1" si="46"/>
        <v>0</v>
      </c>
      <c r="P179" s="62">
        <f t="shared" ca="1" si="47"/>
        <v>0</v>
      </c>
      <c r="Q179" s="62">
        <f t="shared" ca="1" si="48"/>
        <v>0</v>
      </c>
      <c r="R179" s="36">
        <f t="shared" ca="1" si="49"/>
        <v>-1.6905780935331509E-2</v>
      </c>
    </row>
    <row r="180" spans="1:18">
      <c r="A180" s="69"/>
      <c r="B180" s="69"/>
      <c r="C180" s="69"/>
      <c r="D180" s="70">
        <f t="shared" si="35"/>
        <v>0</v>
      </c>
      <c r="E180" s="70">
        <f t="shared" si="36"/>
        <v>0</v>
      </c>
      <c r="F180" s="62">
        <f t="shared" si="37"/>
        <v>0</v>
      </c>
      <c r="G180" s="62">
        <f t="shared" si="38"/>
        <v>0</v>
      </c>
      <c r="H180" s="62">
        <f t="shared" si="39"/>
        <v>0</v>
      </c>
      <c r="I180" s="62">
        <f t="shared" si="40"/>
        <v>0</v>
      </c>
      <c r="J180" s="62">
        <f t="shared" si="41"/>
        <v>0</v>
      </c>
      <c r="K180" s="62">
        <f t="shared" si="42"/>
        <v>0</v>
      </c>
      <c r="L180" s="62">
        <f t="shared" si="43"/>
        <v>0</v>
      </c>
      <c r="M180" s="62">
        <f t="shared" ca="1" si="44"/>
        <v>1.6905780935331509E-2</v>
      </c>
      <c r="N180" s="62">
        <f t="shared" ca="1" si="45"/>
        <v>0</v>
      </c>
      <c r="O180" s="72">
        <f t="shared" ca="1" si="46"/>
        <v>0</v>
      </c>
      <c r="P180" s="62">
        <f t="shared" ca="1" si="47"/>
        <v>0</v>
      </c>
      <c r="Q180" s="62">
        <f t="shared" ca="1" si="48"/>
        <v>0</v>
      </c>
      <c r="R180" s="36">
        <f t="shared" ca="1" si="49"/>
        <v>-1.6905780935331509E-2</v>
      </c>
    </row>
    <row r="181" spans="1:18">
      <c r="A181" s="69"/>
      <c r="B181" s="69"/>
      <c r="C181" s="69"/>
      <c r="D181" s="70">
        <f t="shared" si="35"/>
        <v>0</v>
      </c>
      <c r="E181" s="70">
        <f t="shared" si="36"/>
        <v>0</v>
      </c>
      <c r="F181" s="62">
        <f t="shared" si="37"/>
        <v>0</v>
      </c>
      <c r="G181" s="62">
        <f t="shared" si="38"/>
        <v>0</v>
      </c>
      <c r="H181" s="62">
        <f t="shared" si="39"/>
        <v>0</v>
      </c>
      <c r="I181" s="62">
        <f t="shared" si="40"/>
        <v>0</v>
      </c>
      <c r="J181" s="62">
        <f t="shared" si="41"/>
        <v>0</v>
      </c>
      <c r="K181" s="62">
        <f t="shared" si="42"/>
        <v>0</v>
      </c>
      <c r="L181" s="62">
        <f t="shared" si="43"/>
        <v>0</v>
      </c>
      <c r="M181" s="62">
        <f t="shared" ca="1" si="44"/>
        <v>1.6905780935331509E-2</v>
      </c>
      <c r="N181" s="62">
        <f t="shared" ca="1" si="45"/>
        <v>0</v>
      </c>
      <c r="O181" s="72">
        <f t="shared" ca="1" si="46"/>
        <v>0</v>
      </c>
      <c r="P181" s="62">
        <f t="shared" ca="1" si="47"/>
        <v>0</v>
      </c>
      <c r="Q181" s="62">
        <f t="shared" ca="1" si="48"/>
        <v>0</v>
      </c>
      <c r="R181" s="36">
        <f t="shared" ca="1" si="49"/>
        <v>-1.6905780935331509E-2</v>
      </c>
    </row>
    <row r="182" spans="1:18">
      <c r="A182" s="69"/>
      <c r="B182" s="69"/>
      <c r="C182" s="69"/>
      <c r="D182" s="70">
        <f t="shared" si="35"/>
        <v>0</v>
      </c>
      <c r="E182" s="70">
        <f t="shared" si="36"/>
        <v>0</v>
      </c>
      <c r="F182" s="62">
        <f t="shared" si="37"/>
        <v>0</v>
      </c>
      <c r="G182" s="62">
        <f t="shared" si="38"/>
        <v>0</v>
      </c>
      <c r="H182" s="62">
        <f t="shared" si="39"/>
        <v>0</v>
      </c>
      <c r="I182" s="62">
        <f t="shared" si="40"/>
        <v>0</v>
      </c>
      <c r="J182" s="62">
        <f t="shared" si="41"/>
        <v>0</v>
      </c>
      <c r="K182" s="62">
        <f t="shared" si="42"/>
        <v>0</v>
      </c>
      <c r="L182" s="62">
        <f t="shared" si="43"/>
        <v>0</v>
      </c>
      <c r="M182" s="62">
        <f t="shared" ca="1" si="44"/>
        <v>1.6905780935331509E-2</v>
      </c>
      <c r="N182" s="62">
        <f t="shared" ca="1" si="45"/>
        <v>0</v>
      </c>
      <c r="O182" s="72">
        <f t="shared" ca="1" si="46"/>
        <v>0</v>
      </c>
      <c r="P182" s="62">
        <f t="shared" ca="1" si="47"/>
        <v>0</v>
      </c>
      <c r="Q182" s="62">
        <f t="shared" ca="1" si="48"/>
        <v>0</v>
      </c>
      <c r="R182" s="36">
        <f t="shared" ca="1" si="49"/>
        <v>-1.6905780935331509E-2</v>
      </c>
    </row>
    <row r="183" spans="1:18">
      <c r="A183" s="69"/>
      <c r="B183" s="69"/>
      <c r="C183" s="69"/>
      <c r="D183" s="70">
        <f t="shared" si="35"/>
        <v>0</v>
      </c>
      <c r="E183" s="70">
        <f t="shared" si="36"/>
        <v>0</v>
      </c>
      <c r="F183" s="62">
        <f t="shared" si="37"/>
        <v>0</v>
      </c>
      <c r="G183" s="62">
        <f t="shared" si="38"/>
        <v>0</v>
      </c>
      <c r="H183" s="62">
        <f t="shared" si="39"/>
        <v>0</v>
      </c>
      <c r="I183" s="62">
        <f t="shared" si="40"/>
        <v>0</v>
      </c>
      <c r="J183" s="62">
        <f t="shared" si="41"/>
        <v>0</v>
      </c>
      <c r="K183" s="62">
        <f t="shared" si="42"/>
        <v>0</v>
      </c>
      <c r="L183" s="62">
        <f t="shared" si="43"/>
        <v>0</v>
      </c>
      <c r="M183" s="62">
        <f t="shared" ca="1" si="44"/>
        <v>1.6905780935331509E-2</v>
      </c>
      <c r="N183" s="62">
        <f t="shared" ca="1" si="45"/>
        <v>0</v>
      </c>
      <c r="O183" s="72">
        <f t="shared" ca="1" si="46"/>
        <v>0</v>
      </c>
      <c r="P183" s="62">
        <f t="shared" ca="1" si="47"/>
        <v>0</v>
      </c>
      <c r="Q183" s="62">
        <f t="shared" ca="1" si="48"/>
        <v>0</v>
      </c>
      <c r="R183" s="36">
        <f t="shared" ca="1" si="49"/>
        <v>-1.6905780935331509E-2</v>
      </c>
    </row>
    <row r="184" spans="1:18">
      <c r="A184" s="69"/>
      <c r="B184" s="69"/>
      <c r="C184" s="69"/>
      <c r="D184" s="70">
        <f t="shared" si="35"/>
        <v>0</v>
      </c>
      <c r="E184" s="70">
        <f t="shared" si="36"/>
        <v>0</v>
      </c>
      <c r="F184" s="62">
        <f t="shared" si="37"/>
        <v>0</v>
      </c>
      <c r="G184" s="62">
        <f t="shared" si="38"/>
        <v>0</v>
      </c>
      <c r="H184" s="62">
        <f t="shared" si="39"/>
        <v>0</v>
      </c>
      <c r="I184" s="62">
        <f t="shared" si="40"/>
        <v>0</v>
      </c>
      <c r="J184" s="62">
        <f t="shared" si="41"/>
        <v>0</v>
      </c>
      <c r="K184" s="62">
        <f t="shared" si="42"/>
        <v>0</v>
      </c>
      <c r="L184" s="62">
        <f t="shared" si="43"/>
        <v>0</v>
      </c>
      <c r="M184" s="62">
        <f t="shared" ca="1" si="44"/>
        <v>1.6905780935331509E-2</v>
      </c>
      <c r="N184" s="62">
        <f t="shared" ca="1" si="45"/>
        <v>0</v>
      </c>
      <c r="O184" s="72">
        <f t="shared" ca="1" si="46"/>
        <v>0</v>
      </c>
      <c r="P184" s="62">
        <f t="shared" ca="1" si="47"/>
        <v>0</v>
      </c>
      <c r="Q184" s="62">
        <f t="shared" ca="1" si="48"/>
        <v>0</v>
      </c>
      <c r="R184" s="36">
        <f t="shared" ca="1" si="49"/>
        <v>-1.6905780935331509E-2</v>
      </c>
    </row>
    <row r="185" spans="1:18">
      <c r="A185" s="69"/>
      <c r="B185" s="69"/>
      <c r="C185" s="69"/>
      <c r="D185" s="70">
        <f t="shared" si="35"/>
        <v>0</v>
      </c>
      <c r="E185" s="70">
        <f t="shared" si="36"/>
        <v>0</v>
      </c>
      <c r="F185" s="62">
        <f t="shared" si="37"/>
        <v>0</v>
      </c>
      <c r="G185" s="62">
        <f t="shared" si="38"/>
        <v>0</v>
      </c>
      <c r="H185" s="62">
        <f t="shared" si="39"/>
        <v>0</v>
      </c>
      <c r="I185" s="62">
        <f t="shared" si="40"/>
        <v>0</v>
      </c>
      <c r="J185" s="62">
        <f t="shared" si="41"/>
        <v>0</v>
      </c>
      <c r="K185" s="62">
        <f t="shared" si="42"/>
        <v>0</v>
      </c>
      <c r="L185" s="62">
        <f t="shared" si="43"/>
        <v>0</v>
      </c>
      <c r="M185" s="62">
        <f t="shared" ca="1" si="44"/>
        <v>1.6905780935331509E-2</v>
      </c>
      <c r="N185" s="62">
        <f t="shared" ca="1" si="45"/>
        <v>0</v>
      </c>
      <c r="O185" s="72">
        <f t="shared" ca="1" si="46"/>
        <v>0</v>
      </c>
      <c r="P185" s="62">
        <f t="shared" ca="1" si="47"/>
        <v>0</v>
      </c>
      <c r="Q185" s="62">
        <f t="shared" ca="1" si="48"/>
        <v>0</v>
      </c>
      <c r="R185" s="36">
        <f t="shared" ca="1" si="49"/>
        <v>-1.6905780935331509E-2</v>
      </c>
    </row>
    <row r="186" spans="1:18">
      <c r="A186" s="69"/>
      <c r="B186" s="69"/>
      <c r="C186" s="69"/>
      <c r="D186" s="70">
        <f t="shared" si="35"/>
        <v>0</v>
      </c>
      <c r="E186" s="70">
        <f t="shared" si="36"/>
        <v>0</v>
      </c>
      <c r="F186" s="62">
        <f t="shared" si="37"/>
        <v>0</v>
      </c>
      <c r="G186" s="62">
        <f t="shared" si="38"/>
        <v>0</v>
      </c>
      <c r="H186" s="62">
        <f t="shared" si="39"/>
        <v>0</v>
      </c>
      <c r="I186" s="62">
        <f t="shared" si="40"/>
        <v>0</v>
      </c>
      <c r="J186" s="62">
        <f t="shared" si="41"/>
        <v>0</v>
      </c>
      <c r="K186" s="62">
        <f t="shared" si="42"/>
        <v>0</v>
      </c>
      <c r="L186" s="62">
        <f t="shared" si="43"/>
        <v>0</v>
      </c>
      <c r="M186" s="62">
        <f t="shared" ca="1" si="44"/>
        <v>1.6905780935331509E-2</v>
      </c>
      <c r="N186" s="62">
        <f t="shared" ca="1" si="45"/>
        <v>0</v>
      </c>
      <c r="O186" s="72">
        <f t="shared" ca="1" si="46"/>
        <v>0</v>
      </c>
      <c r="P186" s="62">
        <f t="shared" ca="1" si="47"/>
        <v>0</v>
      </c>
      <c r="Q186" s="62">
        <f t="shared" ca="1" si="48"/>
        <v>0</v>
      </c>
      <c r="R186" s="36">
        <f t="shared" ca="1" si="49"/>
        <v>-1.6905780935331509E-2</v>
      </c>
    </row>
    <row r="187" spans="1:18">
      <c r="A187" s="69"/>
      <c r="B187" s="69"/>
      <c r="C187" s="69"/>
      <c r="D187" s="70">
        <f t="shared" si="35"/>
        <v>0</v>
      </c>
      <c r="E187" s="70">
        <f t="shared" si="36"/>
        <v>0</v>
      </c>
      <c r="F187" s="62">
        <f t="shared" si="37"/>
        <v>0</v>
      </c>
      <c r="G187" s="62">
        <f t="shared" si="38"/>
        <v>0</v>
      </c>
      <c r="H187" s="62">
        <f t="shared" si="39"/>
        <v>0</v>
      </c>
      <c r="I187" s="62">
        <f t="shared" si="40"/>
        <v>0</v>
      </c>
      <c r="J187" s="62">
        <f t="shared" si="41"/>
        <v>0</v>
      </c>
      <c r="K187" s="62">
        <f t="shared" si="42"/>
        <v>0</v>
      </c>
      <c r="L187" s="62">
        <f t="shared" si="43"/>
        <v>0</v>
      </c>
      <c r="M187" s="62">
        <f t="shared" ca="1" si="44"/>
        <v>1.6905780935331509E-2</v>
      </c>
      <c r="N187" s="62">
        <f t="shared" ca="1" si="45"/>
        <v>0</v>
      </c>
      <c r="O187" s="72">
        <f t="shared" ca="1" si="46"/>
        <v>0</v>
      </c>
      <c r="P187" s="62">
        <f t="shared" ca="1" si="47"/>
        <v>0</v>
      </c>
      <c r="Q187" s="62">
        <f t="shared" ca="1" si="48"/>
        <v>0</v>
      </c>
      <c r="R187" s="36">
        <f t="shared" ca="1" si="49"/>
        <v>-1.6905780935331509E-2</v>
      </c>
    </row>
    <row r="188" spans="1:18">
      <c r="A188" s="69"/>
      <c r="B188" s="69"/>
      <c r="C188" s="69"/>
      <c r="D188" s="70">
        <f t="shared" si="35"/>
        <v>0</v>
      </c>
      <c r="E188" s="70">
        <f t="shared" si="36"/>
        <v>0</v>
      </c>
      <c r="F188" s="62">
        <f t="shared" si="37"/>
        <v>0</v>
      </c>
      <c r="G188" s="62">
        <f t="shared" si="38"/>
        <v>0</v>
      </c>
      <c r="H188" s="62">
        <f t="shared" si="39"/>
        <v>0</v>
      </c>
      <c r="I188" s="62">
        <f t="shared" si="40"/>
        <v>0</v>
      </c>
      <c r="J188" s="62">
        <f t="shared" si="41"/>
        <v>0</v>
      </c>
      <c r="K188" s="62">
        <f t="shared" si="42"/>
        <v>0</v>
      </c>
      <c r="L188" s="62">
        <f t="shared" si="43"/>
        <v>0</v>
      </c>
      <c r="M188" s="62">
        <f t="shared" ca="1" si="44"/>
        <v>1.6905780935331509E-2</v>
      </c>
      <c r="N188" s="62">
        <f t="shared" ca="1" si="45"/>
        <v>0</v>
      </c>
      <c r="O188" s="72">
        <f t="shared" ca="1" si="46"/>
        <v>0</v>
      </c>
      <c r="P188" s="62">
        <f t="shared" ca="1" si="47"/>
        <v>0</v>
      </c>
      <c r="Q188" s="62">
        <f t="shared" ca="1" si="48"/>
        <v>0</v>
      </c>
      <c r="R188" s="36">
        <f t="shared" ca="1" si="49"/>
        <v>-1.6905780935331509E-2</v>
      </c>
    </row>
    <row r="189" spans="1:18">
      <c r="A189" s="69"/>
      <c r="B189" s="69"/>
      <c r="C189" s="69"/>
      <c r="D189" s="70">
        <f t="shared" si="35"/>
        <v>0</v>
      </c>
      <c r="E189" s="70">
        <f t="shared" si="36"/>
        <v>0</v>
      </c>
      <c r="F189" s="62">
        <f t="shared" si="37"/>
        <v>0</v>
      </c>
      <c r="G189" s="62">
        <f t="shared" si="38"/>
        <v>0</v>
      </c>
      <c r="H189" s="62">
        <f t="shared" si="39"/>
        <v>0</v>
      </c>
      <c r="I189" s="62">
        <f t="shared" si="40"/>
        <v>0</v>
      </c>
      <c r="J189" s="62">
        <f t="shared" si="41"/>
        <v>0</v>
      </c>
      <c r="K189" s="62">
        <f t="shared" si="42"/>
        <v>0</v>
      </c>
      <c r="L189" s="62">
        <f t="shared" si="43"/>
        <v>0</v>
      </c>
      <c r="M189" s="62">
        <f t="shared" ca="1" si="44"/>
        <v>1.6905780935331509E-2</v>
      </c>
      <c r="N189" s="62">
        <f t="shared" ca="1" si="45"/>
        <v>0</v>
      </c>
      <c r="O189" s="72">
        <f t="shared" ca="1" si="46"/>
        <v>0</v>
      </c>
      <c r="P189" s="62">
        <f t="shared" ca="1" si="47"/>
        <v>0</v>
      </c>
      <c r="Q189" s="62">
        <f t="shared" ca="1" si="48"/>
        <v>0</v>
      </c>
      <c r="R189" s="36">
        <f t="shared" ca="1" si="49"/>
        <v>-1.6905780935331509E-2</v>
      </c>
    </row>
    <row r="190" spans="1:18">
      <c r="A190" s="69"/>
      <c r="B190" s="69"/>
      <c r="C190" s="69"/>
      <c r="D190" s="70">
        <f t="shared" si="35"/>
        <v>0</v>
      </c>
      <c r="E190" s="70">
        <f t="shared" si="36"/>
        <v>0</v>
      </c>
      <c r="F190" s="62">
        <f t="shared" si="37"/>
        <v>0</v>
      </c>
      <c r="G190" s="62">
        <f t="shared" si="38"/>
        <v>0</v>
      </c>
      <c r="H190" s="62">
        <f t="shared" si="39"/>
        <v>0</v>
      </c>
      <c r="I190" s="62">
        <f t="shared" si="40"/>
        <v>0</v>
      </c>
      <c r="J190" s="62">
        <f t="shared" si="41"/>
        <v>0</v>
      </c>
      <c r="K190" s="62">
        <f t="shared" si="42"/>
        <v>0</v>
      </c>
      <c r="L190" s="62">
        <f t="shared" si="43"/>
        <v>0</v>
      </c>
      <c r="M190" s="62">
        <f t="shared" ca="1" si="44"/>
        <v>1.6905780935331509E-2</v>
      </c>
      <c r="N190" s="62">
        <f t="shared" ca="1" si="45"/>
        <v>0</v>
      </c>
      <c r="O190" s="72">
        <f t="shared" ca="1" si="46"/>
        <v>0</v>
      </c>
      <c r="P190" s="62">
        <f t="shared" ca="1" si="47"/>
        <v>0</v>
      </c>
      <c r="Q190" s="62">
        <f t="shared" ca="1" si="48"/>
        <v>0</v>
      </c>
      <c r="R190" s="36">
        <f t="shared" ca="1" si="49"/>
        <v>-1.6905780935331509E-2</v>
      </c>
    </row>
    <row r="191" spans="1:18">
      <c r="A191" s="69"/>
      <c r="B191" s="69"/>
      <c r="C191" s="69"/>
      <c r="D191" s="70">
        <f t="shared" si="35"/>
        <v>0</v>
      </c>
      <c r="E191" s="70">
        <f t="shared" si="36"/>
        <v>0</v>
      </c>
      <c r="F191" s="62">
        <f t="shared" si="37"/>
        <v>0</v>
      </c>
      <c r="G191" s="62">
        <f t="shared" si="38"/>
        <v>0</v>
      </c>
      <c r="H191" s="62">
        <f t="shared" si="39"/>
        <v>0</v>
      </c>
      <c r="I191" s="62">
        <f t="shared" si="40"/>
        <v>0</v>
      </c>
      <c r="J191" s="62">
        <f t="shared" si="41"/>
        <v>0</v>
      </c>
      <c r="K191" s="62">
        <f t="shared" si="42"/>
        <v>0</v>
      </c>
      <c r="L191" s="62">
        <f t="shared" si="43"/>
        <v>0</v>
      </c>
      <c r="M191" s="62">
        <f t="shared" ca="1" si="44"/>
        <v>1.6905780935331509E-2</v>
      </c>
      <c r="N191" s="62">
        <f t="shared" ca="1" si="45"/>
        <v>0</v>
      </c>
      <c r="O191" s="72">
        <f t="shared" ca="1" si="46"/>
        <v>0</v>
      </c>
      <c r="P191" s="62">
        <f t="shared" ca="1" si="47"/>
        <v>0</v>
      </c>
      <c r="Q191" s="62">
        <f t="shared" ca="1" si="48"/>
        <v>0</v>
      </c>
      <c r="R191" s="36">
        <f t="shared" ca="1" si="49"/>
        <v>-1.6905780935331509E-2</v>
      </c>
    </row>
    <row r="192" spans="1:18">
      <c r="A192" s="69"/>
      <c r="B192" s="69"/>
      <c r="C192" s="69"/>
      <c r="D192" s="70">
        <f t="shared" si="35"/>
        <v>0</v>
      </c>
      <c r="E192" s="70">
        <f t="shared" si="36"/>
        <v>0</v>
      </c>
      <c r="F192" s="62">
        <f t="shared" si="37"/>
        <v>0</v>
      </c>
      <c r="G192" s="62">
        <f t="shared" si="38"/>
        <v>0</v>
      </c>
      <c r="H192" s="62">
        <f t="shared" si="39"/>
        <v>0</v>
      </c>
      <c r="I192" s="62">
        <f t="shared" si="40"/>
        <v>0</v>
      </c>
      <c r="J192" s="62">
        <f t="shared" si="41"/>
        <v>0</v>
      </c>
      <c r="K192" s="62">
        <f t="shared" si="42"/>
        <v>0</v>
      </c>
      <c r="L192" s="62">
        <f t="shared" si="43"/>
        <v>0</v>
      </c>
      <c r="M192" s="62">
        <f t="shared" ca="1" si="44"/>
        <v>1.6905780935331509E-2</v>
      </c>
      <c r="N192" s="62">
        <f t="shared" ca="1" si="45"/>
        <v>0</v>
      </c>
      <c r="O192" s="72">
        <f t="shared" ca="1" si="46"/>
        <v>0</v>
      </c>
      <c r="P192" s="62">
        <f t="shared" ca="1" si="47"/>
        <v>0</v>
      </c>
      <c r="Q192" s="62">
        <f t="shared" ca="1" si="48"/>
        <v>0</v>
      </c>
      <c r="R192" s="36">
        <f t="shared" ca="1" si="49"/>
        <v>-1.6905780935331509E-2</v>
      </c>
    </row>
    <row r="193" spans="1:18">
      <c r="A193" s="69"/>
      <c r="B193" s="69"/>
      <c r="C193" s="69"/>
      <c r="D193" s="70">
        <f t="shared" si="35"/>
        <v>0</v>
      </c>
      <c r="E193" s="70">
        <f t="shared" si="36"/>
        <v>0</v>
      </c>
      <c r="F193" s="62">
        <f t="shared" si="37"/>
        <v>0</v>
      </c>
      <c r="G193" s="62">
        <f t="shared" si="38"/>
        <v>0</v>
      </c>
      <c r="H193" s="62">
        <f t="shared" si="39"/>
        <v>0</v>
      </c>
      <c r="I193" s="62">
        <f t="shared" si="40"/>
        <v>0</v>
      </c>
      <c r="J193" s="62">
        <f t="shared" si="41"/>
        <v>0</v>
      </c>
      <c r="K193" s="62">
        <f t="shared" si="42"/>
        <v>0</v>
      </c>
      <c r="L193" s="62">
        <f t="shared" si="43"/>
        <v>0</v>
      </c>
      <c r="M193" s="62">
        <f t="shared" ca="1" si="44"/>
        <v>1.6905780935331509E-2</v>
      </c>
      <c r="N193" s="62">
        <f t="shared" ca="1" si="45"/>
        <v>0</v>
      </c>
      <c r="O193" s="72">
        <f t="shared" ca="1" si="46"/>
        <v>0</v>
      </c>
      <c r="P193" s="62">
        <f t="shared" ca="1" si="47"/>
        <v>0</v>
      </c>
      <c r="Q193" s="62">
        <f t="shared" ca="1" si="48"/>
        <v>0</v>
      </c>
      <c r="R193" s="36">
        <f t="shared" ca="1" si="49"/>
        <v>-1.6905780935331509E-2</v>
      </c>
    </row>
    <row r="194" spans="1:18">
      <c r="A194" s="69"/>
      <c r="B194" s="69"/>
      <c r="C194" s="69"/>
      <c r="D194" s="70">
        <f t="shared" si="35"/>
        <v>0</v>
      </c>
      <c r="E194" s="70">
        <f t="shared" si="36"/>
        <v>0</v>
      </c>
      <c r="F194" s="62">
        <f t="shared" si="37"/>
        <v>0</v>
      </c>
      <c r="G194" s="62">
        <f t="shared" si="38"/>
        <v>0</v>
      </c>
      <c r="H194" s="62">
        <f t="shared" si="39"/>
        <v>0</v>
      </c>
      <c r="I194" s="62">
        <f t="shared" si="40"/>
        <v>0</v>
      </c>
      <c r="J194" s="62">
        <f t="shared" si="41"/>
        <v>0</v>
      </c>
      <c r="K194" s="62">
        <f t="shared" si="42"/>
        <v>0</v>
      </c>
      <c r="L194" s="62">
        <f t="shared" si="43"/>
        <v>0</v>
      </c>
      <c r="M194" s="62">
        <f t="shared" ca="1" si="44"/>
        <v>1.6905780935331509E-2</v>
      </c>
      <c r="N194" s="62">
        <f t="shared" ca="1" si="45"/>
        <v>0</v>
      </c>
      <c r="O194" s="72">
        <f t="shared" ca="1" si="46"/>
        <v>0</v>
      </c>
      <c r="P194" s="62">
        <f t="shared" ca="1" si="47"/>
        <v>0</v>
      </c>
      <c r="Q194" s="62">
        <f t="shared" ca="1" si="48"/>
        <v>0</v>
      </c>
      <c r="R194" s="36">
        <f t="shared" ca="1" si="49"/>
        <v>-1.6905780935331509E-2</v>
      </c>
    </row>
    <row r="195" spans="1:18">
      <c r="A195" s="69"/>
      <c r="B195" s="69"/>
      <c r="C195" s="69"/>
      <c r="D195" s="70">
        <f t="shared" si="35"/>
        <v>0</v>
      </c>
      <c r="E195" s="70">
        <f t="shared" si="36"/>
        <v>0</v>
      </c>
      <c r="F195" s="62">
        <f t="shared" si="37"/>
        <v>0</v>
      </c>
      <c r="G195" s="62">
        <f t="shared" si="38"/>
        <v>0</v>
      </c>
      <c r="H195" s="62">
        <f t="shared" si="39"/>
        <v>0</v>
      </c>
      <c r="I195" s="62">
        <f t="shared" si="40"/>
        <v>0</v>
      </c>
      <c r="J195" s="62">
        <f t="shared" si="41"/>
        <v>0</v>
      </c>
      <c r="K195" s="62">
        <f t="shared" si="42"/>
        <v>0</v>
      </c>
      <c r="L195" s="62">
        <f t="shared" si="43"/>
        <v>0</v>
      </c>
      <c r="M195" s="62">
        <f t="shared" ca="1" si="44"/>
        <v>1.6905780935331509E-2</v>
      </c>
      <c r="N195" s="62">
        <f t="shared" ca="1" si="45"/>
        <v>0</v>
      </c>
      <c r="O195" s="72">
        <f t="shared" ca="1" si="46"/>
        <v>0</v>
      </c>
      <c r="P195" s="62">
        <f t="shared" ca="1" si="47"/>
        <v>0</v>
      </c>
      <c r="Q195" s="62">
        <f t="shared" ca="1" si="48"/>
        <v>0</v>
      </c>
      <c r="R195" s="36">
        <f t="shared" ca="1" si="49"/>
        <v>-1.6905780935331509E-2</v>
      </c>
    </row>
    <row r="196" spans="1:18">
      <c r="A196" s="69"/>
      <c r="B196" s="69"/>
      <c r="C196" s="69"/>
      <c r="D196" s="70">
        <f t="shared" si="35"/>
        <v>0</v>
      </c>
      <c r="E196" s="70">
        <f t="shared" si="36"/>
        <v>0</v>
      </c>
      <c r="F196" s="62">
        <f t="shared" si="37"/>
        <v>0</v>
      </c>
      <c r="G196" s="62">
        <f t="shared" si="38"/>
        <v>0</v>
      </c>
      <c r="H196" s="62">
        <f t="shared" si="39"/>
        <v>0</v>
      </c>
      <c r="I196" s="62">
        <f t="shared" si="40"/>
        <v>0</v>
      </c>
      <c r="J196" s="62">
        <f t="shared" si="41"/>
        <v>0</v>
      </c>
      <c r="K196" s="62">
        <f t="shared" si="42"/>
        <v>0</v>
      </c>
      <c r="L196" s="62">
        <f t="shared" si="43"/>
        <v>0</v>
      </c>
      <c r="M196" s="62">
        <f t="shared" ca="1" si="44"/>
        <v>1.6905780935331509E-2</v>
      </c>
      <c r="N196" s="62">
        <f t="shared" ca="1" si="45"/>
        <v>0</v>
      </c>
      <c r="O196" s="72">
        <f t="shared" ca="1" si="46"/>
        <v>0</v>
      </c>
      <c r="P196" s="62">
        <f t="shared" ca="1" si="47"/>
        <v>0</v>
      </c>
      <c r="Q196" s="62">
        <f t="shared" ca="1" si="48"/>
        <v>0</v>
      </c>
      <c r="R196" s="36">
        <f t="shared" ca="1" si="49"/>
        <v>-1.6905780935331509E-2</v>
      </c>
    </row>
    <row r="197" spans="1:18">
      <c r="A197" s="69"/>
      <c r="B197" s="69"/>
      <c r="C197" s="69"/>
      <c r="D197" s="70">
        <f t="shared" si="35"/>
        <v>0</v>
      </c>
      <c r="E197" s="70">
        <f t="shared" si="36"/>
        <v>0</v>
      </c>
      <c r="F197" s="62">
        <f t="shared" si="37"/>
        <v>0</v>
      </c>
      <c r="G197" s="62">
        <f t="shared" si="38"/>
        <v>0</v>
      </c>
      <c r="H197" s="62">
        <f t="shared" si="39"/>
        <v>0</v>
      </c>
      <c r="I197" s="62">
        <f t="shared" si="40"/>
        <v>0</v>
      </c>
      <c r="J197" s="62">
        <f t="shared" si="41"/>
        <v>0</v>
      </c>
      <c r="K197" s="62">
        <f t="shared" si="42"/>
        <v>0</v>
      </c>
      <c r="L197" s="62">
        <f t="shared" si="43"/>
        <v>0</v>
      </c>
      <c r="M197" s="62">
        <f t="shared" ca="1" si="44"/>
        <v>1.6905780935331509E-2</v>
      </c>
      <c r="N197" s="62">
        <f t="shared" ca="1" si="45"/>
        <v>0</v>
      </c>
      <c r="O197" s="72">
        <f t="shared" ca="1" si="46"/>
        <v>0</v>
      </c>
      <c r="P197" s="62">
        <f t="shared" ca="1" si="47"/>
        <v>0</v>
      </c>
      <c r="Q197" s="62">
        <f t="shared" ca="1" si="48"/>
        <v>0</v>
      </c>
      <c r="R197" s="36">
        <f t="shared" ca="1" si="49"/>
        <v>-1.6905780935331509E-2</v>
      </c>
    </row>
    <row r="198" spans="1:18">
      <c r="A198" s="69"/>
      <c r="B198" s="69"/>
      <c r="C198" s="69"/>
      <c r="D198" s="70">
        <f t="shared" ref="D198:D261" si="50">A198/A$18</f>
        <v>0</v>
      </c>
      <c r="E198" s="70">
        <f t="shared" ref="E198:E261" si="51">B198/B$18</f>
        <v>0</v>
      </c>
      <c r="F198" s="62">
        <f t="shared" ref="F198:F261" si="52">$C198*D198</f>
        <v>0</v>
      </c>
      <c r="G198" s="62">
        <f t="shared" ref="G198:G261" si="53">$C198*E198</f>
        <v>0</v>
      </c>
      <c r="H198" s="62">
        <f t="shared" ref="H198:H261" si="54">C198*D198*D198</f>
        <v>0</v>
      </c>
      <c r="I198" s="62">
        <f t="shared" ref="I198:I261" si="55">C198*D198*D198*D198</f>
        <v>0</v>
      </c>
      <c r="J198" s="62">
        <f t="shared" ref="J198:J261" si="56">C198*D198*D198*D198*D198</f>
        <v>0</v>
      </c>
      <c r="K198" s="62">
        <f t="shared" ref="K198:K261" si="57">C198*E198*D198</f>
        <v>0</v>
      </c>
      <c r="L198" s="62">
        <f t="shared" ref="L198:L261" si="58">C198*E198*D198*D198</f>
        <v>0</v>
      </c>
      <c r="M198" s="62">
        <f t="shared" ref="M198:M261" ca="1" si="59">+E$4+E$5*D198+E$6*D198^2</f>
        <v>1.6905780935331509E-2</v>
      </c>
      <c r="N198" s="62">
        <f t="shared" ref="N198:N261" ca="1" si="60">C198*(M198-E198)^2</f>
        <v>0</v>
      </c>
      <c r="O198" s="72">
        <f t="shared" ref="O198:O261" ca="1" si="61">(C198*O$1-O$2*F198+O$3*H198)^2</f>
        <v>0</v>
      </c>
      <c r="P198" s="62">
        <f t="shared" ref="P198:P261" ca="1" si="62">(-C198*O$2+O$4*F198-O$5*H198)^2</f>
        <v>0</v>
      </c>
      <c r="Q198" s="62">
        <f t="shared" ref="Q198:Q261" ca="1" si="63">+(C198*O$3-F198*O$5+H198*O$6)^2</f>
        <v>0</v>
      </c>
      <c r="R198" s="36">
        <f t="shared" ref="R198:R261" ca="1" si="64">+E198-M198</f>
        <v>-1.6905780935331509E-2</v>
      </c>
    </row>
    <row r="199" spans="1:18">
      <c r="A199" s="69"/>
      <c r="B199" s="69"/>
      <c r="C199" s="69"/>
      <c r="D199" s="70">
        <f t="shared" si="50"/>
        <v>0</v>
      </c>
      <c r="E199" s="70">
        <f t="shared" si="51"/>
        <v>0</v>
      </c>
      <c r="F199" s="62">
        <f t="shared" si="52"/>
        <v>0</v>
      </c>
      <c r="G199" s="62">
        <f t="shared" si="53"/>
        <v>0</v>
      </c>
      <c r="H199" s="62">
        <f t="shared" si="54"/>
        <v>0</v>
      </c>
      <c r="I199" s="62">
        <f t="shared" si="55"/>
        <v>0</v>
      </c>
      <c r="J199" s="62">
        <f t="shared" si="56"/>
        <v>0</v>
      </c>
      <c r="K199" s="62">
        <f t="shared" si="57"/>
        <v>0</v>
      </c>
      <c r="L199" s="62">
        <f t="shared" si="58"/>
        <v>0</v>
      </c>
      <c r="M199" s="62">
        <f t="shared" ca="1" si="59"/>
        <v>1.6905780935331509E-2</v>
      </c>
      <c r="N199" s="62">
        <f t="shared" ca="1" si="60"/>
        <v>0</v>
      </c>
      <c r="O199" s="72">
        <f t="shared" ca="1" si="61"/>
        <v>0</v>
      </c>
      <c r="P199" s="62">
        <f t="shared" ca="1" si="62"/>
        <v>0</v>
      </c>
      <c r="Q199" s="62">
        <f t="shared" ca="1" si="63"/>
        <v>0</v>
      </c>
      <c r="R199" s="36">
        <f t="shared" ca="1" si="64"/>
        <v>-1.6905780935331509E-2</v>
      </c>
    </row>
    <row r="200" spans="1:18">
      <c r="A200" s="69"/>
      <c r="B200" s="69"/>
      <c r="C200" s="69"/>
      <c r="D200" s="70">
        <f t="shared" si="50"/>
        <v>0</v>
      </c>
      <c r="E200" s="70">
        <f t="shared" si="51"/>
        <v>0</v>
      </c>
      <c r="F200" s="62">
        <f t="shared" si="52"/>
        <v>0</v>
      </c>
      <c r="G200" s="62">
        <f t="shared" si="53"/>
        <v>0</v>
      </c>
      <c r="H200" s="62">
        <f t="shared" si="54"/>
        <v>0</v>
      </c>
      <c r="I200" s="62">
        <f t="shared" si="55"/>
        <v>0</v>
      </c>
      <c r="J200" s="62">
        <f t="shared" si="56"/>
        <v>0</v>
      </c>
      <c r="K200" s="62">
        <f t="shared" si="57"/>
        <v>0</v>
      </c>
      <c r="L200" s="62">
        <f t="shared" si="58"/>
        <v>0</v>
      </c>
      <c r="M200" s="62">
        <f t="shared" ca="1" si="59"/>
        <v>1.6905780935331509E-2</v>
      </c>
      <c r="N200" s="62">
        <f t="shared" ca="1" si="60"/>
        <v>0</v>
      </c>
      <c r="O200" s="72">
        <f t="shared" ca="1" si="61"/>
        <v>0</v>
      </c>
      <c r="P200" s="62">
        <f t="shared" ca="1" si="62"/>
        <v>0</v>
      </c>
      <c r="Q200" s="62">
        <f t="shared" ca="1" si="63"/>
        <v>0</v>
      </c>
      <c r="R200" s="36">
        <f t="shared" ca="1" si="64"/>
        <v>-1.6905780935331509E-2</v>
      </c>
    </row>
    <row r="201" spans="1:18">
      <c r="A201" s="69"/>
      <c r="B201" s="69"/>
      <c r="C201" s="69"/>
      <c r="D201" s="70">
        <f t="shared" si="50"/>
        <v>0</v>
      </c>
      <c r="E201" s="70">
        <f t="shared" si="51"/>
        <v>0</v>
      </c>
      <c r="F201" s="62">
        <f t="shared" si="52"/>
        <v>0</v>
      </c>
      <c r="G201" s="62">
        <f t="shared" si="53"/>
        <v>0</v>
      </c>
      <c r="H201" s="62">
        <f t="shared" si="54"/>
        <v>0</v>
      </c>
      <c r="I201" s="62">
        <f t="shared" si="55"/>
        <v>0</v>
      </c>
      <c r="J201" s="62">
        <f t="shared" si="56"/>
        <v>0</v>
      </c>
      <c r="K201" s="62">
        <f t="shared" si="57"/>
        <v>0</v>
      </c>
      <c r="L201" s="62">
        <f t="shared" si="58"/>
        <v>0</v>
      </c>
      <c r="M201" s="62">
        <f t="shared" ca="1" si="59"/>
        <v>1.6905780935331509E-2</v>
      </c>
      <c r="N201" s="62">
        <f t="shared" ca="1" si="60"/>
        <v>0</v>
      </c>
      <c r="O201" s="72">
        <f t="shared" ca="1" si="61"/>
        <v>0</v>
      </c>
      <c r="P201" s="62">
        <f t="shared" ca="1" si="62"/>
        <v>0</v>
      </c>
      <c r="Q201" s="62">
        <f t="shared" ca="1" si="63"/>
        <v>0</v>
      </c>
      <c r="R201" s="36">
        <f t="shared" ca="1" si="64"/>
        <v>-1.6905780935331509E-2</v>
      </c>
    </row>
    <row r="202" spans="1:18">
      <c r="A202" s="69"/>
      <c r="B202" s="69"/>
      <c r="C202" s="69"/>
      <c r="D202" s="70">
        <f t="shared" si="50"/>
        <v>0</v>
      </c>
      <c r="E202" s="70">
        <f t="shared" si="51"/>
        <v>0</v>
      </c>
      <c r="F202" s="62">
        <f t="shared" si="52"/>
        <v>0</v>
      </c>
      <c r="G202" s="62">
        <f t="shared" si="53"/>
        <v>0</v>
      </c>
      <c r="H202" s="62">
        <f t="shared" si="54"/>
        <v>0</v>
      </c>
      <c r="I202" s="62">
        <f t="shared" si="55"/>
        <v>0</v>
      </c>
      <c r="J202" s="62">
        <f t="shared" si="56"/>
        <v>0</v>
      </c>
      <c r="K202" s="62">
        <f t="shared" si="57"/>
        <v>0</v>
      </c>
      <c r="L202" s="62">
        <f t="shared" si="58"/>
        <v>0</v>
      </c>
      <c r="M202" s="62">
        <f t="shared" ca="1" si="59"/>
        <v>1.6905780935331509E-2</v>
      </c>
      <c r="N202" s="62">
        <f t="shared" ca="1" si="60"/>
        <v>0</v>
      </c>
      <c r="O202" s="72">
        <f t="shared" ca="1" si="61"/>
        <v>0</v>
      </c>
      <c r="P202" s="62">
        <f t="shared" ca="1" si="62"/>
        <v>0</v>
      </c>
      <c r="Q202" s="62">
        <f t="shared" ca="1" si="63"/>
        <v>0</v>
      </c>
      <c r="R202" s="36">
        <f t="shared" ca="1" si="64"/>
        <v>-1.6905780935331509E-2</v>
      </c>
    </row>
    <row r="203" spans="1:18">
      <c r="A203" s="69"/>
      <c r="B203" s="69"/>
      <c r="C203" s="69"/>
      <c r="D203" s="70">
        <f t="shared" si="50"/>
        <v>0</v>
      </c>
      <c r="E203" s="70">
        <f t="shared" si="51"/>
        <v>0</v>
      </c>
      <c r="F203" s="62">
        <f t="shared" si="52"/>
        <v>0</v>
      </c>
      <c r="G203" s="62">
        <f t="shared" si="53"/>
        <v>0</v>
      </c>
      <c r="H203" s="62">
        <f t="shared" si="54"/>
        <v>0</v>
      </c>
      <c r="I203" s="62">
        <f t="shared" si="55"/>
        <v>0</v>
      </c>
      <c r="J203" s="62">
        <f t="shared" si="56"/>
        <v>0</v>
      </c>
      <c r="K203" s="62">
        <f t="shared" si="57"/>
        <v>0</v>
      </c>
      <c r="L203" s="62">
        <f t="shared" si="58"/>
        <v>0</v>
      </c>
      <c r="M203" s="62">
        <f t="shared" ca="1" si="59"/>
        <v>1.6905780935331509E-2</v>
      </c>
      <c r="N203" s="62">
        <f t="shared" ca="1" si="60"/>
        <v>0</v>
      </c>
      <c r="O203" s="72">
        <f t="shared" ca="1" si="61"/>
        <v>0</v>
      </c>
      <c r="P203" s="62">
        <f t="shared" ca="1" si="62"/>
        <v>0</v>
      </c>
      <c r="Q203" s="62">
        <f t="shared" ca="1" si="63"/>
        <v>0</v>
      </c>
      <c r="R203" s="36">
        <f t="shared" ca="1" si="64"/>
        <v>-1.6905780935331509E-2</v>
      </c>
    </row>
    <row r="204" spans="1:18">
      <c r="A204" s="69"/>
      <c r="B204" s="69"/>
      <c r="C204" s="69"/>
      <c r="D204" s="70">
        <f t="shared" si="50"/>
        <v>0</v>
      </c>
      <c r="E204" s="70">
        <f t="shared" si="51"/>
        <v>0</v>
      </c>
      <c r="F204" s="62">
        <f t="shared" si="52"/>
        <v>0</v>
      </c>
      <c r="G204" s="62">
        <f t="shared" si="53"/>
        <v>0</v>
      </c>
      <c r="H204" s="62">
        <f t="shared" si="54"/>
        <v>0</v>
      </c>
      <c r="I204" s="62">
        <f t="shared" si="55"/>
        <v>0</v>
      </c>
      <c r="J204" s="62">
        <f t="shared" si="56"/>
        <v>0</v>
      </c>
      <c r="K204" s="62">
        <f t="shared" si="57"/>
        <v>0</v>
      </c>
      <c r="L204" s="62">
        <f t="shared" si="58"/>
        <v>0</v>
      </c>
      <c r="M204" s="62">
        <f t="shared" ca="1" si="59"/>
        <v>1.6905780935331509E-2</v>
      </c>
      <c r="N204" s="62">
        <f t="shared" ca="1" si="60"/>
        <v>0</v>
      </c>
      <c r="O204" s="72">
        <f t="shared" ca="1" si="61"/>
        <v>0</v>
      </c>
      <c r="P204" s="62">
        <f t="shared" ca="1" si="62"/>
        <v>0</v>
      </c>
      <c r="Q204" s="62">
        <f t="shared" ca="1" si="63"/>
        <v>0</v>
      </c>
      <c r="R204" s="36">
        <f t="shared" ca="1" si="64"/>
        <v>-1.6905780935331509E-2</v>
      </c>
    </row>
    <row r="205" spans="1:18">
      <c r="A205" s="69"/>
      <c r="B205" s="69"/>
      <c r="C205" s="69"/>
      <c r="D205" s="70">
        <f t="shared" si="50"/>
        <v>0</v>
      </c>
      <c r="E205" s="70">
        <f t="shared" si="51"/>
        <v>0</v>
      </c>
      <c r="F205" s="62">
        <f t="shared" si="52"/>
        <v>0</v>
      </c>
      <c r="G205" s="62">
        <f t="shared" si="53"/>
        <v>0</v>
      </c>
      <c r="H205" s="62">
        <f t="shared" si="54"/>
        <v>0</v>
      </c>
      <c r="I205" s="62">
        <f t="shared" si="55"/>
        <v>0</v>
      </c>
      <c r="J205" s="62">
        <f t="shared" si="56"/>
        <v>0</v>
      </c>
      <c r="K205" s="62">
        <f t="shared" si="57"/>
        <v>0</v>
      </c>
      <c r="L205" s="62">
        <f t="shared" si="58"/>
        <v>0</v>
      </c>
      <c r="M205" s="62">
        <f t="shared" ca="1" si="59"/>
        <v>1.6905780935331509E-2</v>
      </c>
      <c r="N205" s="62">
        <f t="shared" ca="1" si="60"/>
        <v>0</v>
      </c>
      <c r="O205" s="72">
        <f t="shared" ca="1" si="61"/>
        <v>0</v>
      </c>
      <c r="P205" s="62">
        <f t="shared" ca="1" si="62"/>
        <v>0</v>
      </c>
      <c r="Q205" s="62">
        <f t="shared" ca="1" si="63"/>
        <v>0</v>
      </c>
      <c r="R205" s="36">
        <f t="shared" ca="1" si="64"/>
        <v>-1.6905780935331509E-2</v>
      </c>
    </row>
    <row r="206" spans="1:18">
      <c r="A206" s="69"/>
      <c r="B206" s="69"/>
      <c r="C206" s="69"/>
      <c r="D206" s="70">
        <f t="shared" si="50"/>
        <v>0</v>
      </c>
      <c r="E206" s="70">
        <f t="shared" si="51"/>
        <v>0</v>
      </c>
      <c r="F206" s="62">
        <f t="shared" si="52"/>
        <v>0</v>
      </c>
      <c r="G206" s="62">
        <f t="shared" si="53"/>
        <v>0</v>
      </c>
      <c r="H206" s="62">
        <f t="shared" si="54"/>
        <v>0</v>
      </c>
      <c r="I206" s="62">
        <f t="shared" si="55"/>
        <v>0</v>
      </c>
      <c r="J206" s="62">
        <f t="shared" si="56"/>
        <v>0</v>
      </c>
      <c r="K206" s="62">
        <f t="shared" si="57"/>
        <v>0</v>
      </c>
      <c r="L206" s="62">
        <f t="shared" si="58"/>
        <v>0</v>
      </c>
      <c r="M206" s="62">
        <f t="shared" ca="1" si="59"/>
        <v>1.6905780935331509E-2</v>
      </c>
      <c r="N206" s="62">
        <f t="shared" ca="1" si="60"/>
        <v>0</v>
      </c>
      <c r="O206" s="72">
        <f t="shared" ca="1" si="61"/>
        <v>0</v>
      </c>
      <c r="P206" s="62">
        <f t="shared" ca="1" si="62"/>
        <v>0</v>
      </c>
      <c r="Q206" s="62">
        <f t="shared" ca="1" si="63"/>
        <v>0</v>
      </c>
      <c r="R206" s="36">
        <f t="shared" ca="1" si="64"/>
        <v>-1.6905780935331509E-2</v>
      </c>
    </row>
    <row r="207" spans="1:18">
      <c r="A207" s="69"/>
      <c r="B207" s="69"/>
      <c r="C207" s="69"/>
      <c r="D207" s="70">
        <f t="shared" si="50"/>
        <v>0</v>
      </c>
      <c r="E207" s="70">
        <f t="shared" si="51"/>
        <v>0</v>
      </c>
      <c r="F207" s="62">
        <f t="shared" si="52"/>
        <v>0</v>
      </c>
      <c r="G207" s="62">
        <f t="shared" si="53"/>
        <v>0</v>
      </c>
      <c r="H207" s="62">
        <f t="shared" si="54"/>
        <v>0</v>
      </c>
      <c r="I207" s="62">
        <f t="shared" si="55"/>
        <v>0</v>
      </c>
      <c r="J207" s="62">
        <f t="shared" si="56"/>
        <v>0</v>
      </c>
      <c r="K207" s="62">
        <f t="shared" si="57"/>
        <v>0</v>
      </c>
      <c r="L207" s="62">
        <f t="shared" si="58"/>
        <v>0</v>
      </c>
      <c r="M207" s="62">
        <f t="shared" ca="1" si="59"/>
        <v>1.6905780935331509E-2</v>
      </c>
      <c r="N207" s="62">
        <f t="shared" ca="1" si="60"/>
        <v>0</v>
      </c>
      <c r="O207" s="72">
        <f t="shared" ca="1" si="61"/>
        <v>0</v>
      </c>
      <c r="P207" s="62">
        <f t="shared" ca="1" si="62"/>
        <v>0</v>
      </c>
      <c r="Q207" s="62">
        <f t="shared" ca="1" si="63"/>
        <v>0</v>
      </c>
      <c r="R207" s="36">
        <f t="shared" ca="1" si="64"/>
        <v>-1.6905780935331509E-2</v>
      </c>
    </row>
    <row r="208" spans="1:18">
      <c r="A208" s="69"/>
      <c r="B208" s="69"/>
      <c r="C208" s="69"/>
      <c r="D208" s="70">
        <f t="shared" si="50"/>
        <v>0</v>
      </c>
      <c r="E208" s="70">
        <f t="shared" si="51"/>
        <v>0</v>
      </c>
      <c r="F208" s="62">
        <f t="shared" si="52"/>
        <v>0</v>
      </c>
      <c r="G208" s="62">
        <f t="shared" si="53"/>
        <v>0</v>
      </c>
      <c r="H208" s="62">
        <f t="shared" si="54"/>
        <v>0</v>
      </c>
      <c r="I208" s="62">
        <f t="shared" si="55"/>
        <v>0</v>
      </c>
      <c r="J208" s="62">
        <f t="shared" si="56"/>
        <v>0</v>
      </c>
      <c r="K208" s="62">
        <f t="shared" si="57"/>
        <v>0</v>
      </c>
      <c r="L208" s="62">
        <f t="shared" si="58"/>
        <v>0</v>
      </c>
      <c r="M208" s="62">
        <f t="shared" ca="1" si="59"/>
        <v>1.6905780935331509E-2</v>
      </c>
      <c r="N208" s="62">
        <f t="shared" ca="1" si="60"/>
        <v>0</v>
      </c>
      <c r="O208" s="72">
        <f t="shared" ca="1" si="61"/>
        <v>0</v>
      </c>
      <c r="P208" s="62">
        <f t="shared" ca="1" si="62"/>
        <v>0</v>
      </c>
      <c r="Q208" s="62">
        <f t="shared" ca="1" si="63"/>
        <v>0</v>
      </c>
      <c r="R208" s="36">
        <f t="shared" ca="1" si="64"/>
        <v>-1.6905780935331509E-2</v>
      </c>
    </row>
    <row r="209" spans="1:18">
      <c r="A209" s="69"/>
      <c r="B209" s="69"/>
      <c r="C209" s="69"/>
      <c r="D209" s="70">
        <f t="shared" si="50"/>
        <v>0</v>
      </c>
      <c r="E209" s="70">
        <f t="shared" si="51"/>
        <v>0</v>
      </c>
      <c r="F209" s="62">
        <f t="shared" si="52"/>
        <v>0</v>
      </c>
      <c r="G209" s="62">
        <f t="shared" si="53"/>
        <v>0</v>
      </c>
      <c r="H209" s="62">
        <f t="shared" si="54"/>
        <v>0</v>
      </c>
      <c r="I209" s="62">
        <f t="shared" si="55"/>
        <v>0</v>
      </c>
      <c r="J209" s="62">
        <f t="shared" si="56"/>
        <v>0</v>
      </c>
      <c r="K209" s="62">
        <f t="shared" si="57"/>
        <v>0</v>
      </c>
      <c r="L209" s="62">
        <f t="shared" si="58"/>
        <v>0</v>
      </c>
      <c r="M209" s="62">
        <f t="shared" ca="1" si="59"/>
        <v>1.6905780935331509E-2</v>
      </c>
      <c r="N209" s="62">
        <f t="shared" ca="1" si="60"/>
        <v>0</v>
      </c>
      <c r="O209" s="72">
        <f t="shared" ca="1" si="61"/>
        <v>0</v>
      </c>
      <c r="P209" s="62">
        <f t="shared" ca="1" si="62"/>
        <v>0</v>
      </c>
      <c r="Q209" s="62">
        <f t="shared" ca="1" si="63"/>
        <v>0</v>
      </c>
      <c r="R209" s="36">
        <f t="shared" ca="1" si="64"/>
        <v>-1.6905780935331509E-2</v>
      </c>
    </row>
    <row r="210" spans="1:18">
      <c r="A210" s="69"/>
      <c r="B210" s="69"/>
      <c r="C210" s="69"/>
      <c r="D210" s="70">
        <f t="shared" si="50"/>
        <v>0</v>
      </c>
      <c r="E210" s="70">
        <f t="shared" si="51"/>
        <v>0</v>
      </c>
      <c r="F210" s="62">
        <f t="shared" si="52"/>
        <v>0</v>
      </c>
      <c r="G210" s="62">
        <f t="shared" si="53"/>
        <v>0</v>
      </c>
      <c r="H210" s="62">
        <f t="shared" si="54"/>
        <v>0</v>
      </c>
      <c r="I210" s="62">
        <f t="shared" si="55"/>
        <v>0</v>
      </c>
      <c r="J210" s="62">
        <f t="shared" si="56"/>
        <v>0</v>
      </c>
      <c r="K210" s="62">
        <f t="shared" si="57"/>
        <v>0</v>
      </c>
      <c r="L210" s="62">
        <f t="shared" si="58"/>
        <v>0</v>
      </c>
      <c r="M210" s="62">
        <f t="shared" ca="1" si="59"/>
        <v>1.6905780935331509E-2</v>
      </c>
      <c r="N210" s="62">
        <f t="shared" ca="1" si="60"/>
        <v>0</v>
      </c>
      <c r="O210" s="72">
        <f t="shared" ca="1" si="61"/>
        <v>0</v>
      </c>
      <c r="P210" s="62">
        <f t="shared" ca="1" si="62"/>
        <v>0</v>
      </c>
      <c r="Q210" s="62">
        <f t="shared" ca="1" si="63"/>
        <v>0</v>
      </c>
      <c r="R210" s="36">
        <f t="shared" ca="1" si="64"/>
        <v>-1.6905780935331509E-2</v>
      </c>
    </row>
    <row r="211" spans="1:18">
      <c r="A211" s="69"/>
      <c r="B211" s="69"/>
      <c r="C211" s="69"/>
      <c r="D211" s="70">
        <f t="shared" si="50"/>
        <v>0</v>
      </c>
      <c r="E211" s="70">
        <f t="shared" si="51"/>
        <v>0</v>
      </c>
      <c r="F211" s="62">
        <f t="shared" si="52"/>
        <v>0</v>
      </c>
      <c r="G211" s="62">
        <f t="shared" si="53"/>
        <v>0</v>
      </c>
      <c r="H211" s="62">
        <f t="shared" si="54"/>
        <v>0</v>
      </c>
      <c r="I211" s="62">
        <f t="shared" si="55"/>
        <v>0</v>
      </c>
      <c r="J211" s="62">
        <f t="shared" si="56"/>
        <v>0</v>
      </c>
      <c r="K211" s="62">
        <f t="shared" si="57"/>
        <v>0</v>
      </c>
      <c r="L211" s="62">
        <f t="shared" si="58"/>
        <v>0</v>
      </c>
      <c r="M211" s="62">
        <f t="shared" ca="1" si="59"/>
        <v>1.6905780935331509E-2</v>
      </c>
      <c r="N211" s="62">
        <f t="shared" ca="1" si="60"/>
        <v>0</v>
      </c>
      <c r="O211" s="72">
        <f t="shared" ca="1" si="61"/>
        <v>0</v>
      </c>
      <c r="P211" s="62">
        <f t="shared" ca="1" si="62"/>
        <v>0</v>
      </c>
      <c r="Q211" s="62">
        <f t="shared" ca="1" si="63"/>
        <v>0</v>
      </c>
      <c r="R211" s="36">
        <f t="shared" ca="1" si="64"/>
        <v>-1.6905780935331509E-2</v>
      </c>
    </row>
    <row r="212" spans="1:18">
      <c r="A212" s="69"/>
      <c r="B212" s="69"/>
      <c r="C212" s="69"/>
      <c r="D212" s="70">
        <f t="shared" si="50"/>
        <v>0</v>
      </c>
      <c r="E212" s="70">
        <f t="shared" si="51"/>
        <v>0</v>
      </c>
      <c r="F212" s="62">
        <f t="shared" si="52"/>
        <v>0</v>
      </c>
      <c r="G212" s="62">
        <f t="shared" si="53"/>
        <v>0</v>
      </c>
      <c r="H212" s="62">
        <f t="shared" si="54"/>
        <v>0</v>
      </c>
      <c r="I212" s="62">
        <f t="shared" si="55"/>
        <v>0</v>
      </c>
      <c r="J212" s="62">
        <f t="shared" si="56"/>
        <v>0</v>
      </c>
      <c r="K212" s="62">
        <f t="shared" si="57"/>
        <v>0</v>
      </c>
      <c r="L212" s="62">
        <f t="shared" si="58"/>
        <v>0</v>
      </c>
      <c r="M212" s="62">
        <f t="shared" ca="1" si="59"/>
        <v>1.6905780935331509E-2</v>
      </c>
      <c r="N212" s="62">
        <f t="shared" ca="1" si="60"/>
        <v>0</v>
      </c>
      <c r="O212" s="72">
        <f t="shared" ca="1" si="61"/>
        <v>0</v>
      </c>
      <c r="P212" s="62">
        <f t="shared" ca="1" si="62"/>
        <v>0</v>
      </c>
      <c r="Q212" s="62">
        <f t="shared" ca="1" si="63"/>
        <v>0</v>
      </c>
      <c r="R212" s="36">
        <f t="shared" ca="1" si="64"/>
        <v>-1.6905780935331509E-2</v>
      </c>
    </row>
    <row r="213" spans="1:18">
      <c r="A213" s="69"/>
      <c r="B213" s="69"/>
      <c r="C213" s="69"/>
      <c r="D213" s="70">
        <f t="shared" si="50"/>
        <v>0</v>
      </c>
      <c r="E213" s="70">
        <f t="shared" si="51"/>
        <v>0</v>
      </c>
      <c r="F213" s="62">
        <f t="shared" si="52"/>
        <v>0</v>
      </c>
      <c r="G213" s="62">
        <f t="shared" si="53"/>
        <v>0</v>
      </c>
      <c r="H213" s="62">
        <f t="shared" si="54"/>
        <v>0</v>
      </c>
      <c r="I213" s="62">
        <f t="shared" si="55"/>
        <v>0</v>
      </c>
      <c r="J213" s="62">
        <f t="shared" si="56"/>
        <v>0</v>
      </c>
      <c r="K213" s="62">
        <f t="shared" si="57"/>
        <v>0</v>
      </c>
      <c r="L213" s="62">
        <f t="shared" si="58"/>
        <v>0</v>
      </c>
      <c r="M213" s="62">
        <f t="shared" ca="1" si="59"/>
        <v>1.6905780935331509E-2</v>
      </c>
      <c r="N213" s="62">
        <f t="shared" ca="1" si="60"/>
        <v>0</v>
      </c>
      <c r="O213" s="72">
        <f t="shared" ca="1" si="61"/>
        <v>0</v>
      </c>
      <c r="P213" s="62">
        <f t="shared" ca="1" si="62"/>
        <v>0</v>
      </c>
      <c r="Q213" s="62">
        <f t="shared" ca="1" si="63"/>
        <v>0</v>
      </c>
      <c r="R213" s="36">
        <f t="shared" ca="1" si="64"/>
        <v>-1.6905780935331509E-2</v>
      </c>
    </row>
    <row r="214" spans="1:18">
      <c r="A214" s="69"/>
      <c r="B214" s="69"/>
      <c r="C214" s="69"/>
      <c r="D214" s="70">
        <f t="shared" si="50"/>
        <v>0</v>
      </c>
      <c r="E214" s="70">
        <f t="shared" si="51"/>
        <v>0</v>
      </c>
      <c r="F214" s="62">
        <f t="shared" si="52"/>
        <v>0</v>
      </c>
      <c r="G214" s="62">
        <f t="shared" si="53"/>
        <v>0</v>
      </c>
      <c r="H214" s="62">
        <f t="shared" si="54"/>
        <v>0</v>
      </c>
      <c r="I214" s="62">
        <f t="shared" si="55"/>
        <v>0</v>
      </c>
      <c r="J214" s="62">
        <f t="shared" si="56"/>
        <v>0</v>
      </c>
      <c r="K214" s="62">
        <f t="shared" si="57"/>
        <v>0</v>
      </c>
      <c r="L214" s="62">
        <f t="shared" si="58"/>
        <v>0</v>
      </c>
      <c r="M214" s="62">
        <f t="shared" ca="1" si="59"/>
        <v>1.6905780935331509E-2</v>
      </c>
      <c r="N214" s="62">
        <f t="shared" ca="1" si="60"/>
        <v>0</v>
      </c>
      <c r="O214" s="72">
        <f t="shared" ca="1" si="61"/>
        <v>0</v>
      </c>
      <c r="P214" s="62">
        <f t="shared" ca="1" si="62"/>
        <v>0</v>
      </c>
      <c r="Q214" s="62">
        <f t="shared" ca="1" si="63"/>
        <v>0</v>
      </c>
      <c r="R214" s="36">
        <f t="shared" ca="1" si="64"/>
        <v>-1.6905780935331509E-2</v>
      </c>
    </row>
    <row r="215" spans="1:18">
      <c r="A215" s="69"/>
      <c r="B215" s="69"/>
      <c r="C215" s="69"/>
      <c r="D215" s="70">
        <f t="shared" si="50"/>
        <v>0</v>
      </c>
      <c r="E215" s="70">
        <f t="shared" si="51"/>
        <v>0</v>
      </c>
      <c r="F215" s="62">
        <f t="shared" si="52"/>
        <v>0</v>
      </c>
      <c r="G215" s="62">
        <f t="shared" si="53"/>
        <v>0</v>
      </c>
      <c r="H215" s="62">
        <f t="shared" si="54"/>
        <v>0</v>
      </c>
      <c r="I215" s="62">
        <f t="shared" si="55"/>
        <v>0</v>
      </c>
      <c r="J215" s="62">
        <f t="shared" si="56"/>
        <v>0</v>
      </c>
      <c r="K215" s="62">
        <f t="shared" si="57"/>
        <v>0</v>
      </c>
      <c r="L215" s="62">
        <f t="shared" si="58"/>
        <v>0</v>
      </c>
      <c r="M215" s="62">
        <f t="shared" ca="1" si="59"/>
        <v>1.6905780935331509E-2</v>
      </c>
      <c r="N215" s="62">
        <f t="shared" ca="1" si="60"/>
        <v>0</v>
      </c>
      <c r="O215" s="72">
        <f t="shared" ca="1" si="61"/>
        <v>0</v>
      </c>
      <c r="P215" s="62">
        <f t="shared" ca="1" si="62"/>
        <v>0</v>
      </c>
      <c r="Q215" s="62">
        <f t="shared" ca="1" si="63"/>
        <v>0</v>
      </c>
      <c r="R215" s="36">
        <f t="shared" ca="1" si="64"/>
        <v>-1.6905780935331509E-2</v>
      </c>
    </row>
    <row r="216" spans="1:18">
      <c r="A216" s="69"/>
      <c r="B216" s="69"/>
      <c r="C216" s="69"/>
      <c r="D216" s="70">
        <f t="shared" si="50"/>
        <v>0</v>
      </c>
      <c r="E216" s="70">
        <f t="shared" si="51"/>
        <v>0</v>
      </c>
      <c r="F216" s="62">
        <f t="shared" si="52"/>
        <v>0</v>
      </c>
      <c r="G216" s="62">
        <f t="shared" si="53"/>
        <v>0</v>
      </c>
      <c r="H216" s="62">
        <f t="shared" si="54"/>
        <v>0</v>
      </c>
      <c r="I216" s="62">
        <f t="shared" si="55"/>
        <v>0</v>
      </c>
      <c r="J216" s="62">
        <f t="shared" si="56"/>
        <v>0</v>
      </c>
      <c r="K216" s="62">
        <f t="shared" si="57"/>
        <v>0</v>
      </c>
      <c r="L216" s="62">
        <f t="shared" si="58"/>
        <v>0</v>
      </c>
      <c r="M216" s="62">
        <f t="shared" ca="1" si="59"/>
        <v>1.6905780935331509E-2</v>
      </c>
      <c r="N216" s="62">
        <f t="shared" ca="1" si="60"/>
        <v>0</v>
      </c>
      <c r="O216" s="72">
        <f t="shared" ca="1" si="61"/>
        <v>0</v>
      </c>
      <c r="P216" s="62">
        <f t="shared" ca="1" si="62"/>
        <v>0</v>
      </c>
      <c r="Q216" s="62">
        <f t="shared" ca="1" si="63"/>
        <v>0</v>
      </c>
      <c r="R216" s="36">
        <f t="shared" ca="1" si="64"/>
        <v>-1.6905780935331509E-2</v>
      </c>
    </row>
    <row r="217" spans="1:18">
      <c r="A217" s="69"/>
      <c r="B217" s="69"/>
      <c r="C217" s="69"/>
      <c r="D217" s="70">
        <f t="shared" si="50"/>
        <v>0</v>
      </c>
      <c r="E217" s="70">
        <f t="shared" si="51"/>
        <v>0</v>
      </c>
      <c r="F217" s="62">
        <f t="shared" si="52"/>
        <v>0</v>
      </c>
      <c r="G217" s="62">
        <f t="shared" si="53"/>
        <v>0</v>
      </c>
      <c r="H217" s="62">
        <f t="shared" si="54"/>
        <v>0</v>
      </c>
      <c r="I217" s="62">
        <f t="shared" si="55"/>
        <v>0</v>
      </c>
      <c r="J217" s="62">
        <f t="shared" si="56"/>
        <v>0</v>
      </c>
      <c r="K217" s="62">
        <f t="shared" si="57"/>
        <v>0</v>
      </c>
      <c r="L217" s="62">
        <f t="shared" si="58"/>
        <v>0</v>
      </c>
      <c r="M217" s="62">
        <f t="shared" ca="1" si="59"/>
        <v>1.6905780935331509E-2</v>
      </c>
      <c r="N217" s="62">
        <f t="shared" ca="1" si="60"/>
        <v>0</v>
      </c>
      <c r="O217" s="72">
        <f t="shared" ca="1" si="61"/>
        <v>0</v>
      </c>
      <c r="P217" s="62">
        <f t="shared" ca="1" si="62"/>
        <v>0</v>
      </c>
      <c r="Q217" s="62">
        <f t="shared" ca="1" si="63"/>
        <v>0</v>
      </c>
      <c r="R217" s="36">
        <f t="shared" ca="1" si="64"/>
        <v>-1.6905780935331509E-2</v>
      </c>
    </row>
    <row r="218" spans="1:18">
      <c r="A218" s="69"/>
      <c r="B218" s="69"/>
      <c r="C218" s="69"/>
      <c r="D218" s="70">
        <f t="shared" si="50"/>
        <v>0</v>
      </c>
      <c r="E218" s="70">
        <f t="shared" si="51"/>
        <v>0</v>
      </c>
      <c r="F218" s="62">
        <f t="shared" si="52"/>
        <v>0</v>
      </c>
      <c r="G218" s="62">
        <f t="shared" si="53"/>
        <v>0</v>
      </c>
      <c r="H218" s="62">
        <f t="shared" si="54"/>
        <v>0</v>
      </c>
      <c r="I218" s="62">
        <f t="shared" si="55"/>
        <v>0</v>
      </c>
      <c r="J218" s="62">
        <f t="shared" si="56"/>
        <v>0</v>
      </c>
      <c r="K218" s="62">
        <f t="shared" si="57"/>
        <v>0</v>
      </c>
      <c r="L218" s="62">
        <f t="shared" si="58"/>
        <v>0</v>
      </c>
      <c r="M218" s="62">
        <f t="shared" ca="1" si="59"/>
        <v>1.6905780935331509E-2</v>
      </c>
      <c r="N218" s="62">
        <f t="shared" ca="1" si="60"/>
        <v>0</v>
      </c>
      <c r="O218" s="72">
        <f t="shared" ca="1" si="61"/>
        <v>0</v>
      </c>
      <c r="P218" s="62">
        <f t="shared" ca="1" si="62"/>
        <v>0</v>
      </c>
      <c r="Q218" s="62">
        <f t="shared" ca="1" si="63"/>
        <v>0</v>
      </c>
      <c r="R218" s="36">
        <f t="shared" ca="1" si="64"/>
        <v>-1.6905780935331509E-2</v>
      </c>
    </row>
    <row r="219" spans="1:18">
      <c r="A219" s="69"/>
      <c r="B219" s="69"/>
      <c r="C219" s="69"/>
      <c r="D219" s="70">
        <f t="shared" si="50"/>
        <v>0</v>
      </c>
      <c r="E219" s="70">
        <f t="shared" si="51"/>
        <v>0</v>
      </c>
      <c r="F219" s="62">
        <f t="shared" si="52"/>
        <v>0</v>
      </c>
      <c r="G219" s="62">
        <f t="shared" si="53"/>
        <v>0</v>
      </c>
      <c r="H219" s="62">
        <f t="shared" si="54"/>
        <v>0</v>
      </c>
      <c r="I219" s="62">
        <f t="shared" si="55"/>
        <v>0</v>
      </c>
      <c r="J219" s="62">
        <f t="shared" si="56"/>
        <v>0</v>
      </c>
      <c r="K219" s="62">
        <f t="shared" si="57"/>
        <v>0</v>
      </c>
      <c r="L219" s="62">
        <f t="shared" si="58"/>
        <v>0</v>
      </c>
      <c r="M219" s="62">
        <f t="shared" ca="1" si="59"/>
        <v>1.6905780935331509E-2</v>
      </c>
      <c r="N219" s="62">
        <f t="shared" ca="1" si="60"/>
        <v>0</v>
      </c>
      <c r="O219" s="72">
        <f t="shared" ca="1" si="61"/>
        <v>0</v>
      </c>
      <c r="P219" s="62">
        <f t="shared" ca="1" si="62"/>
        <v>0</v>
      </c>
      <c r="Q219" s="62">
        <f t="shared" ca="1" si="63"/>
        <v>0</v>
      </c>
      <c r="R219" s="36">
        <f t="shared" ca="1" si="64"/>
        <v>-1.6905780935331509E-2</v>
      </c>
    </row>
    <row r="220" spans="1:18">
      <c r="A220" s="69"/>
      <c r="B220" s="69"/>
      <c r="C220" s="69"/>
      <c r="D220" s="70">
        <f t="shared" si="50"/>
        <v>0</v>
      </c>
      <c r="E220" s="70">
        <f t="shared" si="51"/>
        <v>0</v>
      </c>
      <c r="F220" s="62">
        <f t="shared" si="52"/>
        <v>0</v>
      </c>
      <c r="G220" s="62">
        <f t="shared" si="53"/>
        <v>0</v>
      </c>
      <c r="H220" s="62">
        <f t="shared" si="54"/>
        <v>0</v>
      </c>
      <c r="I220" s="62">
        <f t="shared" si="55"/>
        <v>0</v>
      </c>
      <c r="J220" s="62">
        <f t="shared" si="56"/>
        <v>0</v>
      </c>
      <c r="K220" s="62">
        <f t="shared" si="57"/>
        <v>0</v>
      </c>
      <c r="L220" s="62">
        <f t="shared" si="58"/>
        <v>0</v>
      </c>
      <c r="M220" s="62">
        <f t="shared" ca="1" si="59"/>
        <v>1.6905780935331509E-2</v>
      </c>
      <c r="N220" s="62">
        <f t="shared" ca="1" si="60"/>
        <v>0</v>
      </c>
      <c r="O220" s="72">
        <f t="shared" ca="1" si="61"/>
        <v>0</v>
      </c>
      <c r="P220" s="62">
        <f t="shared" ca="1" si="62"/>
        <v>0</v>
      </c>
      <c r="Q220" s="62">
        <f t="shared" ca="1" si="63"/>
        <v>0</v>
      </c>
      <c r="R220" s="36">
        <f t="shared" ca="1" si="64"/>
        <v>-1.6905780935331509E-2</v>
      </c>
    </row>
    <row r="221" spans="1:18">
      <c r="A221" s="69"/>
      <c r="B221" s="69"/>
      <c r="C221" s="69"/>
      <c r="D221" s="70">
        <f t="shared" si="50"/>
        <v>0</v>
      </c>
      <c r="E221" s="70">
        <f t="shared" si="51"/>
        <v>0</v>
      </c>
      <c r="F221" s="62">
        <f t="shared" si="52"/>
        <v>0</v>
      </c>
      <c r="G221" s="62">
        <f t="shared" si="53"/>
        <v>0</v>
      </c>
      <c r="H221" s="62">
        <f t="shared" si="54"/>
        <v>0</v>
      </c>
      <c r="I221" s="62">
        <f t="shared" si="55"/>
        <v>0</v>
      </c>
      <c r="J221" s="62">
        <f t="shared" si="56"/>
        <v>0</v>
      </c>
      <c r="K221" s="62">
        <f t="shared" si="57"/>
        <v>0</v>
      </c>
      <c r="L221" s="62">
        <f t="shared" si="58"/>
        <v>0</v>
      </c>
      <c r="M221" s="62">
        <f t="shared" ca="1" si="59"/>
        <v>1.6905780935331509E-2</v>
      </c>
      <c r="N221" s="62">
        <f t="shared" ca="1" si="60"/>
        <v>0</v>
      </c>
      <c r="O221" s="72">
        <f t="shared" ca="1" si="61"/>
        <v>0</v>
      </c>
      <c r="P221" s="62">
        <f t="shared" ca="1" si="62"/>
        <v>0</v>
      </c>
      <c r="Q221" s="62">
        <f t="shared" ca="1" si="63"/>
        <v>0</v>
      </c>
      <c r="R221" s="36">
        <f t="shared" ca="1" si="64"/>
        <v>-1.6905780935331509E-2</v>
      </c>
    </row>
    <row r="222" spans="1:18">
      <c r="A222" s="69"/>
      <c r="B222" s="69"/>
      <c r="C222" s="69"/>
      <c r="D222" s="70">
        <f t="shared" si="50"/>
        <v>0</v>
      </c>
      <c r="E222" s="70">
        <f t="shared" si="51"/>
        <v>0</v>
      </c>
      <c r="F222" s="62">
        <f t="shared" si="52"/>
        <v>0</v>
      </c>
      <c r="G222" s="62">
        <f t="shared" si="53"/>
        <v>0</v>
      </c>
      <c r="H222" s="62">
        <f t="shared" si="54"/>
        <v>0</v>
      </c>
      <c r="I222" s="62">
        <f t="shared" si="55"/>
        <v>0</v>
      </c>
      <c r="J222" s="62">
        <f t="shared" si="56"/>
        <v>0</v>
      </c>
      <c r="K222" s="62">
        <f t="shared" si="57"/>
        <v>0</v>
      </c>
      <c r="L222" s="62">
        <f t="shared" si="58"/>
        <v>0</v>
      </c>
      <c r="M222" s="62">
        <f t="shared" ca="1" si="59"/>
        <v>1.6905780935331509E-2</v>
      </c>
      <c r="N222" s="62">
        <f t="shared" ca="1" si="60"/>
        <v>0</v>
      </c>
      <c r="O222" s="72">
        <f t="shared" ca="1" si="61"/>
        <v>0</v>
      </c>
      <c r="P222" s="62">
        <f t="shared" ca="1" si="62"/>
        <v>0</v>
      </c>
      <c r="Q222" s="62">
        <f t="shared" ca="1" si="63"/>
        <v>0</v>
      </c>
      <c r="R222" s="36">
        <f t="shared" ca="1" si="64"/>
        <v>-1.6905780935331509E-2</v>
      </c>
    </row>
    <row r="223" spans="1:18">
      <c r="A223" s="69"/>
      <c r="B223" s="69"/>
      <c r="C223" s="69"/>
      <c r="D223" s="70">
        <f t="shared" si="50"/>
        <v>0</v>
      </c>
      <c r="E223" s="70">
        <f t="shared" si="51"/>
        <v>0</v>
      </c>
      <c r="F223" s="62">
        <f t="shared" si="52"/>
        <v>0</v>
      </c>
      <c r="G223" s="62">
        <f t="shared" si="53"/>
        <v>0</v>
      </c>
      <c r="H223" s="62">
        <f t="shared" si="54"/>
        <v>0</v>
      </c>
      <c r="I223" s="62">
        <f t="shared" si="55"/>
        <v>0</v>
      </c>
      <c r="J223" s="62">
        <f t="shared" si="56"/>
        <v>0</v>
      </c>
      <c r="K223" s="62">
        <f t="shared" si="57"/>
        <v>0</v>
      </c>
      <c r="L223" s="62">
        <f t="shared" si="58"/>
        <v>0</v>
      </c>
      <c r="M223" s="62">
        <f t="shared" ca="1" si="59"/>
        <v>1.6905780935331509E-2</v>
      </c>
      <c r="N223" s="62">
        <f t="shared" ca="1" si="60"/>
        <v>0</v>
      </c>
      <c r="O223" s="72">
        <f t="shared" ca="1" si="61"/>
        <v>0</v>
      </c>
      <c r="P223" s="62">
        <f t="shared" ca="1" si="62"/>
        <v>0</v>
      </c>
      <c r="Q223" s="62">
        <f t="shared" ca="1" si="63"/>
        <v>0</v>
      </c>
      <c r="R223" s="36">
        <f t="shared" ca="1" si="64"/>
        <v>-1.6905780935331509E-2</v>
      </c>
    </row>
    <row r="224" spans="1:18">
      <c r="A224" s="69"/>
      <c r="B224" s="69"/>
      <c r="C224" s="69"/>
      <c r="D224" s="70">
        <f t="shared" si="50"/>
        <v>0</v>
      </c>
      <c r="E224" s="70">
        <f t="shared" si="51"/>
        <v>0</v>
      </c>
      <c r="F224" s="62">
        <f t="shared" si="52"/>
        <v>0</v>
      </c>
      <c r="G224" s="62">
        <f t="shared" si="53"/>
        <v>0</v>
      </c>
      <c r="H224" s="62">
        <f t="shared" si="54"/>
        <v>0</v>
      </c>
      <c r="I224" s="62">
        <f t="shared" si="55"/>
        <v>0</v>
      </c>
      <c r="J224" s="62">
        <f t="shared" si="56"/>
        <v>0</v>
      </c>
      <c r="K224" s="62">
        <f t="shared" si="57"/>
        <v>0</v>
      </c>
      <c r="L224" s="62">
        <f t="shared" si="58"/>
        <v>0</v>
      </c>
      <c r="M224" s="62">
        <f t="shared" ca="1" si="59"/>
        <v>1.6905780935331509E-2</v>
      </c>
      <c r="N224" s="62">
        <f t="shared" ca="1" si="60"/>
        <v>0</v>
      </c>
      <c r="O224" s="72">
        <f t="shared" ca="1" si="61"/>
        <v>0</v>
      </c>
      <c r="P224" s="62">
        <f t="shared" ca="1" si="62"/>
        <v>0</v>
      </c>
      <c r="Q224" s="62">
        <f t="shared" ca="1" si="63"/>
        <v>0</v>
      </c>
      <c r="R224" s="36">
        <f t="shared" ca="1" si="64"/>
        <v>-1.6905780935331509E-2</v>
      </c>
    </row>
    <row r="225" spans="1:18">
      <c r="A225" s="69"/>
      <c r="B225" s="69"/>
      <c r="C225" s="69"/>
      <c r="D225" s="70">
        <f t="shared" si="50"/>
        <v>0</v>
      </c>
      <c r="E225" s="70">
        <f t="shared" si="51"/>
        <v>0</v>
      </c>
      <c r="F225" s="62">
        <f t="shared" si="52"/>
        <v>0</v>
      </c>
      <c r="G225" s="62">
        <f t="shared" si="53"/>
        <v>0</v>
      </c>
      <c r="H225" s="62">
        <f t="shared" si="54"/>
        <v>0</v>
      </c>
      <c r="I225" s="62">
        <f t="shared" si="55"/>
        <v>0</v>
      </c>
      <c r="J225" s="62">
        <f t="shared" si="56"/>
        <v>0</v>
      </c>
      <c r="K225" s="62">
        <f t="shared" si="57"/>
        <v>0</v>
      </c>
      <c r="L225" s="62">
        <f t="shared" si="58"/>
        <v>0</v>
      </c>
      <c r="M225" s="62">
        <f t="shared" ca="1" si="59"/>
        <v>1.6905780935331509E-2</v>
      </c>
      <c r="N225" s="62">
        <f t="shared" ca="1" si="60"/>
        <v>0</v>
      </c>
      <c r="O225" s="72">
        <f t="shared" ca="1" si="61"/>
        <v>0</v>
      </c>
      <c r="P225" s="62">
        <f t="shared" ca="1" si="62"/>
        <v>0</v>
      </c>
      <c r="Q225" s="62">
        <f t="shared" ca="1" si="63"/>
        <v>0</v>
      </c>
      <c r="R225" s="36">
        <f t="shared" ca="1" si="64"/>
        <v>-1.6905780935331509E-2</v>
      </c>
    </row>
    <row r="226" spans="1:18">
      <c r="A226" s="69"/>
      <c r="B226" s="69"/>
      <c r="C226" s="69"/>
      <c r="D226" s="70">
        <f t="shared" si="50"/>
        <v>0</v>
      </c>
      <c r="E226" s="70">
        <f t="shared" si="51"/>
        <v>0</v>
      </c>
      <c r="F226" s="62">
        <f t="shared" si="52"/>
        <v>0</v>
      </c>
      <c r="G226" s="62">
        <f t="shared" si="53"/>
        <v>0</v>
      </c>
      <c r="H226" s="62">
        <f t="shared" si="54"/>
        <v>0</v>
      </c>
      <c r="I226" s="62">
        <f t="shared" si="55"/>
        <v>0</v>
      </c>
      <c r="J226" s="62">
        <f t="shared" si="56"/>
        <v>0</v>
      </c>
      <c r="K226" s="62">
        <f t="shared" si="57"/>
        <v>0</v>
      </c>
      <c r="L226" s="62">
        <f t="shared" si="58"/>
        <v>0</v>
      </c>
      <c r="M226" s="62">
        <f t="shared" ca="1" si="59"/>
        <v>1.6905780935331509E-2</v>
      </c>
      <c r="N226" s="62">
        <f t="shared" ca="1" si="60"/>
        <v>0</v>
      </c>
      <c r="O226" s="72">
        <f t="shared" ca="1" si="61"/>
        <v>0</v>
      </c>
      <c r="P226" s="62">
        <f t="shared" ca="1" si="62"/>
        <v>0</v>
      </c>
      <c r="Q226" s="62">
        <f t="shared" ca="1" si="63"/>
        <v>0</v>
      </c>
      <c r="R226" s="36">
        <f t="shared" ca="1" si="64"/>
        <v>-1.6905780935331509E-2</v>
      </c>
    </row>
    <row r="227" spans="1:18">
      <c r="A227" s="69"/>
      <c r="B227" s="69"/>
      <c r="C227" s="69"/>
      <c r="D227" s="70">
        <f t="shared" si="50"/>
        <v>0</v>
      </c>
      <c r="E227" s="70">
        <f t="shared" si="51"/>
        <v>0</v>
      </c>
      <c r="F227" s="62">
        <f t="shared" si="52"/>
        <v>0</v>
      </c>
      <c r="G227" s="62">
        <f t="shared" si="53"/>
        <v>0</v>
      </c>
      <c r="H227" s="62">
        <f t="shared" si="54"/>
        <v>0</v>
      </c>
      <c r="I227" s="62">
        <f t="shared" si="55"/>
        <v>0</v>
      </c>
      <c r="J227" s="62">
        <f t="shared" si="56"/>
        <v>0</v>
      </c>
      <c r="K227" s="62">
        <f t="shared" si="57"/>
        <v>0</v>
      </c>
      <c r="L227" s="62">
        <f t="shared" si="58"/>
        <v>0</v>
      </c>
      <c r="M227" s="62">
        <f t="shared" ca="1" si="59"/>
        <v>1.6905780935331509E-2</v>
      </c>
      <c r="N227" s="62">
        <f t="shared" ca="1" si="60"/>
        <v>0</v>
      </c>
      <c r="O227" s="72">
        <f t="shared" ca="1" si="61"/>
        <v>0</v>
      </c>
      <c r="P227" s="62">
        <f t="shared" ca="1" si="62"/>
        <v>0</v>
      </c>
      <c r="Q227" s="62">
        <f t="shared" ca="1" si="63"/>
        <v>0</v>
      </c>
      <c r="R227" s="36">
        <f t="shared" ca="1" si="64"/>
        <v>-1.6905780935331509E-2</v>
      </c>
    </row>
    <row r="228" spans="1:18">
      <c r="A228" s="69"/>
      <c r="B228" s="69"/>
      <c r="C228" s="69"/>
      <c r="D228" s="70">
        <f t="shared" si="50"/>
        <v>0</v>
      </c>
      <c r="E228" s="70">
        <f t="shared" si="51"/>
        <v>0</v>
      </c>
      <c r="F228" s="62">
        <f t="shared" si="52"/>
        <v>0</v>
      </c>
      <c r="G228" s="62">
        <f t="shared" si="53"/>
        <v>0</v>
      </c>
      <c r="H228" s="62">
        <f t="shared" si="54"/>
        <v>0</v>
      </c>
      <c r="I228" s="62">
        <f t="shared" si="55"/>
        <v>0</v>
      </c>
      <c r="J228" s="62">
        <f t="shared" si="56"/>
        <v>0</v>
      </c>
      <c r="K228" s="62">
        <f t="shared" si="57"/>
        <v>0</v>
      </c>
      <c r="L228" s="62">
        <f t="shared" si="58"/>
        <v>0</v>
      </c>
      <c r="M228" s="62">
        <f t="shared" ca="1" si="59"/>
        <v>1.6905780935331509E-2</v>
      </c>
      <c r="N228" s="62">
        <f t="shared" ca="1" si="60"/>
        <v>0</v>
      </c>
      <c r="O228" s="72">
        <f t="shared" ca="1" si="61"/>
        <v>0</v>
      </c>
      <c r="P228" s="62">
        <f t="shared" ca="1" si="62"/>
        <v>0</v>
      </c>
      <c r="Q228" s="62">
        <f t="shared" ca="1" si="63"/>
        <v>0</v>
      </c>
      <c r="R228" s="36">
        <f t="shared" ca="1" si="64"/>
        <v>-1.6905780935331509E-2</v>
      </c>
    </row>
    <row r="229" spans="1:18">
      <c r="A229" s="69"/>
      <c r="B229" s="69"/>
      <c r="C229" s="69"/>
      <c r="D229" s="70">
        <f t="shared" si="50"/>
        <v>0</v>
      </c>
      <c r="E229" s="70">
        <f t="shared" si="51"/>
        <v>0</v>
      </c>
      <c r="F229" s="62">
        <f t="shared" si="52"/>
        <v>0</v>
      </c>
      <c r="G229" s="62">
        <f t="shared" si="53"/>
        <v>0</v>
      </c>
      <c r="H229" s="62">
        <f t="shared" si="54"/>
        <v>0</v>
      </c>
      <c r="I229" s="62">
        <f t="shared" si="55"/>
        <v>0</v>
      </c>
      <c r="J229" s="62">
        <f t="shared" si="56"/>
        <v>0</v>
      </c>
      <c r="K229" s="62">
        <f t="shared" si="57"/>
        <v>0</v>
      </c>
      <c r="L229" s="62">
        <f t="shared" si="58"/>
        <v>0</v>
      </c>
      <c r="M229" s="62">
        <f t="shared" ca="1" si="59"/>
        <v>1.6905780935331509E-2</v>
      </c>
      <c r="N229" s="62">
        <f t="shared" ca="1" si="60"/>
        <v>0</v>
      </c>
      <c r="O229" s="72">
        <f t="shared" ca="1" si="61"/>
        <v>0</v>
      </c>
      <c r="P229" s="62">
        <f t="shared" ca="1" si="62"/>
        <v>0</v>
      </c>
      <c r="Q229" s="62">
        <f t="shared" ca="1" si="63"/>
        <v>0</v>
      </c>
      <c r="R229" s="36">
        <f t="shared" ca="1" si="64"/>
        <v>-1.6905780935331509E-2</v>
      </c>
    </row>
    <row r="230" spans="1:18">
      <c r="A230" s="69"/>
      <c r="B230" s="69"/>
      <c r="C230" s="69"/>
      <c r="D230" s="70">
        <f t="shared" si="50"/>
        <v>0</v>
      </c>
      <c r="E230" s="70">
        <f t="shared" si="51"/>
        <v>0</v>
      </c>
      <c r="F230" s="62">
        <f t="shared" si="52"/>
        <v>0</v>
      </c>
      <c r="G230" s="62">
        <f t="shared" si="53"/>
        <v>0</v>
      </c>
      <c r="H230" s="62">
        <f t="shared" si="54"/>
        <v>0</v>
      </c>
      <c r="I230" s="62">
        <f t="shared" si="55"/>
        <v>0</v>
      </c>
      <c r="J230" s="62">
        <f t="shared" si="56"/>
        <v>0</v>
      </c>
      <c r="K230" s="62">
        <f t="shared" si="57"/>
        <v>0</v>
      </c>
      <c r="L230" s="62">
        <f t="shared" si="58"/>
        <v>0</v>
      </c>
      <c r="M230" s="62">
        <f t="shared" ca="1" si="59"/>
        <v>1.6905780935331509E-2</v>
      </c>
      <c r="N230" s="62">
        <f t="shared" ca="1" si="60"/>
        <v>0</v>
      </c>
      <c r="O230" s="72">
        <f t="shared" ca="1" si="61"/>
        <v>0</v>
      </c>
      <c r="P230" s="62">
        <f t="shared" ca="1" si="62"/>
        <v>0</v>
      </c>
      <c r="Q230" s="62">
        <f t="shared" ca="1" si="63"/>
        <v>0</v>
      </c>
      <c r="R230" s="36">
        <f t="shared" ca="1" si="64"/>
        <v>-1.6905780935331509E-2</v>
      </c>
    </row>
    <row r="231" spans="1:18">
      <c r="A231" s="69"/>
      <c r="B231" s="69"/>
      <c r="C231" s="69"/>
      <c r="D231" s="70">
        <f t="shared" si="50"/>
        <v>0</v>
      </c>
      <c r="E231" s="70">
        <f t="shared" si="51"/>
        <v>0</v>
      </c>
      <c r="F231" s="62">
        <f t="shared" si="52"/>
        <v>0</v>
      </c>
      <c r="G231" s="62">
        <f t="shared" si="53"/>
        <v>0</v>
      </c>
      <c r="H231" s="62">
        <f t="shared" si="54"/>
        <v>0</v>
      </c>
      <c r="I231" s="62">
        <f t="shared" si="55"/>
        <v>0</v>
      </c>
      <c r="J231" s="62">
        <f t="shared" si="56"/>
        <v>0</v>
      </c>
      <c r="K231" s="62">
        <f t="shared" si="57"/>
        <v>0</v>
      </c>
      <c r="L231" s="62">
        <f t="shared" si="58"/>
        <v>0</v>
      </c>
      <c r="M231" s="62">
        <f t="shared" ca="1" si="59"/>
        <v>1.6905780935331509E-2</v>
      </c>
      <c r="N231" s="62">
        <f t="shared" ca="1" si="60"/>
        <v>0</v>
      </c>
      <c r="O231" s="72">
        <f t="shared" ca="1" si="61"/>
        <v>0</v>
      </c>
      <c r="P231" s="62">
        <f t="shared" ca="1" si="62"/>
        <v>0</v>
      </c>
      <c r="Q231" s="62">
        <f t="shared" ca="1" si="63"/>
        <v>0</v>
      </c>
      <c r="R231" s="36">
        <f t="shared" ca="1" si="64"/>
        <v>-1.6905780935331509E-2</v>
      </c>
    </row>
    <row r="232" spans="1:18">
      <c r="A232" s="69"/>
      <c r="B232" s="69"/>
      <c r="C232" s="69"/>
      <c r="D232" s="70">
        <f t="shared" si="50"/>
        <v>0</v>
      </c>
      <c r="E232" s="70">
        <f t="shared" si="51"/>
        <v>0</v>
      </c>
      <c r="F232" s="62">
        <f t="shared" si="52"/>
        <v>0</v>
      </c>
      <c r="G232" s="62">
        <f t="shared" si="53"/>
        <v>0</v>
      </c>
      <c r="H232" s="62">
        <f t="shared" si="54"/>
        <v>0</v>
      </c>
      <c r="I232" s="62">
        <f t="shared" si="55"/>
        <v>0</v>
      </c>
      <c r="J232" s="62">
        <f t="shared" si="56"/>
        <v>0</v>
      </c>
      <c r="K232" s="62">
        <f t="shared" si="57"/>
        <v>0</v>
      </c>
      <c r="L232" s="62">
        <f t="shared" si="58"/>
        <v>0</v>
      </c>
      <c r="M232" s="62">
        <f t="shared" ca="1" si="59"/>
        <v>1.6905780935331509E-2</v>
      </c>
      <c r="N232" s="62">
        <f t="shared" ca="1" si="60"/>
        <v>0</v>
      </c>
      <c r="O232" s="72">
        <f t="shared" ca="1" si="61"/>
        <v>0</v>
      </c>
      <c r="P232" s="62">
        <f t="shared" ca="1" si="62"/>
        <v>0</v>
      </c>
      <c r="Q232" s="62">
        <f t="shared" ca="1" si="63"/>
        <v>0</v>
      </c>
      <c r="R232" s="36">
        <f t="shared" ca="1" si="64"/>
        <v>-1.6905780935331509E-2</v>
      </c>
    </row>
    <row r="233" spans="1:18">
      <c r="A233" s="69"/>
      <c r="B233" s="69"/>
      <c r="C233" s="69"/>
      <c r="D233" s="70">
        <f t="shared" si="50"/>
        <v>0</v>
      </c>
      <c r="E233" s="70">
        <f t="shared" si="51"/>
        <v>0</v>
      </c>
      <c r="F233" s="62">
        <f t="shared" si="52"/>
        <v>0</v>
      </c>
      <c r="G233" s="62">
        <f t="shared" si="53"/>
        <v>0</v>
      </c>
      <c r="H233" s="62">
        <f t="shared" si="54"/>
        <v>0</v>
      </c>
      <c r="I233" s="62">
        <f t="shared" si="55"/>
        <v>0</v>
      </c>
      <c r="J233" s="62">
        <f t="shared" si="56"/>
        <v>0</v>
      </c>
      <c r="K233" s="62">
        <f t="shared" si="57"/>
        <v>0</v>
      </c>
      <c r="L233" s="62">
        <f t="shared" si="58"/>
        <v>0</v>
      </c>
      <c r="M233" s="62">
        <f t="shared" ca="1" si="59"/>
        <v>1.6905780935331509E-2</v>
      </c>
      <c r="N233" s="62">
        <f t="shared" ca="1" si="60"/>
        <v>0</v>
      </c>
      <c r="O233" s="72">
        <f t="shared" ca="1" si="61"/>
        <v>0</v>
      </c>
      <c r="P233" s="62">
        <f t="shared" ca="1" si="62"/>
        <v>0</v>
      </c>
      <c r="Q233" s="62">
        <f t="shared" ca="1" si="63"/>
        <v>0</v>
      </c>
      <c r="R233" s="36">
        <f t="shared" ca="1" si="64"/>
        <v>-1.6905780935331509E-2</v>
      </c>
    </row>
    <row r="234" spans="1:18">
      <c r="A234" s="69"/>
      <c r="B234" s="69"/>
      <c r="C234" s="69"/>
      <c r="D234" s="70">
        <f t="shared" si="50"/>
        <v>0</v>
      </c>
      <c r="E234" s="70">
        <f t="shared" si="51"/>
        <v>0</v>
      </c>
      <c r="F234" s="62">
        <f t="shared" si="52"/>
        <v>0</v>
      </c>
      <c r="G234" s="62">
        <f t="shared" si="53"/>
        <v>0</v>
      </c>
      <c r="H234" s="62">
        <f t="shared" si="54"/>
        <v>0</v>
      </c>
      <c r="I234" s="62">
        <f t="shared" si="55"/>
        <v>0</v>
      </c>
      <c r="J234" s="62">
        <f t="shared" si="56"/>
        <v>0</v>
      </c>
      <c r="K234" s="62">
        <f t="shared" si="57"/>
        <v>0</v>
      </c>
      <c r="L234" s="62">
        <f t="shared" si="58"/>
        <v>0</v>
      </c>
      <c r="M234" s="62">
        <f t="shared" ca="1" si="59"/>
        <v>1.6905780935331509E-2</v>
      </c>
      <c r="N234" s="62">
        <f t="shared" ca="1" si="60"/>
        <v>0</v>
      </c>
      <c r="O234" s="72">
        <f t="shared" ca="1" si="61"/>
        <v>0</v>
      </c>
      <c r="P234" s="62">
        <f t="shared" ca="1" si="62"/>
        <v>0</v>
      </c>
      <c r="Q234" s="62">
        <f t="shared" ca="1" si="63"/>
        <v>0</v>
      </c>
      <c r="R234" s="36">
        <f t="shared" ca="1" si="64"/>
        <v>-1.6905780935331509E-2</v>
      </c>
    </row>
    <row r="235" spans="1:18">
      <c r="A235" s="69"/>
      <c r="B235" s="69"/>
      <c r="C235" s="69"/>
      <c r="D235" s="70">
        <f t="shared" si="50"/>
        <v>0</v>
      </c>
      <c r="E235" s="70">
        <f t="shared" si="51"/>
        <v>0</v>
      </c>
      <c r="F235" s="62">
        <f t="shared" si="52"/>
        <v>0</v>
      </c>
      <c r="G235" s="62">
        <f t="shared" si="53"/>
        <v>0</v>
      </c>
      <c r="H235" s="62">
        <f t="shared" si="54"/>
        <v>0</v>
      </c>
      <c r="I235" s="62">
        <f t="shared" si="55"/>
        <v>0</v>
      </c>
      <c r="J235" s="62">
        <f t="shared" si="56"/>
        <v>0</v>
      </c>
      <c r="K235" s="62">
        <f t="shared" si="57"/>
        <v>0</v>
      </c>
      <c r="L235" s="62">
        <f t="shared" si="58"/>
        <v>0</v>
      </c>
      <c r="M235" s="62">
        <f t="shared" ca="1" si="59"/>
        <v>1.6905780935331509E-2</v>
      </c>
      <c r="N235" s="62">
        <f t="shared" ca="1" si="60"/>
        <v>0</v>
      </c>
      <c r="O235" s="72">
        <f t="shared" ca="1" si="61"/>
        <v>0</v>
      </c>
      <c r="P235" s="62">
        <f t="shared" ca="1" si="62"/>
        <v>0</v>
      </c>
      <c r="Q235" s="62">
        <f t="shared" ca="1" si="63"/>
        <v>0</v>
      </c>
      <c r="R235" s="36">
        <f t="shared" ca="1" si="64"/>
        <v>-1.6905780935331509E-2</v>
      </c>
    </row>
    <row r="236" spans="1:18">
      <c r="A236" s="69"/>
      <c r="B236" s="69"/>
      <c r="C236" s="69"/>
      <c r="D236" s="70">
        <f t="shared" si="50"/>
        <v>0</v>
      </c>
      <c r="E236" s="70">
        <f t="shared" si="51"/>
        <v>0</v>
      </c>
      <c r="F236" s="62">
        <f t="shared" si="52"/>
        <v>0</v>
      </c>
      <c r="G236" s="62">
        <f t="shared" si="53"/>
        <v>0</v>
      </c>
      <c r="H236" s="62">
        <f t="shared" si="54"/>
        <v>0</v>
      </c>
      <c r="I236" s="62">
        <f t="shared" si="55"/>
        <v>0</v>
      </c>
      <c r="J236" s="62">
        <f t="shared" si="56"/>
        <v>0</v>
      </c>
      <c r="K236" s="62">
        <f t="shared" si="57"/>
        <v>0</v>
      </c>
      <c r="L236" s="62">
        <f t="shared" si="58"/>
        <v>0</v>
      </c>
      <c r="M236" s="62">
        <f t="shared" ca="1" si="59"/>
        <v>1.6905780935331509E-2</v>
      </c>
      <c r="N236" s="62">
        <f t="shared" ca="1" si="60"/>
        <v>0</v>
      </c>
      <c r="O236" s="72">
        <f t="shared" ca="1" si="61"/>
        <v>0</v>
      </c>
      <c r="P236" s="62">
        <f t="shared" ca="1" si="62"/>
        <v>0</v>
      </c>
      <c r="Q236" s="62">
        <f t="shared" ca="1" si="63"/>
        <v>0</v>
      </c>
      <c r="R236" s="36">
        <f t="shared" ca="1" si="64"/>
        <v>-1.6905780935331509E-2</v>
      </c>
    </row>
    <row r="237" spans="1:18">
      <c r="A237" s="69"/>
      <c r="B237" s="69"/>
      <c r="C237" s="69"/>
      <c r="D237" s="70">
        <f t="shared" si="50"/>
        <v>0</v>
      </c>
      <c r="E237" s="70">
        <f t="shared" si="51"/>
        <v>0</v>
      </c>
      <c r="F237" s="62">
        <f t="shared" si="52"/>
        <v>0</v>
      </c>
      <c r="G237" s="62">
        <f t="shared" si="53"/>
        <v>0</v>
      </c>
      <c r="H237" s="62">
        <f t="shared" si="54"/>
        <v>0</v>
      </c>
      <c r="I237" s="62">
        <f t="shared" si="55"/>
        <v>0</v>
      </c>
      <c r="J237" s="62">
        <f t="shared" si="56"/>
        <v>0</v>
      </c>
      <c r="K237" s="62">
        <f t="shared" si="57"/>
        <v>0</v>
      </c>
      <c r="L237" s="62">
        <f t="shared" si="58"/>
        <v>0</v>
      </c>
      <c r="M237" s="62">
        <f t="shared" ca="1" si="59"/>
        <v>1.6905780935331509E-2</v>
      </c>
      <c r="N237" s="62">
        <f t="shared" ca="1" si="60"/>
        <v>0</v>
      </c>
      <c r="O237" s="72">
        <f t="shared" ca="1" si="61"/>
        <v>0</v>
      </c>
      <c r="P237" s="62">
        <f t="shared" ca="1" si="62"/>
        <v>0</v>
      </c>
      <c r="Q237" s="62">
        <f t="shared" ca="1" si="63"/>
        <v>0</v>
      </c>
      <c r="R237" s="36">
        <f t="shared" ca="1" si="64"/>
        <v>-1.6905780935331509E-2</v>
      </c>
    </row>
    <row r="238" spans="1:18">
      <c r="A238" s="69"/>
      <c r="B238" s="69"/>
      <c r="C238" s="69"/>
      <c r="D238" s="70">
        <f t="shared" si="50"/>
        <v>0</v>
      </c>
      <c r="E238" s="70">
        <f t="shared" si="51"/>
        <v>0</v>
      </c>
      <c r="F238" s="62">
        <f t="shared" si="52"/>
        <v>0</v>
      </c>
      <c r="G238" s="62">
        <f t="shared" si="53"/>
        <v>0</v>
      </c>
      <c r="H238" s="62">
        <f t="shared" si="54"/>
        <v>0</v>
      </c>
      <c r="I238" s="62">
        <f t="shared" si="55"/>
        <v>0</v>
      </c>
      <c r="J238" s="62">
        <f t="shared" si="56"/>
        <v>0</v>
      </c>
      <c r="K238" s="62">
        <f t="shared" si="57"/>
        <v>0</v>
      </c>
      <c r="L238" s="62">
        <f t="shared" si="58"/>
        <v>0</v>
      </c>
      <c r="M238" s="62">
        <f t="shared" ca="1" si="59"/>
        <v>1.6905780935331509E-2</v>
      </c>
      <c r="N238" s="62">
        <f t="shared" ca="1" si="60"/>
        <v>0</v>
      </c>
      <c r="O238" s="72">
        <f t="shared" ca="1" si="61"/>
        <v>0</v>
      </c>
      <c r="P238" s="62">
        <f t="shared" ca="1" si="62"/>
        <v>0</v>
      </c>
      <c r="Q238" s="62">
        <f t="shared" ca="1" si="63"/>
        <v>0</v>
      </c>
      <c r="R238" s="36">
        <f t="shared" ca="1" si="64"/>
        <v>-1.6905780935331509E-2</v>
      </c>
    </row>
    <row r="239" spans="1:18">
      <c r="A239" s="69"/>
      <c r="B239" s="69"/>
      <c r="C239" s="69"/>
      <c r="D239" s="70">
        <f t="shared" si="50"/>
        <v>0</v>
      </c>
      <c r="E239" s="70">
        <f t="shared" si="51"/>
        <v>0</v>
      </c>
      <c r="F239" s="62">
        <f t="shared" si="52"/>
        <v>0</v>
      </c>
      <c r="G239" s="62">
        <f t="shared" si="53"/>
        <v>0</v>
      </c>
      <c r="H239" s="62">
        <f t="shared" si="54"/>
        <v>0</v>
      </c>
      <c r="I239" s="62">
        <f t="shared" si="55"/>
        <v>0</v>
      </c>
      <c r="J239" s="62">
        <f t="shared" si="56"/>
        <v>0</v>
      </c>
      <c r="K239" s="62">
        <f t="shared" si="57"/>
        <v>0</v>
      </c>
      <c r="L239" s="62">
        <f t="shared" si="58"/>
        <v>0</v>
      </c>
      <c r="M239" s="62">
        <f t="shared" ca="1" si="59"/>
        <v>1.6905780935331509E-2</v>
      </c>
      <c r="N239" s="62">
        <f t="shared" ca="1" si="60"/>
        <v>0</v>
      </c>
      <c r="O239" s="72">
        <f t="shared" ca="1" si="61"/>
        <v>0</v>
      </c>
      <c r="P239" s="62">
        <f t="shared" ca="1" si="62"/>
        <v>0</v>
      </c>
      <c r="Q239" s="62">
        <f t="shared" ca="1" si="63"/>
        <v>0</v>
      </c>
      <c r="R239" s="36">
        <f t="shared" ca="1" si="64"/>
        <v>-1.6905780935331509E-2</v>
      </c>
    </row>
    <row r="240" spans="1:18">
      <c r="A240" s="69"/>
      <c r="B240" s="69"/>
      <c r="C240" s="69"/>
      <c r="D240" s="70">
        <f t="shared" si="50"/>
        <v>0</v>
      </c>
      <c r="E240" s="70">
        <f t="shared" si="51"/>
        <v>0</v>
      </c>
      <c r="F240" s="62">
        <f t="shared" si="52"/>
        <v>0</v>
      </c>
      <c r="G240" s="62">
        <f t="shared" si="53"/>
        <v>0</v>
      </c>
      <c r="H240" s="62">
        <f t="shared" si="54"/>
        <v>0</v>
      </c>
      <c r="I240" s="62">
        <f t="shared" si="55"/>
        <v>0</v>
      </c>
      <c r="J240" s="62">
        <f t="shared" si="56"/>
        <v>0</v>
      </c>
      <c r="K240" s="62">
        <f t="shared" si="57"/>
        <v>0</v>
      </c>
      <c r="L240" s="62">
        <f t="shared" si="58"/>
        <v>0</v>
      </c>
      <c r="M240" s="62">
        <f t="shared" ca="1" si="59"/>
        <v>1.6905780935331509E-2</v>
      </c>
      <c r="N240" s="62">
        <f t="shared" ca="1" si="60"/>
        <v>0</v>
      </c>
      <c r="O240" s="72">
        <f t="shared" ca="1" si="61"/>
        <v>0</v>
      </c>
      <c r="P240" s="62">
        <f t="shared" ca="1" si="62"/>
        <v>0</v>
      </c>
      <c r="Q240" s="62">
        <f t="shared" ca="1" si="63"/>
        <v>0</v>
      </c>
      <c r="R240" s="36">
        <f t="shared" ca="1" si="64"/>
        <v>-1.6905780935331509E-2</v>
      </c>
    </row>
    <row r="241" spans="1:18">
      <c r="A241" s="69"/>
      <c r="B241" s="69"/>
      <c r="C241" s="69"/>
      <c r="D241" s="70">
        <f t="shared" si="50"/>
        <v>0</v>
      </c>
      <c r="E241" s="70">
        <f t="shared" si="51"/>
        <v>0</v>
      </c>
      <c r="F241" s="62">
        <f t="shared" si="52"/>
        <v>0</v>
      </c>
      <c r="G241" s="62">
        <f t="shared" si="53"/>
        <v>0</v>
      </c>
      <c r="H241" s="62">
        <f t="shared" si="54"/>
        <v>0</v>
      </c>
      <c r="I241" s="62">
        <f t="shared" si="55"/>
        <v>0</v>
      </c>
      <c r="J241" s="62">
        <f t="shared" si="56"/>
        <v>0</v>
      </c>
      <c r="K241" s="62">
        <f t="shared" si="57"/>
        <v>0</v>
      </c>
      <c r="L241" s="62">
        <f t="shared" si="58"/>
        <v>0</v>
      </c>
      <c r="M241" s="62">
        <f t="shared" ca="1" si="59"/>
        <v>1.6905780935331509E-2</v>
      </c>
      <c r="N241" s="62">
        <f t="shared" ca="1" si="60"/>
        <v>0</v>
      </c>
      <c r="O241" s="72">
        <f t="shared" ca="1" si="61"/>
        <v>0</v>
      </c>
      <c r="P241" s="62">
        <f t="shared" ca="1" si="62"/>
        <v>0</v>
      </c>
      <c r="Q241" s="62">
        <f t="shared" ca="1" si="63"/>
        <v>0</v>
      </c>
      <c r="R241" s="36">
        <f t="shared" ca="1" si="64"/>
        <v>-1.6905780935331509E-2</v>
      </c>
    </row>
    <row r="242" spans="1:18">
      <c r="A242" s="69"/>
      <c r="B242" s="69"/>
      <c r="C242" s="69"/>
      <c r="D242" s="70">
        <f t="shared" si="50"/>
        <v>0</v>
      </c>
      <c r="E242" s="70">
        <f t="shared" si="51"/>
        <v>0</v>
      </c>
      <c r="F242" s="62">
        <f t="shared" si="52"/>
        <v>0</v>
      </c>
      <c r="G242" s="62">
        <f t="shared" si="53"/>
        <v>0</v>
      </c>
      <c r="H242" s="62">
        <f t="shared" si="54"/>
        <v>0</v>
      </c>
      <c r="I242" s="62">
        <f t="shared" si="55"/>
        <v>0</v>
      </c>
      <c r="J242" s="62">
        <f t="shared" si="56"/>
        <v>0</v>
      </c>
      <c r="K242" s="62">
        <f t="shared" si="57"/>
        <v>0</v>
      </c>
      <c r="L242" s="62">
        <f t="shared" si="58"/>
        <v>0</v>
      </c>
      <c r="M242" s="62">
        <f t="shared" ca="1" si="59"/>
        <v>1.6905780935331509E-2</v>
      </c>
      <c r="N242" s="62">
        <f t="shared" ca="1" si="60"/>
        <v>0</v>
      </c>
      <c r="O242" s="72">
        <f t="shared" ca="1" si="61"/>
        <v>0</v>
      </c>
      <c r="P242" s="62">
        <f t="shared" ca="1" si="62"/>
        <v>0</v>
      </c>
      <c r="Q242" s="62">
        <f t="shared" ca="1" si="63"/>
        <v>0</v>
      </c>
      <c r="R242" s="36">
        <f t="shared" ca="1" si="64"/>
        <v>-1.6905780935331509E-2</v>
      </c>
    </row>
    <row r="243" spans="1:18">
      <c r="A243" s="69"/>
      <c r="B243" s="69"/>
      <c r="C243" s="69"/>
      <c r="D243" s="70">
        <f t="shared" si="50"/>
        <v>0</v>
      </c>
      <c r="E243" s="70">
        <f t="shared" si="51"/>
        <v>0</v>
      </c>
      <c r="F243" s="62">
        <f t="shared" si="52"/>
        <v>0</v>
      </c>
      <c r="G243" s="62">
        <f t="shared" si="53"/>
        <v>0</v>
      </c>
      <c r="H243" s="62">
        <f t="shared" si="54"/>
        <v>0</v>
      </c>
      <c r="I243" s="62">
        <f t="shared" si="55"/>
        <v>0</v>
      </c>
      <c r="J243" s="62">
        <f t="shared" si="56"/>
        <v>0</v>
      </c>
      <c r="K243" s="62">
        <f t="shared" si="57"/>
        <v>0</v>
      </c>
      <c r="L243" s="62">
        <f t="shared" si="58"/>
        <v>0</v>
      </c>
      <c r="M243" s="62">
        <f t="shared" ca="1" si="59"/>
        <v>1.6905780935331509E-2</v>
      </c>
      <c r="N243" s="62">
        <f t="shared" ca="1" si="60"/>
        <v>0</v>
      </c>
      <c r="O243" s="72">
        <f t="shared" ca="1" si="61"/>
        <v>0</v>
      </c>
      <c r="P243" s="62">
        <f t="shared" ca="1" si="62"/>
        <v>0</v>
      </c>
      <c r="Q243" s="62">
        <f t="shared" ca="1" si="63"/>
        <v>0</v>
      </c>
      <c r="R243" s="36">
        <f t="shared" ca="1" si="64"/>
        <v>-1.6905780935331509E-2</v>
      </c>
    </row>
    <row r="244" spans="1:18">
      <c r="A244" s="69"/>
      <c r="B244" s="69"/>
      <c r="C244" s="69"/>
      <c r="D244" s="70">
        <f t="shared" si="50"/>
        <v>0</v>
      </c>
      <c r="E244" s="70">
        <f t="shared" si="51"/>
        <v>0</v>
      </c>
      <c r="F244" s="62">
        <f t="shared" si="52"/>
        <v>0</v>
      </c>
      <c r="G244" s="62">
        <f t="shared" si="53"/>
        <v>0</v>
      </c>
      <c r="H244" s="62">
        <f t="shared" si="54"/>
        <v>0</v>
      </c>
      <c r="I244" s="62">
        <f t="shared" si="55"/>
        <v>0</v>
      </c>
      <c r="J244" s="62">
        <f t="shared" si="56"/>
        <v>0</v>
      </c>
      <c r="K244" s="62">
        <f t="shared" si="57"/>
        <v>0</v>
      </c>
      <c r="L244" s="62">
        <f t="shared" si="58"/>
        <v>0</v>
      </c>
      <c r="M244" s="62">
        <f t="shared" ca="1" si="59"/>
        <v>1.6905780935331509E-2</v>
      </c>
      <c r="N244" s="62">
        <f t="shared" ca="1" si="60"/>
        <v>0</v>
      </c>
      <c r="O244" s="72">
        <f t="shared" ca="1" si="61"/>
        <v>0</v>
      </c>
      <c r="P244" s="62">
        <f t="shared" ca="1" si="62"/>
        <v>0</v>
      </c>
      <c r="Q244" s="62">
        <f t="shared" ca="1" si="63"/>
        <v>0</v>
      </c>
      <c r="R244" s="36">
        <f t="shared" ca="1" si="64"/>
        <v>-1.6905780935331509E-2</v>
      </c>
    </row>
    <row r="245" spans="1:18">
      <c r="A245" s="69"/>
      <c r="B245" s="69"/>
      <c r="C245" s="69"/>
      <c r="D245" s="70">
        <f t="shared" si="50"/>
        <v>0</v>
      </c>
      <c r="E245" s="70">
        <f t="shared" si="51"/>
        <v>0</v>
      </c>
      <c r="F245" s="62">
        <f t="shared" si="52"/>
        <v>0</v>
      </c>
      <c r="G245" s="62">
        <f t="shared" si="53"/>
        <v>0</v>
      </c>
      <c r="H245" s="62">
        <f t="shared" si="54"/>
        <v>0</v>
      </c>
      <c r="I245" s="62">
        <f t="shared" si="55"/>
        <v>0</v>
      </c>
      <c r="J245" s="62">
        <f t="shared" si="56"/>
        <v>0</v>
      </c>
      <c r="K245" s="62">
        <f t="shared" si="57"/>
        <v>0</v>
      </c>
      <c r="L245" s="62">
        <f t="shared" si="58"/>
        <v>0</v>
      </c>
      <c r="M245" s="62">
        <f t="shared" ca="1" si="59"/>
        <v>1.6905780935331509E-2</v>
      </c>
      <c r="N245" s="62">
        <f t="shared" ca="1" si="60"/>
        <v>0</v>
      </c>
      <c r="O245" s="72">
        <f t="shared" ca="1" si="61"/>
        <v>0</v>
      </c>
      <c r="P245" s="62">
        <f t="shared" ca="1" si="62"/>
        <v>0</v>
      </c>
      <c r="Q245" s="62">
        <f t="shared" ca="1" si="63"/>
        <v>0</v>
      </c>
      <c r="R245" s="36">
        <f t="shared" ca="1" si="64"/>
        <v>-1.6905780935331509E-2</v>
      </c>
    </row>
    <row r="246" spans="1:18">
      <c r="A246" s="69"/>
      <c r="B246" s="69"/>
      <c r="C246" s="69"/>
      <c r="D246" s="70">
        <f t="shared" si="50"/>
        <v>0</v>
      </c>
      <c r="E246" s="70">
        <f t="shared" si="51"/>
        <v>0</v>
      </c>
      <c r="F246" s="62">
        <f t="shared" si="52"/>
        <v>0</v>
      </c>
      <c r="G246" s="62">
        <f t="shared" si="53"/>
        <v>0</v>
      </c>
      <c r="H246" s="62">
        <f t="shared" si="54"/>
        <v>0</v>
      </c>
      <c r="I246" s="62">
        <f t="shared" si="55"/>
        <v>0</v>
      </c>
      <c r="J246" s="62">
        <f t="shared" si="56"/>
        <v>0</v>
      </c>
      <c r="K246" s="62">
        <f t="shared" si="57"/>
        <v>0</v>
      </c>
      <c r="L246" s="62">
        <f t="shared" si="58"/>
        <v>0</v>
      </c>
      <c r="M246" s="62">
        <f t="shared" ca="1" si="59"/>
        <v>1.6905780935331509E-2</v>
      </c>
      <c r="N246" s="62">
        <f t="shared" ca="1" si="60"/>
        <v>0</v>
      </c>
      <c r="O246" s="72">
        <f t="shared" ca="1" si="61"/>
        <v>0</v>
      </c>
      <c r="P246" s="62">
        <f t="shared" ca="1" si="62"/>
        <v>0</v>
      </c>
      <c r="Q246" s="62">
        <f t="shared" ca="1" si="63"/>
        <v>0</v>
      </c>
      <c r="R246" s="36">
        <f t="shared" ca="1" si="64"/>
        <v>-1.6905780935331509E-2</v>
      </c>
    </row>
    <row r="247" spans="1:18">
      <c r="A247" s="69"/>
      <c r="B247" s="69"/>
      <c r="C247" s="69"/>
      <c r="D247" s="70">
        <f t="shared" si="50"/>
        <v>0</v>
      </c>
      <c r="E247" s="70">
        <f t="shared" si="51"/>
        <v>0</v>
      </c>
      <c r="F247" s="62">
        <f t="shared" si="52"/>
        <v>0</v>
      </c>
      <c r="G247" s="62">
        <f t="shared" si="53"/>
        <v>0</v>
      </c>
      <c r="H247" s="62">
        <f t="shared" si="54"/>
        <v>0</v>
      </c>
      <c r="I247" s="62">
        <f t="shared" si="55"/>
        <v>0</v>
      </c>
      <c r="J247" s="62">
        <f t="shared" si="56"/>
        <v>0</v>
      </c>
      <c r="K247" s="62">
        <f t="shared" si="57"/>
        <v>0</v>
      </c>
      <c r="L247" s="62">
        <f t="shared" si="58"/>
        <v>0</v>
      </c>
      <c r="M247" s="62">
        <f t="shared" ca="1" si="59"/>
        <v>1.6905780935331509E-2</v>
      </c>
      <c r="N247" s="62">
        <f t="shared" ca="1" si="60"/>
        <v>0</v>
      </c>
      <c r="O247" s="72">
        <f t="shared" ca="1" si="61"/>
        <v>0</v>
      </c>
      <c r="P247" s="62">
        <f t="shared" ca="1" si="62"/>
        <v>0</v>
      </c>
      <c r="Q247" s="62">
        <f t="shared" ca="1" si="63"/>
        <v>0</v>
      </c>
      <c r="R247" s="36">
        <f t="shared" ca="1" si="64"/>
        <v>-1.6905780935331509E-2</v>
      </c>
    </row>
    <row r="248" spans="1:18">
      <c r="A248" s="69"/>
      <c r="B248" s="69"/>
      <c r="C248" s="69"/>
      <c r="D248" s="70">
        <f t="shared" si="50"/>
        <v>0</v>
      </c>
      <c r="E248" s="70">
        <f t="shared" si="51"/>
        <v>0</v>
      </c>
      <c r="F248" s="62">
        <f t="shared" si="52"/>
        <v>0</v>
      </c>
      <c r="G248" s="62">
        <f t="shared" si="53"/>
        <v>0</v>
      </c>
      <c r="H248" s="62">
        <f t="shared" si="54"/>
        <v>0</v>
      </c>
      <c r="I248" s="62">
        <f t="shared" si="55"/>
        <v>0</v>
      </c>
      <c r="J248" s="62">
        <f t="shared" si="56"/>
        <v>0</v>
      </c>
      <c r="K248" s="62">
        <f t="shared" si="57"/>
        <v>0</v>
      </c>
      <c r="L248" s="62">
        <f t="shared" si="58"/>
        <v>0</v>
      </c>
      <c r="M248" s="62">
        <f t="shared" ca="1" si="59"/>
        <v>1.6905780935331509E-2</v>
      </c>
      <c r="N248" s="62">
        <f t="shared" ca="1" si="60"/>
        <v>0</v>
      </c>
      <c r="O248" s="72">
        <f t="shared" ca="1" si="61"/>
        <v>0</v>
      </c>
      <c r="P248" s="62">
        <f t="shared" ca="1" si="62"/>
        <v>0</v>
      </c>
      <c r="Q248" s="62">
        <f t="shared" ca="1" si="63"/>
        <v>0</v>
      </c>
      <c r="R248" s="36">
        <f t="shared" ca="1" si="64"/>
        <v>-1.6905780935331509E-2</v>
      </c>
    </row>
    <row r="249" spans="1:18">
      <c r="A249" s="69"/>
      <c r="B249" s="69"/>
      <c r="C249" s="69"/>
      <c r="D249" s="70">
        <f t="shared" si="50"/>
        <v>0</v>
      </c>
      <c r="E249" s="70">
        <f t="shared" si="51"/>
        <v>0</v>
      </c>
      <c r="F249" s="62">
        <f t="shared" si="52"/>
        <v>0</v>
      </c>
      <c r="G249" s="62">
        <f t="shared" si="53"/>
        <v>0</v>
      </c>
      <c r="H249" s="62">
        <f t="shared" si="54"/>
        <v>0</v>
      </c>
      <c r="I249" s="62">
        <f t="shared" si="55"/>
        <v>0</v>
      </c>
      <c r="J249" s="62">
        <f t="shared" si="56"/>
        <v>0</v>
      </c>
      <c r="K249" s="62">
        <f t="shared" si="57"/>
        <v>0</v>
      </c>
      <c r="L249" s="62">
        <f t="shared" si="58"/>
        <v>0</v>
      </c>
      <c r="M249" s="62">
        <f t="shared" ca="1" si="59"/>
        <v>1.6905780935331509E-2</v>
      </c>
      <c r="N249" s="62">
        <f t="shared" ca="1" si="60"/>
        <v>0</v>
      </c>
      <c r="O249" s="72">
        <f t="shared" ca="1" si="61"/>
        <v>0</v>
      </c>
      <c r="P249" s="62">
        <f t="shared" ca="1" si="62"/>
        <v>0</v>
      </c>
      <c r="Q249" s="62">
        <f t="shared" ca="1" si="63"/>
        <v>0</v>
      </c>
      <c r="R249" s="36">
        <f t="shared" ca="1" si="64"/>
        <v>-1.6905780935331509E-2</v>
      </c>
    </row>
    <row r="250" spans="1:18">
      <c r="A250" s="69"/>
      <c r="B250" s="69"/>
      <c r="C250" s="69"/>
      <c r="D250" s="70">
        <f t="shared" si="50"/>
        <v>0</v>
      </c>
      <c r="E250" s="70">
        <f t="shared" si="51"/>
        <v>0</v>
      </c>
      <c r="F250" s="62">
        <f t="shared" si="52"/>
        <v>0</v>
      </c>
      <c r="G250" s="62">
        <f t="shared" si="53"/>
        <v>0</v>
      </c>
      <c r="H250" s="62">
        <f t="shared" si="54"/>
        <v>0</v>
      </c>
      <c r="I250" s="62">
        <f t="shared" si="55"/>
        <v>0</v>
      </c>
      <c r="J250" s="62">
        <f t="shared" si="56"/>
        <v>0</v>
      </c>
      <c r="K250" s="62">
        <f t="shared" si="57"/>
        <v>0</v>
      </c>
      <c r="L250" s="62">
        <f t="shared" si="58"/>
        <v>0</v>
      </c>
      <c r="M250" s="62">
        <f t="shared" ca="1" si="59"/>
        <v>1.6905780935331509E-2</v>
      </c>
      <c r="N250" s="62">
        <f t="shared" ca="1" si="60"/>
        <v>0</v>
      </c>
      <c r="O250" s="72">
        <f t="shared" ca="1" si="61"/>
        <v>0</v>
      </c>
      <c r="P250" s="62">
        <f t="shared" ca="1" si="62"/>
        <v>0</v>
      </c>
      <c r="Q250" s="62">
        <f t="shared" ca="1" si="63"/>
        <v>0</v>
      </c>
      <c r="R250" s="36">
        <f t="shared" ca="1" si="64"/>
        <v>-1.6905780935331509E-2</v>
      </c>
    </row>
    <row r="251" spans="1:18">
      <c r="A251" s="69"/>
      <c r="B251" s="69"/>
      <c r="C251" s="69"/>
      <c r="D251" s="70">
        <f t="shared" si="50"/>
        <v>0</v>
      </c>
      <c r="E251" s="70">
        <f t="shared" si="51"/>
        <v>0</v>
      </c>
      <c r="F251" s="62">
        <f t="shared" si="52"/>
        <v>0</v>
      </c>
      <c r="G251" s="62">
        <f t="shared" si="53"/>
        <v>0</v>
      </c>
      <c r="H251" s="62">
        <f t="shared" si="54"/>
        <v>0</v>
      </c>
      <c r="I251" s="62">
        <f t="shared" si="55"/>
        <v>0</v>
      </c>
      <c r="J251" s="62">
        <f t="shared" si="56"/>
        <v>0</v>
      </c>
      <c r="K251" s="62">
        <f t="shared" si="57"/>
        <v>0</v>
      </c>
      <c r="L251" s="62">
        <f t="shared" si="58"/>
        <v>0</v>
      </c>
      <c r="M251" s="62">
        <f t="shared" ca="1" si="59"/>
        <v>1.6905780935331509E-2</v>
      </c>
      <c r="N251" s="62">
        <f t="shared" ca="1" si="60"/>
        <v>0</v>
      </c>
      <c r="O251" s="72">
        <f t="shared" ca="1" si="61"/>
        <v>0</v>
      </c>
      <c r="P251" s="62">
        <f t="shared" ca="1" si="62"/>
        <v>0</v>
      </c>
      <c r="Q251" s="62">
        <f t="shared" ca="1" si="63"/>
        <v>0</v>
      </c>
      <c r="R251" s="36">
        <f t="shared" ca="1" si="64"/>
        <v>-1.6905780935331509E-2</v>
      </c>
    </row>
    <row r="252" spans="1:18">
      <c r="A252" s="69"/>
      <c r="B252" s="69"/>
      <c r="C252" s="69"/>
      <c r="D252" s="70">
        <f t="shared" si="50"/>
        <v>0</v>
      </c>
      <c r="E252" s="70">
        <f t="shared" si="51"/>
        <v>0</v>
      </c>
      <c r="F252" s="62">
        <f t="shared" si="52"/>
        <v>0</v>
      </c>
      <c r="G252" s="62">
        <f t="shared" si="53"/>
        <v>0</v>
      </c>
      <c r="H252" s="62">
        <f t="shared" si="54"/>
        <v>0</v>
      </c>
      <c r="I252" s="62">
        <f t="shared" si="55"/>
        <v>0</v>
      </c>
      <c r="J252" s="62">
        <f t="shared" si="56"/>
        <v>0</v>
      </c>
      <c r="K252" s="62">
        <f t="shared" si="57"/>
        <v>0</v>
      </c>
      <c r="L252" s="62">
        <f t="shared" si="58"/>
        <v>0</v>
      </c>
      <c r="M252" s="62">
        <f t="shared" ca="1" si="59"/>
        <v>1.6905780935331509E-2</v>
      </c>
      <c r="N252" s="62">
        <f t="shared" ca="1" si="60"/>
        <v>0</v>
      </c>
      <c r="O252" s="72">
        <f t="shared" ca="1" si="61"/>
        <v>0</v>
      </c>
      <c r="P252" s="62">
        <f t="shared" ca="1" si="62"/>
        <v>0</v>
      </c>
      <c r="Q252" s="62">
        <f t="shared" ca="1" si="63"/>
        <v>0</v>
      </c>
      <c r="R252" s="36">
        <f t="shared" ca="1" si="64"/>
        <v>-1.6905780935331509E-2</v>
      </c>
    </row>
    <row r="253" spans="1:18">
      <c r="A253" s="69"/>
      <c r="B253" s="69"/>
      <c r="C253" s="69"/>
      <c r="D253" s="70">
        <f t="shared" si="50"/>
        <v>0</v>
      </c>
      <c r="E253" s="70">
        <f t="shared" si="51"/>
        <v>0</v>
      </c>
      <c r="F253" s="62">
        <f t="shared" si="52"/>
        <v>0</v>
      </c>
      <c r="G253" s="62">
        <f t="shared" si="53"/>
        <v>0</v>
      </c>
      <c r="H253" s="62">
        <f t="shared" si="54"/>
        <v>0</v>
      </c>
      <c r="I253" s="62">
        <f t="shared" si="55"/>
        <v>0</v>
      </c>
      <c r="J253" s="62">
        <f t="shared" si="56"/>
        <v>0</v>
      </c>
      <c r="K253" s="62">
        <f t="shared" si="57"/>
        <v>0</v>
      </c>
      <c r="L253" s="62">
        <f t="shared" si="58"/>
        <v>0</v>
      </c>
      <c r="M253" s="62">
        <f t="shared" ca="1" si="59"/>
        <v>1.6905780935331509E-2</v>
      </c>
      <c r="N253" s="62">
        <f t="shared" ca="1" si="60"/>
        <v>0</v>
      </c>
      <c r="O253" s="72">
        <f t="shared" ca="1" si="61"/>
        <v>0</v>
      </c>
      <c r="P253" s="62">
        <f t="shared" ca="1" si="62"/>
        <v>0</v>
      </c>
      <c r="Q253" s="62">
        <f t="shared" ca="1" si="63"/>
        <v>0</v>
      </c>
      <c r="R253" s="36">
        <f t="shared" ca="1" si="64"/>
        <v>-1.6905780935331509E-2</v>
      </c>
    </row>
    <row r="254" spans="1:18">
      <c r="A254" s="69"/>
      <c r="B254" s="69"/>
      <c r="C254" s="69"/>
      <c r="D254" s="70">
        <f t="shared" si="50"/>
        <v>0</v>
      </c>
      <c r="E254" s="70">
        <f t="shared" si="51"/>
        <v>0</v>
      </c>
      <c r="F254" s="62">
        <f t="shared" si="52"/>
        <v>0</v>
      </c>
      <c r="G254" s="62">
        <f t="shared" si="53"/>
        <v>0</v>
      </c>
      <c r="H254" s="62">
        <f t="shared" si="54"/>
        <v>0</v>
      </c>
      <c r="I254" s="62">
        <f t="shared" si="55"/>
        <v>0</v>
      </c>
      <c r="J254" s="62">
        <f t="shared" si="56"/>
        <v>0</v>
      </c>
      <c r="K254" s="62">
        <f t="shared" si="57"/>
        <v>0</v>
      </c>
      <c r="L254" s="62">
        <f t="shared" si="58"/>
        <v>0</v>
      </c>
      <c r="M254" s="62">
        <f t="shared" ca="1" si="59"/>
        <v>1.6905780935331509E-2</v>
      </c>
      <c r="N254" s="62">
        <f t="shared" ca="1" si="60"/>
        <v>0</v>
      </c>
      <c r="O254" s="72">
        <f t="shared" ca="1" si="61"/>
        <v>0</v>
      </c>
      <c r="P254" s="62">
        <f t="shared" ca="1" si="62"/>
        <v>0</v>
      </c>
      <c r="Q254" s="62">
        <f t="shared" ca="1" si="63"/>
        <v>0</v>
      </c>
      <c r="R254" s="36">
        <f t="shared" ca="1" si="64"/>
        <v>-1.6905780935331509E-2</v>
      </c>
    </row>
    <row r="255" spans="1:18">
      <c r="A255" s="69"/>
      <c r="B255" s="69"/>
      <c r="C255" s="69"/>
      <c r="D255" s="70">
        <f t="shared" si="50"/>
        <v>0</v>
      </c>
      <c r="E255" s="70">
        <f t="shared" si="51"/>
        <v>0</v>
      </c>
      <c r="F255" s="62">
        <f t="shared" si="52"/>
        <v>0</v>
      </c>
      <c r="G255" s="62">
        <f t="shared" si="53"/>
        <v>0</v>
      </c>
      <c r="H255" s="62">
        <f t="shared" si="54"/>
        <v>0</v>
      </c>
      <c r="I255" s="62">
        <f t="shared" si="55"/>
        <v>0</v>
      </c>
      <c r="J255" s="62">
        <f t="shared" si="56"/>
        <v>0</v>
      </c>
      <c r="K255" s="62">
        <f t="shared" si="57"/>
        <v>0</v>
      </c>
      <c r="L255" s="62">
        <f t="shared" si="58"/>
        <v>0</v>
      </c>
      <c r="M255" s="62">
        <f t="shared" ca="1" si="59"/>
        <v>1.6905780935331509E-2</v>
      </c>
      <c r="N255" s="62">
        <f t="shared" ca="1" si="60"/>
        <v>0</v>
      </c>
      <c r="O255" s="72">
        <f t="shared" ca="1" si="61"/>
        <v>0</v>
      </c>
      <c r="P255" s="62">
        <f t="shared" ca="1" si="62"/>
        <v>0</v>
      </c>
      <c r="Q255" s="62">
        <f t="shared" ca="1" si="63"/>
        <v>0</v>
      </c>
      <c r="R255" s="36">
        <f t="shared" ca="1" si="64"/>
        <v>-1.6905780935331509E-2</v>
      </c>
    </row>
    <row r="256" spans="1:18">
      <c r="A256" s="69"/>
      <c r="B256" s="69"/>
      <c r="C256" s="69"/>
      <c r="D256" s="70">
        <f t="shared" si="50"/>
        <v>0</v>
      </c>
      <c r="E256" s="70">
        <f t="shared" si="51"/>
        <v>0</v>
      </c>
      <c r="F256" s="62">
        <f t="shared" si="52"/>
        <v>0</v>
      </c>
      <c r="G256" s="62">
        <f t="shared" si="53"/>
        <v>0</v>
      </c>
      <c r="H256" s="62">
        <f t="shared" si="54"/>
        <v>0</v>
      </c>
      <c r="I256" s="62">
        <f t="shared" si="55"/>
        <v>0</v>
      </c>
      <c r="J256" s="62">
        <f t="shared" si="56"/>
        <v>0</v>
      </c>
      <c r="K256" s="62">
        <f t="shared" si="57"/>
        <v>0</v>
      </c>
      <c r="L256" s="62">
        <f t="shared" si="58"/>
        <v>0</v>
      </c>
      <c r="M256" s="62">
        <f t="shared" ca="1" si="59"/>
        <v>1.6905780935331509E-2</v>
      </c>
      <c r="N256" s="62">
        <f t="shared" ca="1" si="60"/>
        <v>0</v>
      </c>
      <c r="O256" s="72">
        <f t="shared" ca="1" si="61"/>
        <v>0</v>
      </c>
      <c r="P256" s="62">
        <f t="shared" ca="1" si="62"/>
        <v>0</v>
      </c>
      <c r="Q256" s="62">
        <f t="shared" ca="1" si="63"/>
        <v>0</v>
      </c>
      <c r="R256" s="36">
        <f t="shared" ca="1" si="64"/>
        <v>-1.6905780935331509E-2</v>
      </c>
    </row>
    <row r="257" spans="1:18">
      <c r="A257" s="69"/>
      <c r="B257" s="69"/>
      <c r="C257" s="69"/>
      <c r="D257" s="70">
        <f t="shared" si="50"/>
        <v>0</v>
      </c>
      <c r="E257" s="70">
        <f t="shared" si="51"/>
        <v>0</v>
      </c>
      <c r="F257" s="62">
        <f t="shared" si="52"/>
        <v>0</v>
      </c>
      <c r="G257" s="62">
        <f t="shared" si="53"/>
        <v>0</v>
      </c>
      <c r="H257" s="62">
        <f t="shared" si="54"/>
        <v>0</v>
      </c>
      <c r="I257" s="62">
        <f t="shared" si="55"/>
        <v>0</v>
      </c>
      <c r="J257" s="62">
        <f t="shared" si="56"/>
        <v>0</v>
      </c>
      <c r="K257" s="62">
        <f t="shared" si="57"/>
        <v>0</v>
      </c>
      <c r="L257" s="62">
        <f t="shared" si="58"/>
        <v>0</v>
      </c>
      <c r="M257" s="62">
        <f t="shared" ca="1" si="59"/>
        <v>1.6905780935331509E-2</v>
      </c>
      <c r="N257" s="62">
        <f t="shared" ca="1" si="60"/>
        <v>0</v>
      </c>
      <c r="O257" s="72">
        <f t="shared" ca="1" si="61"/>
        <v>0</v>
      </c>
      <c r="P257" s="62">
        <f t="shared" ca="1" si="62"/>
        <v>0</v>
      </c>
      <c r="Q257" s="62">
        <f t="shared" ca="1" si="63"/>
        <v>0</v>
      </c>
      <c r="R257" s="36">
        <f t="shared" ca="1" si="64"/>
        <v>-1.6905780935331509E-2</v>
      </c>
    </row>
    <row r="258" spans="1:18">
      <c r="A258" s="69"/>
      <c r="B258" s="69"/>
      <c r="C258" s="69"/>
      <c r="D258" s="70">
        <f t="shared" si="50"/>
        <v>0</v>
      </c>
      <c r="E258" s="70">
        <f t="shared" si="51"/>
        <v>0</v>
      </c>
      <c r="F258" s="62">
        <f t="shared" si="52"/>
        <v>0</v>
      </c>
      <c r="G258" s="62">
        <f t="shared" si="53"/>
        <v>0</v>
      </c>
      <c r="H258" s="62">
        <f t="shared" si="54"/>
        <v>0</v>
      </c>
      <c r="I258" s="62">
        <f t="shared" si="55"/>
        <v>0</v>
      </c>
      <c r="J258" s="62">
        <f t="shared" si="56"/>
        <v>0</v>
      </c>
      <c r="K258" s="62">
        <f t="shared" si="57"/>
        <v>0</v>
      </c>
      <c r="L258" s="62">
        <f t="shared" si="58"/>
        <v>0</v>
      </c>
      <c r="M258" s="62">
        <f t="shared" ca="1" si="59"/>
        <v>1.6905780935331509E-2</v>
      </c>
      <c r="N258" s="62">
        <f t="shared" ca="1" si="60"/>
        <v>0</v>
      </c>
      <c r="O258" s="72">
        <f t="shared" ca="1" si="61"/>
        <v>0</v>
      </c>
      <c r="P258" s="62">
        <f t="shared" ca="1" si="62"/>
        <v>0</v>
      </c>
      <c r="Q258" s="62">
        <f t="shared" ca="1" si="63"/>
        <v>0</v>
      </c>
      <c r="R258" s="36">
        <f t="shared" ca="1" si="64"/>
        <v>-1.6905780935331509E-2</v>
      </c>
    </row>
    <row r="259" spans="1:18">
      <c r="A259" s="69"/>
      <c r="B259" s="69"/>
      <c r="C259" s="69"/>
      <c r="D259" s="70">
        <f t="shared" si="50"/>
        <v>0</v>
      </c>
      <c r="E259" s="70">
        <f t="shared" si="51"/>
        <v>0</v>
      </c>
      <c r="F259" s="62">
        <f t="shared" si="52"/>
        <v>0</v>
      </c>
      <c r="G259" s="62">
        <f t="shared" si="53"/>
        <v>0</v>
      </c>
      <c r="H259" s="62">
        <f t="shared" si="54"/>
        <v>0</v>
      </c>
      <c r="I259" s="62">
        <f t="shared" si="55"/>
        <v>0</v>
      </c>
      <c r="J259" s="62">
        <f t="shared" si="56"/>
        <v>0</v>
      </c>
      <c r="K259" s="62">
        <f t="shared" si="57"/>
        <v>0</v>
      </c>
      <c r="L259" s="62">
        <f t="shared" si="58"/>
        <v>0</v>
      </c>
      <c r="M259" s="62">
        <f t="shared" ca="1" si="59"/>
        <v>1.6905780935331509E-2</v>
      </c>
      <c r="N259" s="62">
        <f t="shared" ca="1" si="60"/>
        <v>0</v>
      </c>
      <c r="O259" s="72">
        <f t="shared" ca="1" si="61"/>
        <v>0</v>
      </c>
      <c r="P259" s="62">
        <f t="shared" ca="1" si="62"/>
        <v>0</v>
      </c>
      <c r="Q259" s="62">
        <f t="shared" ca="1" si="63"/>
        <v>0</v>
      </c>
      <c r="R259" s="36">
        <f t="shared" ca="1" si="64"/>
        <v>-1.6905780935331509E-2</v>
      </c>
    </row>
    <row r="260" spans="1:18">
      <c r="A260" s="69"/>
      <c r="B260" s="69"/>
      <c r="C260" s="69"/>
      <c r="D260" s="70">
        <f t="shared" si="50"/>
        <v>0</v>
      </c>
      <c r="E260" s="70">
        <f t="shared" si="51"/>
        <v>0</v>
      </c>
      <c r="F260" s="62">
        <f t="shared" si="52"/>
        <v>0</v>
      </c>
      <c r="G260" s="62">
        <f t="shared" si="53"/>
        <v>0</v>
      </c>
      <c r="H260" s="62">
        <f t="shared" si="54"/>
        <v>0</v>
      </c>
      <c r="I260" s="62">
        <f t="shared" si="55"/>
        <v>0</v>
      </c>
      <c r="J260" s="62">
        <f t="shared" si="56"/>
        <v>0</v>
      </c>
      <c r="K260" s="62">
        <f t="shared" si="57"/>
        <v>0</v>
      </c>
      <c r="L260" s="62">
        <f t="shared" si="58"/>
        <v>0</v>
      </c>
      <c r="M260" s="62">
        <f t="shared" ca="1" si="59"/>
        <v>1.6905780935331509E-2</v>
      </c>
      <c r="N260" s="62">
        <f t="shared" ca="1" si="60"/>
        <v>0</v>
      </c>
      <c r="O260" s="72">
        <f t="shared" ca="1" si="61"/>
        <v>0</v>
      </c>
      <c r="P260" s="62">
        <f t="shared" ca="1" si="62"/>
        <v>0</v>
      </c>
      <c r="Q260" s="62">
        <f t="shared" ca="1" si="63"/>
        <v>0</v>
      </c>
      <c r="R260" s="36">
        <f t="shared" ca="1" si="64"/>
        <v>-1.6905780935331509E-2</v>
      </c>
    </row>
    <row r="261" spans="1:18">
      <c r="A261" s="69"/>
      <c r="B261" s="69"/>
      <c r="C261" s="69"/>
      <c r="D261" s="70">
        <f t="shared" si="50"/>
        <v>0</v>
      </c>
      <c r="E261" s="70">
        <f t="shared" si="51"/>
        <v>0</v>
      </c>
      <c r="F261" s="62">
        <f t="shared" si="52"/>
        <v>0</v>
      </c>
      <c r="G261" s="62">
        <f t="shared" si="53"/>
        <v>0</v>
      </c>
      <c r="H261" s="62">
        <f t="shared" si="54"/>
        <v>0</v>
      </c>
      <c r="I261" s="62">
        <f t="shared" si="55"/>
        <v>0</v>
      </c>
      <c r="J261" s="62">
        <f t="shared" si="56"/>
        <v>0</v>
      </c>
      <c r="K261" s="62">
        <f t="shared" si="57"/>
        <v>0</v>
      </c>
      <c r="L261" s="62">
        <f t="shared" si="58"/>
        <v>0</v>
      </c>
      <c r="M261" s="62">
        <f t="shared" ca="1" si="59"/>
        <v>1.6905780935331509E-2</v>
      </c>
      <c r="N261" s="62">
        <f t="shared" ca="1" si="60"/>
        <v>0</v>
      </c>
      <c r="O261" s="72">
        <f t="shared" ca="1" si="61"/>
        <v>0</v>
      </c>
      <c r="P261" s="62">
        <f t="shared" ca="1" si="62"/>
        <v>0</v>
      </c>
      <c r="Q261" s="62">
        <f t="shared" ca="1" si="63"/>
        <v>0</v>
      </c>
      <c r="R261" s="36">
        <f t="shared" ca="1" si="64"/>
        <v>-1.6905780935331509E-2</v>
      </c>
    </row>
    <row r="262" spans="1:18">
      <c r="A262" s="69"/>
      <c r="B262" s="69"/>
      <c r="C262" s="69"/>
      <c r="D262" s="70">
        <f t="shared" ref="D262:D315" si="65">A262/A$18</f>
        <v>0</v>
      </c>
      <c r="E262" s="70">
        <f t="shared" ref="E262:E315" si="66">B262/B$18</f>
        <v>0</v>
      </c>
      <c r="F262" s="62">
        <f t="shared" ref="F262:F315" si="67">$C262*D262</f>
        <v>0</v>
      </c>
      <c r="G262" s="62">
        <f t="shared" ref="G262:G315" si="68">$C262*E262</f>
        <v>0</v>
      </c>
      <c r="H262" s="62">
        <f t="shared" ref="H262:H315" si="69">C262*D262*D262</f>
        <v>0</v>
      </c>
      <c r="I262" s="62">
        <f t="shared" ref="I262:I315" si="70">C262*D262*D262*D262</f>
        <v>0</v>
      </c>
      <c r="J262" s="62">
        <f t="shared" ref="J262:J315" si="71">C262*D262*D262*D262*D262</f>
        <v>0</v>
      </c>
      <c r="K262" s="62">
        <f t="shared" ref="K262:K315" si="72">C262*E262*D262</f>
        <v>0</v>
      </c>
      <c r="L262" s="62">
        <f t="shared" ref="L262:L315" si="73">C262*E262*D262*D262</f>
        <v>0</v>
      </c>
      <c r="M262" s="62">
        <f t="shared" ref="M262:M315" ca="1" si="74">+E$4+E$5*D262+E$6*D262^2</f>
        <v>1.6905780935331509E-2</v>
      </c>
      <c r="N262" s="62">
        <f t="shared" ref="N262:N315" ca="1" si="75">C262*(M262-E262)^2</f>
        <v>0</v>
      </c>
      <c r="O262" s="72">
        <f t="shared" ref="O262:O315" ca="1" si="76">(C262*O$1-O$2*F262+O$3*H262)^2</f>
        <v>0</v>
      </c>
      <c r="P262" s="62">
        <f t="shared" ref="P262:P315" ca="1" si="77">(-C262*O$2+O$4*F262-O$5*H262)^2</f>
        <v>0</v>
      </c>
      <c r="Q262" s="62">
        <f t="shared" ref="Q262:Q315" ca="1" si="78">+(C262*O$3-F262*O$5+H262*O$6)^2</f>
        <v>0</v>
      </c>
      <c r="R262" s="36">
        <f t="shared" ref="R262:R315" ca="1" si="79">+E262-M262</f>
        <v>-1.6905780935331509E-2</v>
      </c>
    </row>
    <row r="263" spans="1:18">
      <c r="A263" s="69"/>
      <c r="B263" s="69"/>
      <c r="C263" s="69"/>
      <c r="D263" s="70">
        <f t="shared" si="65"/>
        <v>0</v>
      </c>
      <c r="E263" s="70">
        <f t="shared" si="66"/>
        <v>0</v>
      </c>
      <c r="F263" s="62">
        <f t="shared" si="67"/>
        <v>0</v>
      </c>
      <c r="G263" s="62">
        <f t="shared" si="68"/>
        <v>0</v>
      </c>
      <c r="H263" s="62">
        <f t="shared" si="69"/>
        <v>0</v>
      </c>
      <c r="I263" s="62">
        <f t="shared" si="70"/>
        <v>0</v>
      </c>
      <c r="J263" s="62">
        <f t="shared" si="71"/>
        <v>0</v>
      </c>
      <c r="K263" s="62">
        <f t="shared" si="72"/>
        <v>0</v>
      </c>
      <c r="L263" s="62">
        <f t="shared" si="73"/>
        <v>0</v>
      </c>
      <c r="M263" s="62">
        <f t="shared" ca="1" si="74"/>
        <v>1.6905780935331509E-2</v>
      </c>
      <c r="N263" s="62">
        <f t="shared" ca="1" si="75"/>
        <v>0</v>
      </c>
      <c r="O263" s="72">
        <f t="shared" ca="1" si="76"/>
        <v>0</v>
      </c>
      <c r="P263" s="62">
        <f t="shared" ca="1" si="77"/>
        <v>0</v>
      </c>
      <c r="Q263" s="62">
        <f t="shared" ca="1" si="78"/>
        <v>0</v>
      </c>
      <c r="R263" s="36">
        <f t="shared" ca="1" si="79"/>
        <v>-1.6905780935331509E-2</v>
      </c>
    </row>
    <row r="264" spans="1:18">
      <c r="A264" s="69"/>
      <c r="B264" s="69"/>
      <c r="C264" s="69"/>
      <c r="D264" s="70">
        <f t="shared" si="65"/>
        <v>0</v>
      </c>
      <c r="E264" s="70">
        <f t="shared" si="66"/>
        <v>0</v>
      </c>
      <c r="F264" s="62">
        <f t="shared" si="67"/>
        <v>0</v>
      </c>
      <c r="G264" s="62">
        <f t="shared" si="68"/>
        <v>0</v>
      </c>
      <c r="H264" s="62">
        <f t="shared" si="69"/>
        <v>0</v>
      </c>
      <c r="I264" s="62">
        <f t="shared" si="70"/>
        <v>0</v>
      </c>
      <c r="J264" s="62">
        <f t="shared" si="71"/>
        <v>0</v>
      </c>
      <c r="K264" s="62">
        <f t="shared" si="72"/>
        <v>0</v>
      </c>
      <c r="L264" s="62">
        <f t="shared" si="73"/>
        <v>0</v>
      </c>
      <c r="M264" s="62">
        <f t="shared" ca="1" si="74"/>
        <v>1.6905780935331509E-2</v>
      </c>
      <c r="N264" s="62">
        <f t="shared" ca="1" si="75"/>
        <v>0</v>
      </c>
      <c r="O264" s="72">
        <f t="shared" ca="1" si="76"/>
        <v>0</v>
      </c>
      <c r="P264" s="62">
        <f t="shared" ca="1" si="77"/>
        <v>0</v>
      </c>
      <c r="Q264" s="62">
        <f t="shared" ca="1" si="78"/>
        <v>0</v>
      </c>
      <c r="R264" s="36">
        <f t="shared" ca="1" si="79"/>
        <v>-1.6905780935331509E-2</v>
      </c>
    </row>
    <row r="265" spans="1:18">
      <c r="A265" s="69"/>
      <c r="B265" s="69"/>
      <c r="C265" s="69"/>
      <c r="D265" s="70">
        <f t="shared" si="65"/>
        <v>0</v>
      </c>
      <c r="E265" s="70">
        <f t="shared" si="66"/>
        <v>0</v>
      </c>
      <c r="F265" s="62">
        <f t="shared" si="67"/>
        <v>0</v>
      </c>
      <c r="G265" s="62">
        <f t="shared" si="68"/>
        <v>0</v>
      </c>
      <c r="H265" s="62">
        <f t="shared" si="69"/>
        <v>0</v>
      </c>
      <c r="I265" s="62">
        <f t="shared" si="70"/>
        <v>0</v>
      </c>
      <c r="J265" s="62">
        <f t="shared" si="71"/>
        <v>0</v>
      </c>
      <c r="K265" s="62">
        <f t="shared" si="72"/>
        <v>0</v>
      </c>
      <c r="L265" s="62">
        <f t="shared" si="73"/>
        <v>0</v>
      </c>
      <c r="M265" s="62">
        <f t="shared" ca="1" si="74"/>
        <v>1.6905780935331509E-2</v>
      </c>
      <c r="N265" s="62">
        <f t="shared" ca="1" si="75"/>
        <v>0</v>
      </c>
      <c r="O265" s="72">
        <f t="shared" ca="1" si="76"/>
        <v>0</v>
      </c>
      <c r="P265" s="62">
        <f t="shared" ca="1" si="77"/>
        <v>0</v>
      </c>
      <c r="Q265" s="62">
        <f t="shared" ca="1" si="78"/>
        <v>0</v>
      </c>
      <c r="R265" s="36">
        <f t="shared" ca="1" si="79"/>
        <v>-1.6905780935331509E-2</v>
      </c>
    </row>
    <row r="266" spans="1:18">
      <c r="A266" s="69"/>
      <c r="B266" s="69"/>
      <c r="C266" s="69"/>
      <c r="D266" s="70">
        <f t="shared" si="65"/>
        <v>0</v>
      </c>
      <c r="E266" s="70">
        <f t="shared" si="66"/>
        <v>0</v>
      </c>
      <c r="F266" s="62">
        <f t="shared" si="67"/>
        <v>0</v>
      </c>
      <c r="G266" s="62">
        <f t="shared" si="68"/>
        <v>0</v>
      </c>
      <c r="H266" s="62">
        <f t="shared" si="69"/>
        <v>0</v>
      </c>
      <c r="I266" s="62">
        <f t="shared" si="70"/>
        <v>0</v>
      </c>
      <c r="J266" s="62">
        <f t="shared" si="71"/>
        <v>0</v>
      </c>
      <c r="K266" s="62">
        <f t="shared" si="72"/>
        <v>0</v>
      </c>
      <c r="L266" s="62">
        <f t="shared" si="73"/>
        <v>0</v>
      </c>
      <c r="M266" s="62">
        <f t="shared" ca="1" si="74"/>
        <v>1.6905780935331509E-2</v>
      </c>
      <c r="N266" s="62">
        <f t="shared" ca="1" si="75"/>
        <v>0</v>
      </c>
      <c r="O266" s="72">
        <f t="shared" ca="1" si="76"/>
        <v>0</v>
      </c>
      <c r="P266" s="62">
        <f t="shared" ca="1" si="77"/>
        <v>0</v>
      </c>
      <c r="Q266" s="62">
        <f t="shared" ca="1" si="78"/>
        <v>0</v>
      </c>
      <c r="R266" s="36">
        <f t="shared" ca="1" si="79"/>
        <v>-1.6905780935331509E-2</v>
      </c>
    </row>
    <row r="267" spans="1:18">
      <c r="A267" s="69"/>
      <c r="B267" s="69"/>
      <c r="C267" s="69"/>
      <c r="D267" s="70">
        <f t="shared" si="65"/>
        <v>0</v>
      </c>
      <c r="E267" s="70">
        <f t="shared" si="66"/>
        <v>0</v>
      </c>
      <c r="F267" s="62">
        <f t="shared" si="67"/>
        <v>0</v>
      </c>
      <c r="G267" s="62">
        <f t="shared" si="68"/>
        <v>0</v>
      </c>
      <c r="H267" s="62">
        <f t="shared" si="69"/>
        <v>0</v>
      </c>
      <c r="I267" s="62">
        <f t="shared" si="70"/>
        <v>0</v>
      </c>
      <c r="J267" s="62">
        <f t="shared" si="71"/>
        <v>0</v>
      </c>
      <c r="K267" s="62">
        <f t="shared" si="72"/>
        <v>0</v>
      </c>
      <c r="L267" s="62">
        <f t="shared" si="73"/>
        <v>0</v>
      </c>
      <c r="M267" s="62">
        <f t="shared" ca="1" si="74"/>
        <v>1.6905780935331509E-2</v>
      </c>
      <c r="N267" s="62">
        <f t="shared" ca="1" si="75"/>
        <v>0</v>
      </c>
      <c r="O267" s="72">
        <f t="shared" ca="1" si="76"/>
        <v>0</v>
      </c>
      <c r="P267" s="62">
        <f t="shared" ca="1" si="77"/>
        <v>0</v>
      </c>
      <c r="Q267" s="62">
        <f t="shared" ca="1" si="78"/>
        <v>0</v>
      </c>
      <c r="R267" s="36">
        <f t="shared" ca="1" si="79"/>
        <v>-1.6905780935331509E-2</v>
      </c>
    </row>
    <row r="268" spans="1:18">
      <c r="A268" s="69"/>
      <c r="B268" s="69"/>
      <c r="C268" s="69"/>
      <c r="D268" s="70">
        <f t="shared" si="65"/>
        <v>0</v>
      </c>
      <c r="E268" s="70">
        <f t="shared" si="66"/>
        <v>0</v>
      </c>
      <c r="F268" s="62">
        <f t="shared" si="67"/>
        <v>0</v>
      </c>
      <c r="G268" s="62">
        <f t="shared" si="68"/>
        <v>0</v>
      </c>
      <c r="H268" s="62">
        <f t="shared" si="69"/>
        <v>0</v>
      </c>
      <c r="I268" s="62">
        <f t="shared" si="70"/>
        <v>0</v>
      </c>
      <c r="J268" s="62">
        <f t="shared" si="71"/>
        <v>0</v>
      </c>
      <c r="K268" s="62">
        <f t="shared" si="72"/>
        <v>0</v>
      </c>
      <c r="L268" s="62">
        <f t="shared" si="73"/>
        <v>0</v>
      </c>
      <c r="M268" s="62">
        <f t="shared" ca="1" si="74"/>
        <v>1.6905780935331509E-2</v>
      </c>
      <c r="N268" s="62">
        <f t="shared" ca="1" si="75"/>
        <v>0</v>
      </c>
      <c r="O268" s="72">
        <f t="shared" ca="1" si="76"/>
        <v>0</v>
      </c>
      <c r="P268" s="62">
        <f t="shared" ca="1" si="77"/>
        <v>0</v>
      </c>
      <c r="Q268" s="62">
        <f t="shared" ca="1" si="78"/>
        <v>0</v>
      </c>
      <c r="R268" s="36">
        <f t="shared" ca="1" si="79"/>
        <v>-1.6905780935331509E-2</v>
      </c>
    </row>
    <row r="269" spans="1:18">
      <c r="A269" s="69"/>
      <c r="B269" s="69"/>
      <c r="C269" s="69"/>
      <c r="D269" s="70">
        <f t="shared" si="65"/>
        <v>0</v>
      </c>
      <c r="E269" s="70">
        <f t="shared" si="66"/>
        <v>0</v>
      </c>
      <c r="F269" s="62">
        <f t="shared" si="67"/>
        <v>0</v>
      </c>
      <c r="G269" s="62">
        <f t="shared" si="68"/>
        <v>0</v>
      </c>
      <c r="H269" s="62">
        <f t="shared" si="69"/>
        <v>0</v>
      </c>
      <c r="I269" s="62">
        <f t="shared" si="70"/>
        <v>0</v>
      </c>
      <c r="J269" s="62">
        <f t="shared" si="71"/>
        <v>0</v>
      </c>
      <c r="K269" s="62">
        <f t="shared" si="72"/>
        <v>0</v>
      </c>
      <c r="L269" s="62">
        <f t="shared" si="73"/>
        <v>0</v>
      </c>
      <c r="M269" s="62">
        <f t="shared" ca="1" si="74"/>
        <v>1.6905780935331509E-2</v>
      </c>
      <c r="N269" s="62">
        <f t="shared" ca="1" si="75"/>
        <v>0</v>
      </c>
      <c r="O269" s="72">
        <f t="shared" ca="1" si="76"/>
        <v>0</v>
      </c>
      <c r="P269" s="62">
        <f t="shared" ca="1" si="77"/>
        <v>0</v>
      </c>
      <c r="Q269" s="62">
        <f t="shared" ca="1" si="78"/>
        <v>0</v>
      </c>
      <c r="R269" s="36">
        <f t="shared" ca="1" si="79"/>
        <v>-1.6905780935331509E-2</v>
      </c>
    </row>
    <row r="270" spans="1:18">
      <c r="A270" s="69"/>
      <c r="B270" s="69"/>
      <c r="C270" s="69"/>
      <c r="D270" s="70">
        <f t="shared" si="65"/>
        <v>0</v>
      </c>
      <c r="E270" s="70">
        <f t="shared" si="66"/>
        <v>0</v>
      </c>
      <c r="F270" s="62">
        <f t="shared" si="67"/>
        <v>0</v>
      </c>
      <c r="G270" s="62">
        <f t="shared" si="68"/>
        <v>0</v>
      </c>
      <c r="H270" s="62">
        <f t="shared" si="69"/>
        <v>0</v>
      </c>
      <c r="I270" s="62">
        <f t="shared" si="70"/>
        <v>0</v>
      </c>
      <c r="J270" s="62">
        <f t="shared" si="71"/>
        <v>0</v>
      </c>
      <c r="K270" s="62">
        <f t="shared" si="72"/>
        <v>0</v>
      </c>
      <c r="L270" s="62">
        <f t="shared" si="73"/>
        <v>0</v>
      </c>
      <c r="M270" s="62">
        <f t="shared" ca="1" si="74"/>
        <v>1.6905780935331509E-2</v>
      </c>
      <c r="N270" s="62">
        <f t="shared" ca="1" si="75"/>
        <v>0</v>
      </c>
      <c r="O270" s="72">
        <f t="shared" ca="1" si="76"/>
        <v>0</v>
      </c>
      <c r="P270" s="62">
        <f t="shared" ca="1" si="77"/>
        <v>0</v>
      </c>
      <c r="Q270" s="62">
        <f t="shared" ca="1" si="78"/>
        <v>0</v>
      </c>
      <c r="R270" s="36">
        <f t="shared" ca="1" si="79"/>
        <v>-1.6905780935331509E-2</v>
      </c>
    </row>
    <row r="271" spans="1:18">
      <c r="A271" s="69"/>
      <c r="B271" s="69"/>
      <c r="C271" s="69"/>
      <c r="D271" s="70">
        <f t="shared" si="65"/>
        <v>0</v>
      </c>
      <c r="E271" s="70">
        <f t="shared" si="66"/>
        <v>0</v>
      </c>
      <c r="F271" s="62">
        <f t="shared" si="67"/>
        <v>0</v>
      </c>
      <c r="G271" s="62">
        <f t="shared" si="68"/>
        <v>0</v>
      </c>
      <c r="H271" s="62">
        <f t="shared" si="69"/>
        <v>0</v>
      </c>
      <c r="I271" s="62">
        <f t="shared" si="70"/>
        <v>0</v>
      </c>
      <c r="J271" s="62">
        <f t="shared" si="71"/>
        <v>0</v>
      </c>
      <c r="K271" s="62">
        <f t="shared" si="72"/>
        <v>0</v>
      </c>
      <c r="L271" s="62">
        <f t="shared" si="73"/>
        <v>0</v>
      </c>
      <c r="M271" s="62">
        <f t="shared" ca="1" si="74"/>
        <v>1.6905780935331509E-2</v>
      </c>
      <c r="N271" s="62">
        <f t="shared" ca="1" si="75"/>
        <v>0</v>
      </c>
      <c r="O271" s="72">
        <f t="shared" ca="1" si="76"/>
        <v>0</v>
      </c>
      <c r="P271" s="62">
        <f t="shared" ca="1" si="77"/>
        <v>0</v>
      </c>
      <c r="Q271" s="62">
        <f t="shared" ca="1" si="78"/>
        <v>0</v>
      </c>
      <c r="R271" s="36">
        <f t="shared" ca="1" si="79"/>
        <v>-1.6905780935331509E-2</v>
      </c>
    </row>
    <row r="272" spans="1:18">
      <c r="A272" s="69"/>
      <c r="B272" s="69"/>
      <c r="C272" s="69"/>
      <c r="D272" s="70">
        <f t="shared" si="65"/>
        <v>0</v>
      </c>
      <c r="E272" s="70">
        <f t="shared" si="66"/>
        <v>0</v>
      </c>
      <c r="F272" s="62">
        <f t="shared" si="67"/>
        <v>0</v>
      </c>
      <c r="G272" s="62">
        <f t="shared" si="68"/>
        <v>0</v>
      </c>
      <c r="H272" s="62">
        <f t="shared" si="69"/>
        <v>0</v>
      </c>
      <c r="I272" s="62">
        <f t="shared" si="70"/>
        <v>0</v>
      </c>
      <c r="J272" s="62">
        <f t="shared" si="71"/>
        <v>0</v>
      </c>
      <c r="K272" s="62">
        <f t="shared" si="72"/>
        <v>0</v>
      </c>
      <c r="L272" s="62">
        <f t="shared" si="73"/>
        <v>0</v>
      </c>
      <c r="M272" s="62">
        <f t="shared" ca="1" si="74"/>
        <v>1.6905780935331509E-2</v>
      </c>
      <c r="N272" s="62">
        <f t="shared" ca="1" si="75"/>
        <v>0</v>
      </c>
      <c r="O272" s="72">
        <f t="shared" ca="1" si="76"/>
        <v>0</v>
      </c>
      <c r="P272" s="62">
        <f t="shared" ca="1" si="77"/>
        <v>0</v>
      </c>
      <c r="Q272" s="62">
        <f t="shared" ca="1" si="78"/>
        <v>0</v>
      </c>
      <c r="R272" s="36">
        <f t="shared" ca="1" si="79"/>
        <v>-1.6905780935331509E-2</v>
      </c>
    </row>
    <row r="273" spans="1:18">
      <c r="A273" s="69"/>
      <c r="B273" s="69"/>
      <c r="C273" s="69"/>
      <c r="D273" s="70">
        <f t="shared" si="65"/>
        <v>0</v>
      </c>
      <c r="E273" s="70">
        <f t="shared" si="66"/>
        <v>0</v>
      </c>
      <c r="F273" s="62">
        <f t="shared" si="67"/>
        <v>0</v>
      </c>
      <c r="G273" s="62">
        <f t="shared" si="68"/>
        <v>0</v>
      </c>
      <c r="H273" s="62">
        <f t="shared" si="69"/>
        <v>0</v>
      </c>
      <c r="I273" s="62">
        <f t="shared" si="70"/>
        <v>0</v>
      </c>
      <c r="J273" s="62">
        <f t="shared" si="71"/>
        <v>0</v>
      </c>
      <c r="K273" s="62">
        <f t="shared" si="72"/>
        <v>0</v>
      </c>
      <c r="L273" s="62">
        <f t="shared" si="73"/>
        <v>0</v>
      </c>
      <c r="M273" s="62">
        <f t="shared" ca="1" si="74"/>
        <v>1.6905780935331509E-2</v>
      </c>
      <c r="N273" s="62">
        <f t="shared" ca="1" si="75"/>
        <v>0</v>
      </c>
      <c r="O273" s="72">
        <f t="shared" ca="1" si="76"/>
        <v>0</v>
      </c>
      <c r="P273" s="62">
        <f t="shared" ca="1" si="77"/>
        <v>0</v>
      </c>
      <c r="Q273" s="62">
        <f t="shared" ca="1" si="78"/>
        <v>0</v>
      </c>
      <c r="R273" s="36">
        <f t="shared" ca="1" si="79"/>
        <v>-1.6905780935331509E-2</v>
      </c>
    </row>
    <row r="274" spans="1:18">
      <c r="A274" s="69"/>
      <c r="B274" s="69"/>
      <c r="C274" s="69"/>
      <c r="D274" s="70">
        <f t="shared" si="65"/>
        <v>0</v>
      </c>
      <c r="E274" s="70">
        <f t="shared" si="66"/>
        <v>0</v>
      </c>
      <c r="F274" s="62">
        <f t="shared" si="67"/>
        <v>0</v>
      </c>
      <c r="G274" s="62">
        <f t="shared" si="68"/>
        <v>0</v>
      </c>
      <c r="H274" s="62">
        <f t="shared" si="69"/>
        <v>0</v>
      </c>
      <c r="I274" s="62">
        <f t="shared" si="70"/>
        <v>0</v>
      </c>
      <c r="J274" s="62">
        <f t="shared" si="71"/>
        <v>0</v>
      </c>
      <c r="K274" s="62">
        <f t="shared" si="72"/>
        <v>0</v>
      </c>
      <c r="L274" s="62">
        <f t="shared" si="73"/>
        <v>0</v>
      </c>
      <c r="M274" s="62">
        <f t="shared" ca="1" si="74"/>
        <v>1.6905780935331509E-2</v>
      </c>
      <c r="N274" s="62">
        <f t="shared" ca="1" si="75"/>
        <v>0</v>
      </c>
      <c r="O274" s="72">
        <f t="shared" ca="1" si="76"/>
        <v>0</v>
      </c>
      <c r="P274" s="62">
        <f t="shared" ca="1" si="77"/>
        <v>0</v>
      </c>
      <c r="Q274" s="62">
        <f t="shared" ca="1" si="78"/>
        <v>0</v>
      </c>
      <c r="R274" s="36">
        <f t="shared" ca="1" si="79"/>
        <v>-1.6905780935331509E-2</v>
      </c>
    </row>
    <row r="275" spans="1:18">
      <c r="A275" s="69"/>
      <c r="B275" s="69"/>
      <c r="C275" s="69"/>
      <c r="D275" s="70">
        <f t="shared" si="65"/>
        <v>0</v>
      </c>
      <c r="E275" s="70">
        <f t="shared" si="66"/>
        <v>0</v>
      </c>
      <c r="F275" s="62">
        <f t="shared" si="67"/>
        <v>0</v>
      </c>
      <c r="G275" s="62">
        <f t="shared" si="68"/>
        <v>0</v>
      </c>
      <c r="H275" s="62">
        <f t="shared" si="69"/>
        <v>0</v>
      </c>
      <c r="I275" s="62">
        <f t="shared" si="70"/>
        <v>0</v>
      </c>
      <c r="J275" s="62">
        <f t="shared" si="71"/>
        <v>0</v>
      </c>
      <c r="K275" s="62">
        <f t="shared" si="72"/>
        <v>0</v>
      </c>
      <c r="L275" s="62">
        <f t="shared" si="73"/>
        <v>0</v>
      </c>
      <c r="M275" s="62">
        <f t="shared" ca="1" si="74"/>
        <v>1.6905780935331509E-2</v>
      </c>
      <c r="N275" s="62">
        <f t="shared" ca="1" si="75"/>
        <v>0</v>
      </c>
      <c r="O275" s="72">
        <f t="shared" ca="1" si="76"/>
        <v>0</v>
      </c>
      <c r="P275" s="62">
        <f t="shared" ca="1" si="77"/>
        <v>0</v>
      </c>
      <c r="Q275" s="62">
        <f t="shared" ca="1" si="78"/>
        <v>0</v>
      </c>
      <c r="R275" s="36">
        <f t="shared" ca="1" si="79"/>
        <v>-1.6905780935331509E-2</v>
      </c>
    </row>
    <row r="276" spans="1:18">
      <c r="A276" s="69"/>
      <c r="B276" s="69"/>
      <c r="C276" s="69"/>
      <c r="D276" s="70">
        <f t="shared" si="65"/>
        <v>0</v>
      </c>
      <c r="E276" s="70">
        <f t="shared" si="66"/>
        <v>0</v>
      </c>
      <c r="F276" s="62">
        <f t="shared" si="67"/>
        <v>0</v>
      </c>
      <c r="G276" s="62">
        <f t="shared" si="68"/>
        <v>0</v>
      </c>
      <c r="H276" s="62">
        <f t="shared" si="69"/>
        <v>0</v>
      </c>
      <c r="I276" s="62">
        <f t="shared" si="70"/>
        <v>0</v>
      </c>
      <c r="J276" s="62">
        <f t="shared" si="71"/>
        <v>0</v>
      </c>
      <c r="K276" s="62">
        <f t="shared" si="72"/>
        <v>0</v>
      </c>
      <c r="L276" s="62">
        <f t="shared" si="73"/>
        <v>0</v>
      </c>
      <c r="M276" s="62">
        <f t="shared" ca="1" si="74"/>
        <v>1.6905780935331509E-2</v>
      </c>
      <c r="N276" s="62">
        <f t="shared" ca="1" si="75"/>
        <v>0</v>
      </c>
      <c r="O276" s="72">
        <f t="shared" ca="1" si="76"/>
        <v>0</v>
      </c>
      <c r="P276" s="62">
        <f t="shared" ca="1" si="77"/>
        <v>0</v>
      </c>
      <c r="Q276" s="62">
        <f t="shared" ca="1" si="78"/>
        <v>0</v>
      </c>
      <c r="R276" s="36">
        <f t="shared" ca="1" si="79"/>
        <v>-1.6905780935331509E-2</v>
      </c>
    </row>
    <row r="277" spans="1:18">
      <c r="A277" s="69"/>
      <c r="B277" s="69"/>
      <c r="C277" s="69"/>
      <c r="D277" s="70">
        <f t="shared" si="65"/>
        <v>0</v>
      </c>
      <c r="E277" s="70">
        <f t="shared" si="66"/>
        <v>0</v>
      </c>
      <c r="F277" s="62">
        <f t="shared" si="67"/>
        <v>0</v>
      </c>
      <c r="G277" s="62">
        <f t="shared" si="68"/>
        <v>0</v>
      </c>
      <c r="H277" s="62">
        <f t="shared" si="69"/>
        <v>0</v>
      </c>
      <c r="I277" s="62">
        <f t="shared" si="70"/>
        <v>0</v>
      </c>
      <c r="J277" s="62">
        <f t="shared" si="71"/>
        <v>0</v>
      </c>
      <c r="K277" s="62">
        <f t="shared" si="72"/>
        <v>0</v>
      </c>
      <c r="L277" s="62">
        <f t="shared" si="73"/>
        <v>0</v>
      </c>
      <c r="M277" s="62">
        <f t="shared" ca="1" si="74"/>
        <v>1.6905780935331509E-2</v>
      </c>
      <c r="N277" s="62">
        <f t="shared" ca="1" si="75"/>
        <v>0</v>
      </c>
      <c r="O277" s="72">
        <f t="shared" ca="1" si="76"/>
        <v>0</v>
      </c>
      <c r="P277" s="62">
        <f t="shared" ca="1" si="77"/>
        <v>0</v>
      </c>
      <c r="Q277" s="62">
        <f t="shared" ca="1" si="78"/>
        <v>0</v>
      </c>
      <c r="R277" s="36">
        <f t="shared" ca="1" si="79"/>
        <v>-1.6905780935331509E-2</v>
      </c>
    </row>
    <row r="278" spans="1:18">
      <c r="A278" s="69"/>
      <c r="B278" s="69"/>
      <c r="C278" s="69"/>
      <c r="D278" s="70">
        <f t="shared" si="65"/>
        <v>0</v>
      </c>
      <c r="E278" s="70">
        <f t="shared" si="66"/>
        <v>0</v>
      </c>
      <c r="F278" s="62">
        <f t="shared" si="67"/>
        <v>0</v>
      </c>
      <c r="G278" s="62">
        <f t="shared" si="68"/>
        <v>0</v>
      </c>
      <c r="H278" s="62">
        <f t="shared" si="69"/>
        <v>0</v>
      </c>
      <c r="I278" s="62">
        <f t="shared" si="70"/>
        <v>0</v>
      </c>
      <c r="J278" s="62">
        <f t="shared" si="71"/>
        <v>0</v>
      </c>
      <c r="K278" s="62">
        <f t="shared" si="72"/>
        <v>0</v>
      </c>
      <c r="L278" s="62">
        <f t="shared" si="73"/>
        <v>0</v>
      </c>
      <c r="M278" s="62">
        <f t="shared" ca="1" si="74"/>
        <v>1.6905780935331509E-2</v>
      </c>
      <c r="N278" s="62">
        <f t="shared" ca="1" si="75"/>
        <v>0</v>
      </c>
      <c r="O278" s="72">
        <f t="shared" ca="1" si="76"/>
        <v>0</v>
      </c>
      <c r="P278" s="62">
        <f t="shared" ca="1" si="77"/>
        <v>0</v>
      </c>
      <c r="Q278" s="62">
        <f t="shared" ca="1" si="78"/>
        <v>0</v>
      </c>
      <c r="R278" s="36">
        <f t="shared" ca="1" si="79"/>
        <v>-1.6905780935331509E-2</v>
      </c>
    </row>
    <row r="279" spans="1:18">
      <c r="A279" s="69"/>
      <c r="B279" s="69"/>
      <c r="C279" s="69"/>
      <c r="D279" s="70">
        <f t="shared" si="65"/>
        <v>0</v>
      </c>
      <c r="E279" s="70">
        <f t="shared" si="66"/>
        <v>0</v>
      </c>
      <c r="F279" s="62">
        <f t="shared" si="67"/>
        <v>0</v>
      </c>
      <c r="G279" s="62">
        <f t="shared" si="68"/>
        <v>0</v>
      </c>
      <c r="H279" s="62">
        <f t="shared" si="69"/>
        <v>0</v>
      </c>
      <c r="I279" s="62">
        <f t="shared" si="70"/>
        <v>0</v>
      </c>
      <c r="J279" s="62">
        <f t="shared" si="71"/>
        <v>0</v>
      </c>
      <c r="K279" s="62">
        <f t="shared" si="72"/>
        <v>0</v>
      </c>
      <c r="L279" s="62">
        <f t="shared" si="73"/>
        <v>0</v>
      </c>
      <c r="M279" s="62">
        <f t="shared" ca="1" si="74"/>
        <v>1.6905780935331509E-2</v>
      </c>
      <c r="N279" s="62">
        <f t="shared" ca="1" si="75"/>
        <v>0</v>
      </c>
      <c r="O279" s="72">
        <f t="shared" ca="1" si="76"/>
        <v>0</v>
      </c>
      <c r="P279" s="62">
        <f t="shared" ca="1" si="77"/>
        <v>0</v>
      </c>
      <c r="Q279" s="62">
        <f t="shared" ca="1" si="78"/>
        <v>0</v>
      </c>
      <c r="R279" s="36">
        <f t="shared" ca="1" si="79"/>
        <v>-1.6905780935331509E-2</v>
      </c>
    </row>
    <row r="280" spans="1:18">
      <c r="A280" s="69"/>
      <c r="B280" s="69"/>
      <c r="C280" s="69"/>
      <c r="D280" s="70">
        <f t="shared" si="65"/>
        <v>0</v>
      </c>
      <c r="E280" s="70">
        <f t="shared" si="66"/>
        <v>0</v>
      </c>
      <c r="F280" s="62">
        <f t="shared" si="67"/>
        <v>0</v>
      </c>
      <c r="G280" s="62">
        <f t="shared" si="68"/>
        <v>0</v>
      </c>
      <c r="H280" s="62">
        <f t="shared" si="69"/>
        <v>0</v>
      </c>
      <c r="I280" s="62">
        <f t="shared" si="70"/>
        <v>0</v>
      </c>
      <c r="J280" s="62">
        <f t="shared" si="71"/>
        <v>0</v>
      </c>
      <c r="K280" s="62">
        <f t="shared" si="72"/>
        <v>0</v>
      </c>
      <c r="L280" s="62">
        <f t="shared" si="73"/>
        <v>0</v>
      </c>
      <c r="M280" s="62">
        <f t="shared" ca="1" si="74"/>
        <v>1.6905780935331509E-2</v>
      </c>
      <c r="N280" s="62">
        <f t="shared" ca="1" si="75"/>
        <v>0</v>
      </c>
      <c r="O280" s="72">
        <f t="shared" ca="1" si="76"/>
        <v>0</v>
      </c>
      <c r="P280" s="62">
        <f t="shared" ca="1" si="77"/>
        <v>0</v>
      </c>
      <c r="Q280" s="62">
        <f t="shared" ca="1" si="78"/>
        <v>0</v>
      </c>
      <c r="R280" s="36">
        <f t="shared" ca="1" si="79"/>
        <v>-1.6905780935331509E-2</v>
      </c>
    </row>
    <row r="281" spans="1:18">
      <c r="A281" s="69"/>
      <c r="B281" s="69"/>
      <c r="C281" s="69"/>
      <c r="D281" s="70">
        <f t="shared" si="65"/>
        <v>0</v>
      </c>
      <c r="E281" s="70">
        <f t="shared" si="66"/>
        <v>0</v>
      </c>
      <c r="F281" s="62">
        <f t="shared" si="67"/>
        <v>0</v>
      </c>
      <c r="G281" s="62">
        <f t="shared" si="68"/>
        <v>0</v>
      </c>
      <c r="H281" s="62">
        <f t="shared" si="69"/>
        <v>0</v>
      </c>
      <c r="I281" s="62">
        <f t="shared" si="70"/>
        <v>0</v>
      </c>
      <c r="J281" s="62">
        <f t="shared" si="71"/>
        <v>0</v>
      </c>
      <c r="K281" s="62">
        <f t="shared" si="72"/>
        <v>0</v>
      </c>
      <c r="L281" s="62">
        <f t="shared" si="73"/>
        <v>0</v>
      </c>
      <c r="M281" s="62">
        <f t="shared" ca="1" si="74"/>
        <v>1.6905780935331509E-2</v>
      </c>
      <c r="N281" s="62">
        <f t="shared" ca="1" si="75"/>
        <v>0</v>
      </c>
      <c r="O281" s="72">
        <f t="shared" ca="1" si="76"/>
        <v>0</v>
      </c>
      <c r="P281" s="62">
        <f t="shared" ca="1" si="77"/>
        <v>0</v>
      </c>
      <c r="Q281" s="62">
        <f t="shared" ca="1" si="78"/>
        <v>0</v>
      </c>
      <c r="R281" s="36">
        <f t="shared" ca="1" si="79"/>
        <v>-1.6905780935331509E-2</v>
      </c>
    </row>
    <row r="282" spans="1:18">
      <c r="A282" s="69"/>
      <c r="B282" s="69"/>
      <c r="C282" s="69"/>
      <c r="D282" s="70">
        <f t="shared" si="65"/>
        <v>0</v>
      </c>
      <c r="E282" s="70">
        <f t="shared" si="66"/>
        <v>0</v>
      </c>
      <c r="F282" s="62">
        <f t="shared" si="67"/>
        <v>0</v>
      </c>
      <c r="G282" s="62">
        <f t="shared" si="68"/>
        <v>0</v>
      </c>
      <c r="H282" s="62">
        <f t="shared" si="69"/>
        <v>0</v>
      </c>
      <c r="I282" s="62">
        <f t="shared" si="70"/>
        <v>0</v>
      </c>
      <c r="J282" s="62">
        <f t="shared" si="71"/>
        <v>0</v>
      </c>
      <c r="K282" s="62">
        <f t="shared" si="72"/>
        <v>0</v>
      </c>
      <c r="L282" s="62">
        <f t="shared" si="73"/>
        <v>0</v>
      </c>
      <c r="M282" s="62">
        <f t="shared" ca="1" si="74"/>
        <v>1.6905780935331509E-2</v>
      </c>
      <c r="N282" s="62">
        <f t="shared" ca="1" si="75"/>
        <v>0</v>
      </c>
      <c r="O282" s="72">
        <f t="shared" ca="1" si="76"/>
        <v>0</v>
      </c>
      <c r="P282" s="62">
        <f t="shared" ca="1" si="77"/>
        <v>0</v>
      </c>
      <c r="Q282" s="62">
        <f t="shared" ca="1" si="78"/>
        <v>0</v>
      </c>
      <c r="R282" s="36">
        <f t="shared" ca="1" si="79"/>
        <v>-1.6905780935331509E-2</v>
      </c>
    </row>
    <row r="283" spans="1:18">
      <c r="A283" s="69"/>
      <c r="B283" s="69"/>
      <c r="C283" s="69"/>
      <c r="D283" s="70">
        <f t="shared" si="65"/>
        <v>0</v>
      </c>
      <c r="E283" s="70">
        <f t="shared" si="66"/>
        <v>0</v>
      </c>
      <c r="F283" s="62">
        <f t="shared" si="67"/>
        <v>0</v>
      </c>
      <c r="G283" s="62">
        <f t="shared" si="68"/>
        <v>0</v>
      </c>
      <c r="H283" s="62">
        <f t="shared" si="69"/>
        <v>0</v>
      </c>
      <c r="I283" s="62">
        <f t="shared" si="70"/>
        <v>0</v>
      </c>
      <c r="J283" s="62">
        <f t="shared" si="71"/>
        <v>0</v>
      </c>
      <c r="K283" s="62">
        <f t="shared" si="72"/>
        <v>0</v>
      </c>
      <c r="L283" s="62">
        <f t="shared" si="73"/>
        <v>0</v>
      </c>
      <c r="M283" s="62">
        <f t="shared" ca="1" si="74"/>
        <v>1.6905780935331509E-2</v>
      </c>
      <c r="N283" s="62">
        <f t="shared" ca="1" si="75"/>
        <v>0</v>
      </c>
      <c r="O283" s="72">
        <f t="shared" ca="1" si="76"/>
        <v>0</v>
      </c>
      <c r="P283" s="62">
        <f t="shared" ca="1" si="77"/>
        <v>0</v>
      </c>
      <c r="Q283" s="62">
        <f t="shared" ca="1" si="78"/>
        <v>0</v>
      </c>
      <c r="R283" s="36">
        <f t="shared" ca="1" si="79"/>
        <v>-1.6905780935331509E-2</v>
      </c>
    </row>
    <row r="284" spans="1:18">
      <c r="A284" s="69"/>
      <c r="B284" s="69"/>
      <c r="C284" s="69"/>
      <c r="D284" s="70">
        <f t="shared" si="65"/>
        <v>0</v>
      </c>
      <c r="E284" s="70">
        <f t="shared" si="66"/>
        <v>0</v>
      </c>
      <c r="F284" s="62">
        <f t="shared" si="67"/>
        <v>0</v>
      </c>
      <c r="G284" s="62">
        <f t="shared" si="68"/>
        <v>0</v>
      </c>
      <c r="H284" s="62">
        <f t="shared" si="69"/>
        <v>0</v>
      </c>
      <c r="I284" s="62">
        <f t="shared" si="70"/>
        <v>0</v>
      </c>
      <c r="J284" s="62">
        <f t="shared" si="71"/>
        <v>0</v>
      </c>
      <c r="K284" s="62">
        <f t="shared" si="72"/>
        <v>0</v>
      </c>
      <c r="L284" s="62">
        <f t="shared" si="73"/>
        <v>0</v>
      </c>
      <c r="M284" s="62">
        <f t="shared" ca="1" si="74"/>
        <v>1.6905780935331509E-2</v>
      </c>
      <c r="N284" s="62">
        <f t="shared" ca="1" si="75"/>
        <v>0</v>
      </c>
      <c r="O284" s="72">
        <f t="shared" ca="1" si="76"/>
        <v>0</v>
      </c>
      <c r="P284" s="62">
        <f t="shared" ca="1" si="77"/>
        <v>0</v>
      </c>
      <c r="Q284" s="62">
        <f t="shared" ca="1" si="78"/>
        <v>0</v>
      </c>
      <c r="R284" s="36">
        <f t="shared" ca="1" si="79"/>
        <v>-1.6905780935331509E-2</v>
      </c>
    </row>
    <row r="285" spans="1:18">
      <c r="A285" s="69"/>
      <c r="B285" s="69"/>
      <c r="C285" s="69"/>
      <c r="D285" s="70">
        <f t="shared" si="65"/>
        <v>0</v>
      </c>
      <c r="E285" s="70">
        <f t="shared" si="66"/>
        <v>0</v>
      </c>
      <c r="F285" s="62">
        <f t="shared" si="67"/>
        <v>0</v>
      </c>
      <c r="G285" s="62">
        <f t="shared" si="68"/>
        <v>0</v>
      </c>
      <c r="H285" s="62">
        <f t="shared" si="69"/>
        <v>0</v>
      </c>
      <c r="I285" s="62">
        <f t="shared" si="70"/>
        <v>0</v>
      </c>
      <c r="J285" s="62">
        <f t="shared" si="71"/>
        <v>0</v>
      </c>
      <c r="K285" s="62">
        <f t="shared" si="72"/>
        <v>0</v>
      </c>
      <c r="L285" s="62">
        <f t="shared" si="73"/>
        <v>0</v>
      </c>
      <c r="M285" s="62">
        <f t="shared" ca="1" si="74"/>
        <v>1.6905780935331509E-2</v>
      </c>
      <c r="N285" s="62">
        <f t="shared" ca="1" si="75"/>
        <v>0</v>
      </c>
      <c r="O285" s="72">
        <f t="shared" ca="1" si="76"/>
        <v>0</v>
      </c>
      <c r="P285" s="62">
        <f t="shared" ca="1" si="77"/>
        <v>0</v>
      </c>
      <c r="Q285" s="62">
        <f t="shared" ca="1" si="78"/>
        <v>0</v>
      </c>
      <c r="R285" s="36">
        <f t="shared" ca="1" si="79"/>
        <v>-1.6905780935331509E-2</v>
      </c>
    </row>
    <row r="286" spans="1:18">
      <c r="A286" s="69"/>
      <c r="B286" s="69"/>
      <c r="C286" s="69"/>
      <c r="D286" s="70">
        <f t="shared" si="65"/>
        <v>0</v>
      </c>
      <c r="E286" s="70">
        <f t="shared" si="66"/>
        <v>0</v>
      </c>
      <c r="F286" s="62">
        <f t="shared" si="67"/>
        <v>0</v>
      </c>
      <c r="G286" s="62">
        <f t="shared" si="68"/>
        <v>0</v>
      </c>
      <c r="H286" s="62">
        <f t="shared" si="69"/>
        <v>0</v>
      </c>
      <c r="I286" s="62">
        <f t="shared" si="70"/>
        <v>0</v>
      </c>
      <c r="J286" s="62">
        <f t="shared" si="71"/>
        <v>0</v>
      </c>
      <c r="K286" s="62">
        <f t="shared" si="72"/>
        <v>0</v>
      </c>
      <c r="L286" s="62">
        <f t="shared" si="73"/>
        <v>0</v>
      </c>
      <c r="M286" s="62">
        <f t="shared" ca="1" si="74"/>
        <v>1.6905780935331509E-2</v>
      </c>
      <c r="N286" s="62">
        <f t="shared" ca="1" si="75"/>
        <v>0</v>
      </c>
      <c r="O286" s="72">
        <f t="shared" ca="1" si="76"/>
        <v>0</v>
      </c>
      <c r="P286" s="62">
        <f t="shared" ca="1" si="77"/>
        <v>0</v>
      </c>
      <c r="Q286" s="62">
        <f t="shared" ca="1" si="78"/>
        <v>0</v>
      </c>
      <c r="R286" s="36">
        <f t="shared" ca="1" si="79"/>
        <v>-1.6905780935331509E-2</v>
      </c>
    </row>
    <row r="287" spans="1:18">
      <c r="A287" s="69"/>
      <c r="B287" s="69"/>
      <c r="C287" s="69"/>
      <c r="D287" s="70">
        <f t="shared" si="65"/>
        <v>0</v>
      </c>
      <c r="E287" s="70">
        <f t="shared" si="66"/>
        <v>0</v>
      </c>
      <c r="F287" s="62">
        <f t="shared" si="67"/>
        <v>0</v>
      </c>
      <c r="G287" s="62">
        <f t="shared" si="68"/>
        <v>0</v>
      </c>
      <c r="H287" s="62">
        <f t="shared" si="69"/>
        <v>0</v>
      </c>
      <c r="I287" s="62">
        <f t="shared" si="70"/>
        <v>0</v>
      </c>
      <c r="J287" s="62">
        <f t="shared" si="71"/>
        <v>0</v>
      </c>
      <c r="K287" s="62">
        <f t="shared" si="72"/>
        <v>0</v>
      </c>
      <c r="L287" s="62">
        <f t="shared" si="73"/>
        <v>0</v>
      </c>
      <c r="M287" s="62">
        <f t="shared" ca="1" si="74"/>
        <v>1.6905780935331509E-2</v>
      </c>
      <c r="N287" s="62">
        <f t="shared" ca="1" si="75"/>
        <v>0</v>
      </c>
      <c r="O287" s="72">
        <f t="shared" ca="1" si="76"/>
        <v>0</v>
      </c>
      <c r="P287" s="62">
        <f t="shared" ca="1" si="77"/>
        <v>0</v>
      </c>
      <c r="Q287" s="62">
        <f t="shared" ca="1" si="78"/>
        <v>0</v>
      </c>
      <c r="R287" s="36">
        <f t="shared" ca="1" si="79"/>
        <v>-1.6905780935331509E-2</v>
      </c>
    </row>
    <row r="288" spans="1:18">
      <c r="A288" s="69"/>
      <c r="B288" s="69"/>
      <c r="C288" s="69"/>
      <c r="D288" s="70">
        <f t="shared" si="65"/>
        <v>0</v>
      </c>
      <c r="E288" s="70">
        <f t="shared" si="66"/>
        <v>0</v>
      </c>
      <c r="F288" s="62">
        <f t="shared" si="67"/>
        <v>0</v>
      </c>
      <c r="G288" s="62">
        <f t="shared" si="68"/>
        <v>0</v>
      </c>
      <c r="H288" s="62">
        <f t="shared" si="69"/>
        <v>0</v>
      </c>
      <c r="I288" s="62">
        <f t="shared" si="70"/>
        <v>0</v>
      </c>
      <c r="J288" s="62">
        <f t="shared" si="71"/>
        <v>0</v>
      </c>
      <c r="K288" s="62">
        <f t="shared" si="72"/>
        <v>0</v>
      </c>
      <c r="L288" s="62">
        <f t="shared" si="73"/>
        <v>0</v>
      </c>
      <c r="M288" s="62">
        <f t="shared" ca="1" si="74"/>
        <v>1.6905780935331509E-2</v>
      </c>
      <c r="N288" s="62">
        <f t="shared" ca="1" si="75"/>
        <v>0</v>
      </c>
      <c r="O288" s="72">
        <f t="shared" ca="1" si="76"/>
        <v>0</v>
      </c>
      <c r="P288" s="62">
        <f t="shared" ca="1" si="77"/>
        <v>0</v>
      </c>
      <c r="Q288" s="62">
        <f t="shared" ca="1" si="78"/>
        <v>0</v>
      </c>
      <c r="R288" s="36">
        <f t="shared" ca="1" si="79"/>
        <v>-1.6905780935331509E-2</v>
      </c>
    </row>
    <row r="289" spans="1:18">
      <c r="A289" s="69"/>
      <c r="B289" s="69"/>
      <c r="C289" s="69"/>
      <c r="D289" s="70">
        <f t="shared" si="65"/>
        <v>0</v>
      </c>
      <c r="E289" s="70">
        <f t="shared" si="66"/>
        <v>0</v>
      </c>
      <c r="F289" s="62">
        <f t="shared" si="67"/>
        <v>0</v>
      </c>
      <c r="G289" s="62">
        <f t="shared" si="68"/>
        <v>0</v>
      </c>
      <c r="H289" s="62">
        <f t="shared" si="69"/>
        <v>0</v>
      </c>
      <c r="I289" s="62">
        <f t="shared" si="70"/>
        <v>0</v>
      </c>
      <c r="J289" s="62">
        <f t="shared" si="71"/>
        <v>0</v>
      </c>
      <c r="K289" s="62">
        <f t="shared" si="72"/>
        <v>0</v>
      </c>
      <c r="L289" s="62">
        <f t="shared" si="73"/>
        <v>0</v>
      </c>
      <c r="M289" s="62">
        <f t="shared" ca="1" si="74"/>
        <v>1.6905780935331509E-2</v>
      </c>
      <c r="N289" s="62">
        <f t="shared" ca="1" si="75"/>
        <v>0</v>
      </c>
      <c r="O289" s="72">
        <f t="shared" ca="1" si="76"/>
        <v>0</v>
      </c>
      <c r="P289" s="62">
        <f t="shared" ca="1" si="77"/>
        <v>0</v>
      </c>
      <c r="Q289" s="62">
        <f t="shared" ca="1" si="78"/>
        <v>0</v>
      </c>
      <c r="R289" s="36">
        <f t="shared" ca="1" si="79"/>
        <v>-1.6905780935331509E-2</v>
      </c>
    </row>
    <row r="290" spans="1:18">
      <c r="A290" s="69"/>
      <c r="B290" s="69"/>
      <c r="C290" s="69"/>
      <c r="D290" s="70">
        <f t="shared" si="65"/>
        <v>0</v>
      </c>
      <c r="E290" s="70">
        <f t="shared" si="66"/>
        <v>0</v>
      </c>
      <c r="F290" s="62">
        <f t="shared" si="67"/>
        <v>0</v>
      </c>
      <c r="G290" s="62">
        <f t="shared" si="68"/>
        <v>0</v>
      </c>
      <c r="H290" s="62">
        <f t="shared" si="69"/>
        <v>0</v>
      </c>
      <c r="I290" s="62">
        <f t="shared" si="70"/>
        <v>0</v>
      </c>
      <c r="J290" s="62">
        <f t="shared" si="71"/>
        <v>0</v>
      </c>
      <c r="K290" s="62">
        <f t="shared" si="72"/>
        <v>0</v>
      </c>
      <c r="L290" s="62">
        <f t="shared" si="73"/>
        <v>0</v>
      </c>
      <c r="M290" s="62">
        <f t="shared" ca="1" si="74"/>
        <v>1.6905780935331509E-2</v>
      </c>
      <c r="N290" s="62">
        <f t="shared" ca="1" si="75"/>
        <v>0</v>
      </c>
      <c r="O290" s="72">
        <f t="shared" ca="1" si="76"/>
        <v>0</v>
      </c>
      <c r="P290" s="62">
        <f t="shared" ca="1" si="77"/>
        <v>0</v>
      </c>
      <c r="Q290" s="62">
        <f t="shared" ca="1" si="78"/>
        <v>0</v>
      </c>
      <c r="R290" s="36">
        <f t="shared" ca="1" si="79"/>
        <v>-1.6905780935331509E-2</v>
      </c>
    </row>
    <row r="291" spans="1:18">
      <c r="A291" s="69"/>
      <c r="B291" s="69"/>
      <c r="C291" s="69"/>
      <c r="D291" s="70">
        <f t="shared" si="65"/>
        <v>0</v>
      </c>
      <c r="E291" s="70">
        <f t="shared" si="66"/>
        <v>0</v>
      </c>
      <c r="F291" s="62">
        <f t="shared" si="67"/>
        <v>0</v>
      </c>
      <c r="G291" s="62">
        <f t="shared" si="68"/>
        <v>0</v>
      </c>
      <c r="H291" s="62">
        <f t="shared" si="69"/>
        <v>0</v>
      </c>
      <c r="I291" s="62">
        <f t="shared" si="70"/>
        <v>0</v>
      </c>
      <c r="J291" s="62">
        <f t="shared" si="71"/>
        <v>0</v>
      </c>
      <c r="K291" s="62">
        <f t="shared" si="72"/>
        <v>0</v>
      </c>
      <c r="L291" s="62">
        <f t="shared" si="73"/>
        <v>0</v>
      </c>
      <c r="M291" s="62">
        <f t="shared" ca="1" si="74"/>
        <v>1.6905780935331509E-2</v>
      </c>
      <c r="N291" s="62">
        <f t="shared" ca="1" si="75"/>
        <v>0</v>
      </c>
      <c r="O291" s="72">
        <f t="shared" ca="1" si="76"/>
        <v>0</v>
      </c>
      <c r="P291" s="62">
        <f t="shared" ca="1" si="77"/>
        <v>0</v>
      </c>
      <c r="Q291" s="62">
        <f t="shared" ca="1" si="78"/>
        <v>0</v>
      </c>
      <c r="R291" s="36">
        <f t="shared" ca="1" si="79"/>
        <v>-1.6905780935331509E-2</v>
      </c>
    </row>
    <row r="292" spans="1:18">
      <c r="A292" s="69"/>
      <c r="B292" s="69"/>
      <c r="C292" s="69"/>
      <c r="D292" s="70">
        <f t="shared" si="65"/>
        <v>0</v>
      </c>
      <c r="E292" s="70">
        <f t="shared" si="66"/>
        <v>0</v>
      </c>
      <c r="F292" s="62">
        <f t="shared" si="67"/>
        <v>0</v>
      </c>
      <c r="G292" s="62">
        <f t="shared" si="68"/>
        <v>0</v>
      </c>
      <c r="H292" s="62">
        <f t="shared" si="69"/>
        <v>0</v>
      </c>
      <c r="I292" s="62">
        <f t="shared" si="70"/>
        <v>0</v>
      </c>
      <c r="J292" s="62">
        <f t="shared" si="71"/>
        <v>0</v>
      </c>
      <c r="K292" s="62">
        <f t="shared" si="72"/>
        <v>0</v>
      </c>
      <c r="L292" s="62">
        <f t="shared" si="73"/>
        <v>0</v>
      </c>
      <c r="M292" s="62">
        <f t="shared" ca="1" si="74"/>
        <v>1.6905780935331509E-2</v>
      </c>
      <c r="N292" s="62">
        <f t="shared" ca="1" si="75"/>
        <v>0</v>
      </c>
      <c r="O292" s="72">
        <f t="shared" ca="1" si="76"/>
        <v>0</v>
      </c>
      <c r="P292" s="62">
        <f t="shared" ca="1" si="77"/>
        <v>0</v>
      </c>
      <c r="Q292" s="62">
        <f t="shared" ca="1" si="78"/>
        <v>0</v>
      </c>
      <c r="R292" s="36">
        <f t="shared" ca="1" si="79"/>
        <v>-1.6905780935331509E-2</v>
      </c>
    </row>
    <row r="293" spans="1:18">
      <c r="A293" s="69"/>
      <c r="B293" s="69"/>
      <c r="C293" s="69"/>
      <c r="D293" s="70">
        <f t="shared" si="65"/>
        <v>0</v>
      </c>
      <c r="E293" s="70">
        <f t="shared" si="66"/>
        <v>0</v>
      </c>
      <c r="F293" s="62">
        <f t="shared" si="67"/>
        <v>0</v>
      </c>
      <c r="G293" s="62">
        <f t="shared" si="68"/>
        <v>0</v>
      </c>
      <c r="H293" s="62">
        <f t="shared" si="69"/>
        <v>0</v>
      </c>
      <c r="I293" s="62">
        <f t="shared" si="70"/>
        <v>0</v>
      </c>
      <c r="J293" s="62">
        <f t="shared" si="71"/>
        <v>0</v>
      </c>
      <c r="K293" s="62">
        <f t="shared" si="72"/>
        <v>0</v>
      </c>
      <c r="L293" s="62">
        <f t="shared" si="73"/>
        <v>0</v>
      </c>
      <c r="M293" s="62">
        <f t="shared" ca="1" si="74"/>
        <v>1.6905780935331509E-2</v>
      </c>
      <c r="N293" s="62">
        <f t="shared" ca="1" si="75"/>
        <v>0</v>
      </c>
      <c r="O293" s="72">
        <f t="shared" ca="1" si="76"/>
        <v>0</v>
      </c>
      <c r="P293" s="62">
        <f t="shared" ca="1" si="77"/>
        <v>0</v>
      </c>
      <c r="Q293" s="62">
        <f t="shared" ca="1" si="78"/>
        <v>0</v>
      </c>
      <c r="R293" s="36">
        <f t="shared" ca="1" si="79"/>
        <v>-1.6905780935331509E-2</v>
      </c>
    </row>
    <row r="294" spans="1:18">
      <c r="A294" s="69"/>
      <c r="B294" s="69"/>
      <c r="C294" s="69"/>
      <c r="D294" s="70">
        <f t="shared" si="65"/>
        <v>0</v>
      </c>
      <c r="E294" s="70">
        <f t="shared" si="66"/>
        <v>0</v>
      </c>
      <c r="F294" s="62">
        <f t="shared" si="67"/>
        <v>0</v>
      </c>
      <c r="G294" s="62">
        <f t="shared" si="68"/>
        <v>0</v>
      </c>
      <c r="H294" s="62">
        <f t="shared" si="69"/>
        <v>0</v>
      </c>
      <c r="I294" s="62">
        <f t="shared" si="70"/>
        <v>0</v>
      </c>
      <c r="J294" s="62">
        <f t="shared" si="71"/>
        <v>0</v>
      </c>
      <c r="K294" s="62">
        <f t="shared" si="72"/>
        <v>0</v>
      </c>
      <c r="L294" s="62">
        <f t="shared" si="73"/>
        <v>0</v>
      </c>
      <c r="M294" s="62">
        <f t="shared" ca="1" si="74"/>
        <v>1.6905780935331509E-2</v>
      </c>
      <c r="N294" s="62">
        <f t="shared" ca="1" si="75"/>
        <v>0</v>
      </c>
      <c r="O294" s="72">
        <f t="shared" ca="1" si="76"/>
        <v>0</v>
      </c>
      <c r="P294" s="62">
        <f t="shared" ca="1" si="77"/>
        <v>0</v>
      </c>
      <c r="Q294" s="62">
        <f t="shared" ca="1" si="78"/>
        <v>0</v>
      </c>
      <c r="R294" s="36">
        <f t="shared" ca="1" si="79"/>
        <v>-1.6905780935331509E-2</v>
      </c>
    </row>
    <row r="295" spans="1:18">
      <c r="A295" s="69"/>
      <c r="B295" s="69"/>
      <c r="C295" s="69"/>
      <c r="D295" s="70">
        <f t="shared" si="65"/>
        <v>0</v>
      </c>
      <c r="E295" s="70">
        <f t="shared" si="66"/>
        <v>0</v>
      </c>
      <c r="F295" s="62">
        <f t="shared" si="67"/>
        <v>0</v>
      </c>
      <c r="G295" s="62">
        <f t="shared" si="68"/>
        <v>0</v>
      </c>
      <c r="H295" s="62">
        <f t="shared" si="69"/>
        <v>0</v>
      </c>
      <c r="I295" s="62">
        <f t="shared" si="70"/>
        <v>0</v>
      </c>
      <c r="J295" s="62">
        <f t="shared" si="71"/>
        <v>0</v>
      </c>
      <c r="K295" s="62">
        <f t="shared" si="72"/>
        <v>0</v>
      </c>
      <c r="L295" s="62">
        <f t="shared" si="73"/>
        <v>0</v>
      </c>
      <c r="M295" s="62">
        <f t="shared" ca="1" si="74"/>
        <v>1.6905780935331509E-2</v>
      </c>
      <c r="N295" s="62">
        <f t="shared" ca="1" si="75"/>
        <v>0</v>
      </c>
      <c r="O295" s="72">
        <f t="shared" ca="1" si="76"/>
        <v>0</v>
      </c>
      <c r="P295" s="62">
        <f t="shared" ca="1" si="77"/>
        <v>0</v>
      </c>
      <c r="Q295" s="62">
        <f t="shared" ca="1" si="78"/>
        <v>0</v>
      </c>
      <c r="R295" s="36">
        <f t="shared" ca="1" si="79"/>
        <v>-1.6905780935331509E-2</v>
      </c>
    </row>
    <row r="296" spans="1:18">
      <c r="A296" s="69"/>
      <c r="B296" s="69"/>
      <c r="C296" s="69"/>
      <c r="D296" s="70">
        <f t="shared" si="65"/>
        <v>0</v>
      </c>
      <c r="E296" s="70">
        <f t="shared" si="66"/>
        <v>0</v>
      </c>
      <c r="F296" s="62">
        <f t="shared" si="67"/>
        <v>0</v>
      </c>
      <c r="G296" s="62">
        <f t="shared" si="68"/>
        <v>0</v>
      </c>
      <c r="H296" s="62">
        <f t="shared" si="69"/>
        <v>0</v>
      </c>
      <c r="I296" s="62">
        <f t="shared" si="70"/>
        <v>0</v>
      </c>
      <c r="J296" s="62">
        <f t="shared" si="71"/>
        <v>0</v>
      </c>
      <c r="K296" s="62">
        <f t="shared" si="72"/>
        <v>0</v>
      </c>
      <c r="L296" s="62">
        <f t="shared" si="73"/>
        <v>0</v>
      </c>
      <c r="M296" s="62">
        <f t="shared" ca="1" si="74"/>
        <v>1.6905780935331509E-2</v>
      </c>
      <c r="N296" s="62">
        <f t="shared" ca="1" si="75"/>
        <v>0</v>
      </c>
      <c r="O296" s="72">
        <f t="shared" ca="1" si="76"/>
        <v>0</v>
      </c>
      <c r="P296" s="62">
        <f t="shared" ca="1" si="77"/>
        <v>0</v>
      </c>
      <c r="Q296" s="62">
        <f t="shared" ca="1" si="78"/>
        <v>0</v>
      </c>
      <c r="R296" s="36">
        <f t="shared" ca="1" si="79"/>
        <v>-1.6905780935331509E-2</v>
      </c>
    </row>
    <row r="297" spans="1:18">
      <c r="A297" s="69"/>
      <c r="B297" s="69"/>
      <c r="C297" s="69"/>
      <c r="D297" s="70">
        <f t="shared" si="65"/>
        <v>0</v>
      </c>
      <c r="E297" s="70">
        <f t="shared" si="66"/>
        <v>0</v>
      </c>
      <c r="F297" s="62">
        <f t="shared" si="67"/>
        <v>0</v>
      </c>
      <c r="G297" s="62">
        <f t="shared" si="68"/>
        <v>0</v>
      </c>
      <c r="H297" s="62">
        <f t="shared" si="69"/>
        <v>0</v>
      </c>
      <c r="I297" s="62">
        <f t="shared" si="70"/>
        <v>0</v>
      </c>
      <c r="J297" s="62">
        <f t="shared" si="71"/>
        <v>0</v>
      </c>
      <c r="K297" s="62">
        <f t="shared" si="72"/>
        <v>0</v>
      </c>
      <c r="L297" s="62">
        <f t="shared" si="73"/>
        <v>0</v>
      </c>
      <c r="M297" s="62">
        <f t="shared" ca="1" si="74"/>
        <v>1.6905780935331509E-2</v>
      </c>
      <c r="N297" s="62">
        <f t="shared" ca="1" si="75"/>
        <v>0</v>
      </c>
      <c r="O297" s="72">
        <f t="shared" ca="1" si="76"/>
        <v>0</v>
      </c>
      <c r="P297" s="62">
        <f t="shared" ca="1" si="77"/>
        <v>0</v>
      </c>
      <c r="Q297" s="62">
        <f t="shared" ca="1" si="78"/>
        <v>0</v>
      </c>
      <c r="R297" s="36">
        <f t="shared" ca="1" si="79"/>
        <v>-1.6905780935331509E-2</v>
      </c>
    </row>
    <row r="298" spans="1:18">
      <c r="A298" s="69"/>
      <c r="B298" s="69"/>
      <c r="C298" s="69"/>
      <c r="D298" s="70">
        <f t="shared" si="65"/>
        <v>0</v>
      </c>
      <c r="E298" s="70">
        <f t="shared" si="66"/>
        <v>0</v>
      </c>
      <c r="F298" s="62">
        <f t="shared" si="67"/>
        <v>0</v>
      </c>
      <c r="G298" s="62">
        <f t="shared" si="68"/>
        <v>0</v>
      </c>
      <c r="H298" s="62">
        <f t="shared" si="69"/>
        <v>0</v>
      </c>
      <c r="I298" s="62">
        <f t="shared" si="70"/>
        <v>0</v>
      </c>
      <c r="J298" s="62">
        <f t="shared" si="71"/>
        <v>0</v>
      </c>
      <c r="K298" s="62">
        <f t="shared" si="72"/>
        <v>0</v>
      </c>
      <c r="L298" s="62">
        <f t="shared" si="73"/>
        <v>0</v>
      </c>
      <c r="M298" s="62">
        <f t="shared" ca="1" si="74"/>
        <v>1.6905780935331509E-2</v>
      </c>
      <c r="N298" s="62">
        <f t="shared" ca="1" si="75"/>
        <v>0</v>
      </c>
      <c r="O298" s="72">
        <f t="shared" ca="1" si="76"/>
        <v>0</v>
      </c>
      <c r="P298" s="62">
        <f t="shared" ca="1" si="77"/>
        <v>0</v>
      </c>
      <c r="Q298" s="62">
        <f t="shared" ca="1" si="78"/>
        <v>0</v>
      </c>
      <c r="R298" s="36">
        <f t="shared" ca="1" si="79"/>
        <v>-1.6905780935331509E-2</v>
      </c>
    </row>
    <row r="299" spans="1:18">
      <c r="A299" s="69"/>
      <c r="B299" s="69"/>
      <c r="C299" s="69"/>
      <c r="D299" s="70">
        <f t="shared" si="65"/>
        <v>0</v>
      </c>
      <c r="E299" s="70">
        <f t="shared" si="66"/>
        <v>0</v>
      </c>
      <c r="F299" s="62">
        <f t="shared" si="67"/>
        <v>0</v>
      </c>
      <c r="G299" s="62">
        <f t="shared" si="68"/>
        <v>0</v>
      </c>
      <c r="H299" s="62">
        <f t="shared" si="69"/>
        <v>0</v>
      </c>
      <c r="I299" s="62">
        <f t="shared" si="70"/>
        <v>0</v>
      </c>
      <c r="J299" s="62">
        <f t="shared" si="71"/>
        <v>0</v>
      </c>
      <c r="K299" s="62">
        <f t="shared" si="72"/>
        <v>0</v>
      </c>
      <c r="L299" s="62">
        <f t="shared" si="73"/>
        <v>0</v>
      </c>
      <c r="M299" s="62">
        <f t="shared" ca="1" si="74"/>
        <v>1.6905780935331509E-2</v>
      </c>
      <c r="N299" s="62">
        <f t="shared" ca="1" si="75"/>
        <v>0</v>
      </c>
      <c r="O299" s="72">
        <f t="shared" ca="1" si="76"/>
        <v>0</v>
      </c>
      <c r="P299" s="62">
        <f t="shared" ca="1" si="77"/>
        <v>0</v>
      </c>
      <c r="Q299" s="62">
        <f t="shared" ca="1" si="78"/>
        <v>0</v>
      </c>
      <c r="R299" s="36">
        <f t="shared" ca="1" si="79"/>
        <v>-1.6905780935331509E-2</v>
      </c>
    </row>
    <row r="300" spans="1:18">
      <c r="A300" s="69"/>
      <c r="B300" s="69"/>
      <c r="C300" s="69"/>
      <c r="D300" s="70">
        <f t="shared" si="65"/>
        <v>0</v>
      </c>
      <c r="E300" s="70">
        <f t="shared" si="66"/>
        <v>0</v>
      </c>
      <c r="F300" s="62">
        <f t="shared" si="67"/>
        <v>0</v>
      </c>
      <c r="G300" s="62">
        <f t="shared" si="68"/>
        <v>0</v>
      </c>
      <c r="H300" s="62">
        <f t="shared" si="69"/>
        <v>0</v>
      </c>
      <c r="I300" s="62">
        <f t="shared" si="70"/>
        <v>0</v>
      </c>
      <c r="J300" s="62">
        <f t="shared" si="71"/>
        <v>0</v>
      </c>
      <c r="K300" s="62">
        <f t="shared" si="72"/>
        <v>0</v>
      </c>
      <c r="L300" s="62">
        <f t="shared" si="73"/>
        <v>0</v>
      </c>
      <c r="M300" s="62">
        <f t="shared" ca="1" si="74"/>
        <v>1.6905780935331509E-2</v>
      </c>
      <c r="N300" s="62">
        <f t="shared" ca="1" si="75"/>
        <v>0</v>
      </c>
      <c r="O300" s="72">
        <f t="shared" ca="1" si="76"/>
        <v>0</v>
      </c>
      <c r="P300" s="62">
        <f t="shared" ca="1" si="77"/>
        <v>0</v>
      </c>
      <c r="Q300" s="62">
        <f t="shared" ca="1" si="78"/>
        <v>0</v>
      </c>
      <c r="R300" s="36">
        <f t="shared" ca="1" si="79"/>
        <v>-1.6905780935331509E-2</v>
      </c>
    </row>
    <row r="301" spans="1:18">
      <c r="A301" s="69"/>
      <c r="B301" s="69"/>
      <c r="C301" s="69"/>
      <c r="D301" s="70">
        <f t="shared" si="65"/>
        <v>0</v>
      </c>
      <c r="E301" s="70">
        <f t="shared" si="66"/>
        <v>0</v>
      </c>
      <c r="F301" s="62">
        <f t="shared" si="67"/>
        <v>0</v>
      </c>
      <c r="G301" s="62">
        <f t="shared" si="68"/>
        <v>0</v>
      </c>
      <c r="H301" s="62">
        <f t="shared" si="69"/>
        <v>0</v>
      </c>
      <c r="I301" s="62">
        <f t="shared" si="70"/>
        <v>0</v>
      </c>
      <c r="J301" s="62">
        <f t="shared" si="71"/>
        <v>0</v>
      </c>
      <c r="K301" s="62">
        <f t="shared" si="72"/>
        <v>0</v>
      </c>
      <c r="L301" s="62">
        <f t="shared" si="73"/>
        <v>0</v>
      </c>
      <c r="M301" s="62">
        <f t="shared" ca="1" si="74"/>
        <v>1.6905780935331509E-2</v>
      </c>
      <c r="N301" s="62">
        <f t="shared" ca="1" si="75"/>
        <v>0</v>
      </c>
      <c r="O301" s="72">
        <f t="shared" ca="1" si="76"/>
        <v>0</v>
      </c>
      <c r="P301" s="62">
        <f t="shared" ca="1" si="77"/>
        <v>0</v>
      </c>
      <c r="Q301" s="62">
        <f t="shared" ca="1" si="78"/>
        <v>0</v>
      </c>
      <c r="R301" s="36">
        <f t="shared" ca="1" si="79"/>
        <v>-1.6905780935331509E-2</v>
      </c>
    </row>
    <row r="302" spans="1:18">
      <c r="A302" s="69"/>
      <c r="B302" s="69"/>
      <c r="C302" s="69"/>
      <c r="D302" s="70">
        <f t="shared" si="65"/>
        <v>0</v>
      </c>
      <c r="E302" s="70">
        <f t="shared" si="66"/>
        <v>0</v>
      </c>
      <c r="F302" s="62">
        <f t="shared" si="67"/>
        <v>0</v>
      </c>
      <c r="G302" s="62">
        <f t="shared" si="68"/>
        <v>0</v>
      </c>
      <c r="H302" s="62">
        <f t="shared" si="69"/>
        <v>0</v>
      </c>
      <c r="I302" s="62">
        <f t="shared" si="70"/>
        <v>0</v>
      </c>
      <c r="J302" s="62">
        <f t="shared" si="71"/>
        <v>0</v>
      </c>
      <c r="K302" s="62">
        <f t="shared" si="72"/>
        <v>0</v>
      </c>
      <c r="L302" s="62">
        <f t="shared" si="73"/>
        <v>0</v>
      </c>
      <c r="M302" s="62">
        <f t="shared" ca="1" si="74"/>
        <v>1.6905780935331509E-2</v>
      </c>
      <c r="N302" s="62">
        <f t="shared" ca="1" si="75"/>
        <v>0</v>
      </c>
      <c r="O302" s="72">
        <f t="shared" ca="1" si="76"/>
        <v>0</v>
      </c>
      <c r="P302" s="62">
        <f t="shared" ca="1" si="77"/>
        <v>0</v>
      </c>
      <c r="Q302" s="62">
        <f t="shared" ca="1" si="78"/>
        <v>0</v>
      </c>
      <c r="R302" s="36">
        <f t="shared" ca="1" si="79"/>
        <v>-1.6905780935331509E-2</v>
      </c>
    </row>
    <row r="303" spans="1:18">
      <c r="A303" s="69"/>
      <c r="B303" s="69"/>
      <c r="C303" s="69"/>
      <c r="D303" s="70">
        <f t="shared" si="65"/>
        <v>0</v>
      </c>
      <c r="E303" s="70">
        <f t="shared" si="66"/>
        <v>0</v>
      </c>
      <c r="F303" s="62">
        <f t="shared" si="67"/>
        <v>0</v>
      </c>
      <c r="G303" s="62">
        <f t="shared" si="68"/>
        <v>0</v>
      </c>
      <c r="H303" s="62">
        <f t="shared" si="69"/>
        <v>0</v>
      </c>
      <c r="I303" s="62">
        <f t="shared" si="70"/>
        <v>0</v>
      </c>
      <c r="J303" s="62">
        <f t="shared" si="71"/>
        <v>0</v>
      </c>
      <c r="K303" s="62">
        <f t="shared" si="72"/>
        <v>0</v>
      </c>
      <c r="L303" s="62">
        <f t="shared" si="73"/>
        <v>0</v>
      </c>
      <c r="M303" s="62">
        <f t="shared" ca="1" si="74"/>
        <v>1.6905780935331509E-2</v>
      </c>
      <c r="N303" s="62">
        <f t="shared" ca="1" si="75"/>
        <v>0</v>
      </c>
      <c r="O303" s="72">
        <f t="shared" ca="1" si="76"/>
        <v>0</v>
      </c>
      <c r="P303" s="62">
        <f t="shared" ca="1" si="77"/>
        <v>0</v>
      </c>
      <c r="Q303" s="62">
        <f t="shared" ca="1" si="78"/>
        <v>0</v>
      </c>
      <c r="R303" s="36">
        <f t="shared" ca="1" si="79"/>
        <v>-1.6905780935331509E-2</v>
      </c>
    </row>
    <row r="304" spans="1:18">
      <c r="A304" s="69"/>
      <c r="B304" s="69"/>
      <c r="C304" s="69"/>
      <c r="D304" s="70">
        <f t="shared" si="65"/>
        <v>0</v>
      </c>
      <c r="E304" s="70">
        <f t="shared" si="66"/>
        <v>0</v>
      </c>
      <c r="F304" s="62">
        <f t="shared" si="67"/>
        <v>0</v>
      </c>
      <c r="G304" s="62">
        <f t="shared" si="68"/>
        <v>0</v>
      </c>
      <c r="H304" s="62">
        <f t="shared" si="69"/>
        <v>0</v>
      </c>
      <c r="I304" s="62">
        <f t="shared" si="70"/>
        <v>0</v>
      </c>
      <c r="J304" s="62">
        <f t="shared" si="71"/>
        <v>0</v>
      </c>
      <c r="K304" s="62">
        <f t="shared" si="72"/>
        <v>0</v>
      </c>
      <c r="L304" s="62">
        <f t="shared" si="73"/>
        <v>0</v>
      </c>
      <c r="M304" s="62">
        <f t="shared" ca="1" si="74"/>
        <v>1.6905780935331509E-2</v>
      </c>
      <c r="N304" s="62">
        <f t="shared" ca="1" si="75"/>
        <v>0</v>
      </c>
      <c r="O304" s="72">
        <f t="shared" ca="1" si="76"/>
        <v>0</v>
      </c>
      <c r="P304" s="62">
        <f t="shared" ca="1" si="77"/>
        <v>0</v>
      </c>
      <c r="Q304" s="62">
        <f t="shared" ca="1" si="78"/>
        <v>0</v>
      </c>
      <c r="R304" s="36">
        <f t="shared" ca="1" si="79"/>
        <v>-1.6905780935331509E-2</v>
      </c>
    </row>
    <row r="305" spans="1:18">
      <c r="A305" s="69"/>
      <c r="B305" s="69"/>
      <c r="C305" s="69"/>
      <c r="D305" s="70">
        <f t="shared" si="65"/>
        <v>0</v>
      </c>
      <c r="E305" s="70">
        <f t="shared" si="66"/>
        <v>0</v>
      </c>
      <c r="F305" s="62">
        <f t="shared" si="67"/>
        <v>0</v>
      </c>
      <c r="G305" s="62">
        <f t="shared" si="68"/>
        <v>0</v>
      </c>
      <c r="H305" s="62">
        <f t="shared" si="69"/>
        <v>0</v>
      </c>
      <c r="I305" s="62">
        <f t="shared" si="70"/>
        <v>0</v>
      </c>
      <c r="J305" s="62">
        <f t="shared" si="71"/>
        <v>0</v>
      </c>
      <c r="K305" s="62">
        <f t="shared" si="72"/>
        <v>0</v>
      </c>
      <c r="L305" s="62">
        <f t="shared" si="73"/>
        <v>0</v>
      </c>
      <c r="M305" s="62">
        <f t="shared" ca="1" si="74"/>
        <v>1.6905780935331509E-2</v>
      </c>
      <c r="N305" s="62">
        <f t="shared" ca="1" si="75"/>
        <v>0</v>
      </c>
      <c r="O305" s="72">
        <f t="shared" ca="1" si="76"/>
        <v>0</v>
      </c>
      <c r="P305" s="62">
        <f t="shared" ca="1" si="77"/>
        <v>0</v>
      </c>
      <c r="Q305" s="62">
        <f t="shared" ca="1" si="78"/>
        <v>0</v>
      </c>
      <c r="R305" s="36">
        <f t="shared" ca="1" si="79"/>
        <v>-1.6905780935331509E-2</v>
      </c>
    </row>
    <row r="306" spans="1:18">
      <c r="A306" s="69"/>
      <c r="B306" s="69"/>
      <c r="C306" s="69"/>
      <c r="D306" s="70">
        <f t="shared" si="65"/>
        <v>0</v>
      </c>
      <c r="E306" s="70">
        <f t="shared" si="66"/>
        <v>0</v>
      </c>
      <c r="F306" s="62">
        <f t="shared" si="67"/>
        <v>0</v>
      </c>
      <c r="G306" s="62">
        <f t="shared" si="68"/>
        <v>0</v>
      </c>
      <c r="H306" s="62">
        <f t="shared" si="69"/>
        <v>0</v>
      </c>
      <c r="I306" s="62">
        <f t="shared" si="70"/>
        <v>0</v>
      </c>
      <c r="J306" s="62">
        <f t="shared" si="71"/>
        <v>0</v>
      </c>
      <c r="K306" s="62">
        <f t="shared" si="72"/>
        <v>0</v>
      </c>
      <c r="L306" s="62">
        <f t="shared" si="73"/>
        <v>0</v>
      </c>
      <c r="M306" s="62">
        <f t="shared" ca="1" si="74"/>
        <v>1.6905780935331509E-2</v>
      </c>
      <c r="N306" s="62">
        <f t="shared" ca="1" si="75"/>
        <v>0</v>
      </c>
      <c r="O306" s="72">
        <f t="shared" ca="1" si="76"/>
        <v>0</v>
      </c>
      <c r="P306" s="62">
        <f t="shared" ca="1" si="77"/>
        <v>0</v>
      </c>
      <c r="Q306" s="62">
        <f t="shared" ca="1" si="78"/>
        <v>0</v>
      </c>
      <c r="R306" s="36">
        <f t="shared" ca="1" si="79"/>
        <v>-1.6905780935331509E-2</v>
      </c>
    </row>
    <row r="307" spans="1:18">
      <c r="A307" s="69"/>
      <c r="B307" s="69"/>
      <c r="C307" s="69"/>
      <c r="D307" s="70">
        <f t="shared" si="65"/>
        <v>0</v>
      </c>
      <c r="E307" s="70">
        <f t="shared" si="66"/>
        <v>0</v>
      </c>
      <c r="F307" s="62">
        <f t="shared" si="67"/>
        <v>0</v>
      </c>
      <c r="G307" s="62">
        <f t="shared" si="68"/>
        <v>0</v>
      </c>
      <c r="H307" s="62">
        <f t="shared" si="69"/>
        <v>0</v>
      </c>
      <c r="I307" s="62">
        <f t="shared" si="70"/>
        <v>0</v>
      </c>
      <c r="J307" s="62">
        <f t="shared" si="71"/>
        <v>0</v>
      </c>
      <c r="K307" s="62">
        <f t="shared" si="72"/>
        <v>0</v>
      </c>
      <c r="L307" s="62">
        <f t="shared" si="73"/>
        <v>0</v>
      </c>
      <c r="M307" s="62">
        <f t="shared" ca="1" si="74"/>
        <v>1.6905780935331509E-2</v>
      </c>
      <c r="N307" s="62">
        <f t="shared" ca="1" si="75"/>
        <v>0</v>
      </c>
      <c r="O307" s="72">
        <f t="shared" ca="1" si="76"/>
        <v>0</v>
      </c>
      <c r="P307" s="62">
        <f t="shared" ca="1" si="77"/>
        <v>0</v>
      </c>
      <c r="Q307" s="62">
        <f t="shared" ca="1" si="78"/>
        <v>0</v>
      </c>
      <c r="R307" s="36">
        <f t="shared" ca="1" si="79"/>
        <v>-1.6905780935331509E-2</v>
      </c>
    </row>
    <row r="308" spans="1:18">
      <c r="A308" s="69"/>
      <c r="B308" s="69"/>
      <c r="C308" s="69"/>
      <c r="D308" s="70">
        <f t="shared" si="65"/>
        <v>0</v>
      </c>
      <c r="E308" s="70">
        <f t="shared" si="66"/>
        <v>0</v>
      </c>
      <c r="F308" s="62">
        <f t="shared" si="67"/>
        <v>0</v>
      </c>
      <c r="G308" s="62">
        <f t="shared" si="68"/>
        <v>0</v>
      </c>
      <c r="H308" s="62">
        <f t="shared" si="69"/>
        <v>0</v>
      </c>
      <c r="I308" s="62">
        <f t="shared" si="70"/>
        <v>0</v>
      </c>
      <c r="J308" s="62">
        <f t="shared" si="71"/>
        <v>0</v>
      </c>
      <c r="K308" s="62">
        <f t="shared" si="72"/>
        <v>0</v>
      </c>
      <c r="L308" s="62">
        <f t="shared" si="73"/>
        <v>0</v>
      </c>
      <c r="M308" s="62">
        <f t="shared" ca="1" si="74"/>
        <v>1.6905780935331509E-2</v>
      </c>
      <c r="N308" s="62">
        <f t="shared" ca="1" si="75"/>
        <v>0</v>
      </c>
      <c r="O308" s="72">
        <f t="shared" ca="1" si="76"/>
        <v>0</v>
      </c>
      <c r="P308" s="62">
        <f t="shared" ca="1" si="77"/>
        <v>0</v>
      </c>
      <c r="Q308" s="62">
        <f t="shared" ca="1" si="78"/>
        <v>0</v>
      </c>
      <c r="R308" s="36">
        <f t="shared" ca="1" si="79"/>
        <v>-1.6905780935331509E-2</v>
      </c>
    </row>
    <row r="309" spans="1:18">
      <c r="A309" s="69"/>
      <c r="B309" s="69"/>
      <c r="C309" s="69"/>
      <c r="D309" s="70">
        <f t="shared" si="65"/>
        <v>0</v>
      </c>
      <c r="E309" s="70">
        <f t="shared" si="66"/>
        <v>0</v>
      </c>
      <c r="F309" s="62">
        <f t="shared" si="67"/>
        <v>0</v>
      </c>
      <c r="G309" s="62">
        <f t="shared" si="68"/>
        <v>0</v>
      </c>
      <c r="H309" s="62">
        <f t="shared" si="69"/>
        <v>0</v>
      </c>
      <c r="I309" s="62">
        <f t="shared" si="70"/>
        <v>0</v>
      </c>
      <c r="J309" s="62">
        <f t="shared" si="71"/>
        <v>0</v>
      </c>
      <c r="K309" s="62">
        <f t="shared" si="72"/>
        <v>0</v>
      </c>
      <c r="L309" s="62">
        <f t="shared" si="73"/>
        <v>0</v>
      </c>
      <c r="M309" s="62">
        <f t="shared" ca="1" si="74"/>
        <v>1.6905780935331509E-2</v>
      </c>
      <c r="N309" s="62">
        <f t="shared" ca="1" si="75"/>
        <v>0</v>
      </c>
      <c r="O309" s="72">
        <f t="shared" ca="1" si="76"/>
        <v>0</v>
      </c>
      <c r="P309" s="62">
        <f t="shared" ca="1" si="77"/>
        <v>0</v>
      </c>
      <c r="Q309" s="62">
        <f t="shared" ca="1" si="78"/>
        <v>0</v>
      </c>
      <c r="R309" s="36">
        <f t="shared" ca="1" si="79"/>
        <v>-1.6905780935331509E-2</v>
      </c>
    </row>
    <row r="310" spans="1:18">
      <c r="A310" s="69"/>
      <c r="B310" s="69"/>
      <c r="C310" s="69"/>
      <c r="D310" s="70">
        <f t="shared" si="65"/>
        <v>0</v>
      </c>
      <c r="E310" s="70">
        <f t="shared" si="66"/>
        <v>0</v>
      </c>
      <c r="F310" s="62">
        <f t="shared" si="67"/>
        <v>0</v>
      </c>
      <c r="G310" s="62">
        <f t="shared" si="68"/>
        <v>0</v>
      </c>
      <c r="H310" s="62">
        <f t="shared" si="69"/>
        <v>0</v>
      </c>
      <c r="I310" s="62">
        <f t="shared" si="70"/>
        <v>0</v>
      </c>
      <c r="J310" s="62">
        <f t="shared" si="71"/>
        <v>0</v>
      </c>
      <c r="K310" s="62">
        <f t="shared" si="72"/>
        <v>0</v>
      </c>
      <c r="L310" s="62">
        <f t="shared" si="73"/>
        <v>0</v>
      </c>
      <c r="M310" s="62">
        <f t="shared" ca="1" si="74"/>
        <v>1.6905780935331509E-2</v>
      </c>
      <c r="N310" s="62">
        <f t="shared" ca="1" si="75"/>
        <v>0</v>
      </c>
      <c r="O310" s="72">
        <f t="shared" ca="1" si="76"/>
        <v>0</v>
      </c>
      <c r="P310" s="62">
        <f t="shared" ca="1" si="77"/>
        <v>0</v>
      </c>
      <c r="Q310" s="62">
        <f t="shared" ca="1" si="78"/>
        <v>0</v>
      </c>
      <c r="R310" s="36">
        <f t="shared" ca="1" si="79"/>
        <v>-1.6905780935331509E-2</v>
      </c>
    </row>
    <row r="311" spans="1:18">
      <c r="A311" s="69"/>
      <c r="B311" s="69"/>
      <c r="C311" s="69"/>
      <c r="D311" s="70">
        <f t="shared" si="65"/>
        <v>0</v>
      </c>
      <c r="E311" s="70">
        <f t="shared" si="66"/>
        <v>0</v>
      </c>
      <c r="F311" s="62">
        <f t="shared" si="67"/>
        <v>0</v>
      </c>
      <c r="G311" s="62">
        <f t="shared" si="68"/>
        <v>0</v>
      </c>
      <c r="H311" s="62">
        <f t="shared" si="69"/>
        <v>0</v>
      </c>
      <c r="I311" s="62">
        <f t="shared" si="70"/>
        <v>0</v>
      </c>
      <c r="J311" s="62">
        <f t="shared" si="71"/>
        <v>0</v>
      </c>
      <c r="K311" s="62">
        <f t="shared" si="72"/>
        <v>0</v>
      </c>
      <c r="L311" s="62">
        <f t="shared" si="73"/>
        <v>0</v>
      </c>
      <c r="M311" s="62">
        <f t="shared" ca="1" si="74"/>
        <v>1.6905780935331509E-2</v>
      </c>
      <c r="N311" s="62">
        <f t="shared" ca="1" si="75"/>
        <v>0</v>
      </c>
      <c r="O311" s="72">
        <f t="shared" ca="1" si="76"/>
        <v>0</v>
      </c>
      <c r="P311" s="62">
        <f t="shared" ca="1" si="77"/>
        <v>0</v>
      </c>
      <c r="Q311" s="62">
        <f t="shared" ca="1" si="78"/>
        <v>0</v>
      </c>
      <c r="R311" s="36">
        <f t="shared" ca="1" si="79"/>
        <v>-1.6905780935331509E-2</v>
      </c>
    </row>
    <row r="312" spans="1:18">
      <c r="A312" s="69"/>
      <c r="B312" s="69"/>
      <c r="C312" s="69"/>
      <c r="D312" s="70">
        <f t="shared" si="65"/>
        <v>0</v>
      </c>
      <c r="E312" s="70">
        <f t="shared" si="66"/>
        <v>0</v>
      </c>
      <c r="F312" s="62">
        <f t="shared" si="67"/>
        <v>0</v>
      </c>
      <c r="G312" s="62">
        <f t="shared" si="68"/>
        <v>0</v>
      </c>
      <c r="H312" s="62">
        <f t="shared" si="69"/>
        <v>0</v>
      </c>
      <c r="I312" s="62">
        <f t="shared" si="70"/>
        <v>0</v>
      </c>
      <c r="J312" s="62">
        <f t="shared" si="71"/>
        <v>0</v>
      </c>
      <c r="K312" s="62">
        <f t="shared" si="72"/>
        <v>0</v>
      </c>
      <c r="L312" s="62">
        <f t="shared" si="73"/>
        <v>0</v>
      </c>
      <c r="M312" s="62">
        <f t="shared" ca="1" si="74"/>
        <v>1.6905780935331509E-2</v>
      </c>
      <c r="N312" s="62">
        <f t="shared" ca="1" si="75"/>
        <v>0</v>
      </c>
      <c r="O312" s="72">
        <f t="shared" ca="1" si="76"/>
        <v>0</v>
      </c>
      <c r="P312" s="62">
        <f t="shared" ca="1" si="77"/>
        <v>0</v>
      </c>
      <c r="Q312" s="62">
        <f t="shared" ca="1" si="78"/>
        <v>0</v>
      </c>
      <c r="R312" s="36">
        <f t="shared" ca="1" si="79"/>
        <v>-1.6905780935331509E-2</v>
      </c>
    </row>
    <row r="313" spans="1:18">
      <c r="A313" s="69"/>
      <c r="B313" s="69"/>
      <c r="C313" s="69"/>
      <c r="D313" s="70">
        <f t="shared" si="65"/>
        <v>0</v>
      </c>
      <c r="E313" s="70">
        <f t="shared" si="66"/>
        <v>0</v>
      </c>
      <c r="F313" s="62">
        <f t="shared" si="67"/>
        <v>0</v>
      </c>
      <c r="G313" s="62">
        <f t="shared" si="68"/>
        <v>0</v>
      </c>
      <c r="H313" s="62">
        <f t="shared" si="69"/>
        <v>0</v>
      </c>
      <c r="I313" s="62">
        <f t="shared" si="70"/>
        <v>0</v>
      </c>
      <c r="J313" s="62">
        <f t="shared" si="71"/>
        <v>0</v>
      </c>
      <c r="K313" s="62">
        <f t="shared" si="72"/>
        <v>0</v>
      </c>
      <c r="L313" s="62">
        <f t="shared" si="73"/>
        <v>0</v>
      </c>
      <c r="M313" s="62">
        <f t="shared" ca="1" si="74"/>
        <v>1.6905780935331509E-2</v>
      </c>
      <c r="N313" s="62">
        <f t="shared" ca="1" si="75"/>
        <v>0</v>
      </c>
      <c r="O313" s="72">
        <f t="shared" ca="1" si="76"/>
        <v>0</v>
      </c>
      <c r="P313" s="62">
        <f t="shared" ca="1" si="77"/>
        <v>0</v>
      </c>
      <c r="Q313" s="62">
        <f t="shared" ca="1" si="78"/>
        <v>0</v>
      </c>
      <c r="R313" s="36">
        <f t="shared" ca="1" si="79"/>
        <v>-1.6905780935331509E-2</v>
      </c>
    </row>
    <row r="314" spans="1:18">
      <c r="A314" s="69"/>
      <c r="B314" s="69"/>
      <c r="C314" s="69"/>
      <c r="D314" s="70">
        <f t="shared" si="65"/>
        <v>0</v>
      </c>
      <c r="E314" s="70">
        <f t="shared" si="66"/>
        <v>0</v>
      </c>
      <c r="F314" s="62">
        <f t="shared" si="67"/>
        <v>0</v>
      </c>
      <c r="G314" s="62">
        <f t="shared" si="68"/>
        <v>0</v>
      </c>
      <c r="H314" s="62">
        <f t="shared" si="69"/>
        <v>0</v>
      </c>
      <c r="I314" s="62">
        <f t="shared" si="70"/>
        <v>0</v>
      </c>
      <c r="J314" s="62">
        <f t="shared" si="71"/>
        <v>0</v>
      </c>
      <c r="K314" s="62">
        <f t="shared" si="72"/>
        <v>0</v>
      </c>
      <c r="L314" s="62">
        <f t="shared" si="73"/>
        <v>0</v>
      </c>
      <c r="M314" s="62">
        <f t="shared" ca="1" si="74"/>
        <v>1.6905780935331509E-2</v>
      </c>
      <c r="N314" s="62">
        <f t="shared" ca="1" si="75"/>
        <v>0</v>
      </c>
      <c r="O314" s="72">
        <f t="shared" ca="1" si="76"/>
        <v>0</v>
      </c>
      <c r="P314" s="62">
        <f t="shared" ca="1" si="77"/>
        <v>0</v>
      </c>
      <c r="Q314" s="62">
        <f t="shared" ca="1" si="78"/>
        <v>0</v>
      </c>
      <c r="R314" s="36">
        <f t="shared" ca="1" si="79"/>
        <v>-1.6905780935331509E-2</v>
      </c>
    </row>
    <row r="315" spans="1:18">
      <c r="A315" s="69"/>
      <c r="B315" s="69"/>
      <c r="C315" s="69"/>
      <c r="D315" s="70">
        <f t="shared" si="65"/>
        <v>0</v>
      </c>
      <c r="E315" s="70">
        <f t="shared" si="66"/>
        <v>0</v>
      </c>
      <c r="F315" s="62">
        <f t="shared" si="67"/>
        <v>0</v>
      </c>
      <c r="G315" s="62">
        <f t="shared" si="68"/>
        <v>0</v>
      </c>
      <c r="H315" s="62">
        <f t="shared" si="69"/>
        <v>0</v>
      </c>
      <c r="I315" s="62">
        <f t="shared" si="70"/>
        <v>0</v>
      </c>
      <c r="J315" s="62">
        <f t="shared" si="71"/>
        <v>0</v>
      </c>
      <c r="K315" s="62">
        <f t="shared" si="72"/>
        <v>0</v>
      </c>
      <c r="L315" s="62">
        <f t="shared" si="73"/>
        <v>0</v>
      </c>
      <c r="M315" s="62">
        <f t="shared" ca="1" si="74"/>
        <v>1.6905780935331509E-2</v>
      </c>
      <c r="N315" s="62">
        <f t="shared" ca="1" si="75"/>
        <v>0</v>
      </c>
      <c r="O315" s="72">
        <f t="shared" ca="1" si="76"/>
        <v>0</v>
      </c>
      <c r="P315" s="62">
        <f t="shared" ca="1" si="77"/>
        <v>0</v>
      </c>
      <c r="Q315" s="62">
        <f t="shared" ca="1" si="78"/>
        <v>0</v>
      </c>
      <c r="R315" s="36">
        <f t="shared" ca="1" si="79"/>
        <v>-1.6905780935331509E-2</v>
      </c>
    </row>
  </sheetData>
  <phoneticPr fontId="0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0"/>
  </sheetPr>
  <dimension ref="A1:V340"/>
  <sheetViews>
    <sheetView workbookViewId="0">
      <selection activeCell="F10" sqref="F10"/>
    </sheetView>
  </sheetViews>
  <sheetFormatPr defaultRowHeight="12.75"/>
  <cols>
    <col min="5" max="5" width="10.140625" customWidth="1"/>
    <col min="6" max="6" width="12" bestFit="1" customWidth="1"/>
  </cols>
  <sheetData>
    <row r="1" spans="1:22" ht="18.75" thickBot="1">
      <c r="A1" s="35" t="s">
        <v>81</v>
      </c>
      <c r="B1" s="36"/>
      <c r="C1" s="36"/>
      <c r="D1" s="37" t="s">
        <v>82</v>
      </c>
      <c r="E1" s="36"/>
      <c r="F1" s="36"/>
      <c r="G1" s="36"/>
      <c r="H1" s="36"/>
      <c r="K1" s="38" t="s">
        <v>83</v>
      </c>
      <c r="L1" s="36" t="s">
        <v>84</v>
      </c>
      <c r="M1" s="36">
        <f ca="1">F18*H18-G18*G18</f>
        <v>117.62713130334032</v>
      </c>
      <c r="N1" s="36"/>
      <c r="O1" s="36"/>
      <c r="P1" s="36"/>
      <c r="Q1" s="36"/>
      <c r="R1" s="36">
        <v>1</v>
      </c>
      <c r="S1" s="36" t="s">
        <v>85</v>
      </c>
      <c r="T1" s="36"/>
      <c r="U1" s="8" t="s">
        <v>12</v>
      </c>
      <c r="V1" s="68" t="s">
        <v>147</v>
      </c>
    </row>
    <row r="2" spans="1:22">
      <c r="A2" s="81" t="s">
        <v>190</v>
      </c>
      <c r="B2" s="36"/>
      <c r="C2" s="36"/>
      <c r="D2" s="36"/>
      <c r="E2" s="36"/>
      <c r="F2" s="36"/>
      <c r="G2" s="36"/>
      <c r="H2" s="36"/>
      <c r="K2" s="38" t="s">
        <v>86</v>
      </c>
      <c r="L2" s="36" t="s">
        <v>87</v>
      </c>
      <c r="M2" s="36">
        <f ca="1">+D18*H18-F18*G18</f>
        <v>-265.62079759577182</v>
      </c>
      <c r="N2" s="36"/>
      <c r="O2" s="36"/>
      <c r="P2" s="36"/>
      <c r="Q2" s="36"/>
      <c r="R2" s="36">
        <v>2</v>
      </c>
      <c r="S2" s="36" t="s">
        <v>44</v>
      </c>
      <c r="T2" s="36"/>
      <c r="U2">
        <v>-1.4</v>
      </c>
      <c r="V2">
        <f ca="1">+E$4+E$5*U2+E$6*U2^2</f>
        <v>-6.3737749326716983E-2</v>
      </c>
    </row>
    <row r="3" spans="1:22" ht="13.5" thickBot="1">
      <c r="A3" s="36" t="s">
        <v>88</v>
      </c>
      <c r="B3" s="36" t="s">
        <v>89</v>
      </c>
      <c r="C3" s="36"/>
      <c r="D3" s="36"/>
      <c r="E3" s="39" t="s">
        <v>90</v>
      </c>
      <c r="F3" s="39" t="s">
        <v>91</v>
      </c>
      <c r="G3" s="39" t="s">
        <v>92</v>
      </c>
      <c r="H3" s="39" t="s">
        <v>93</v>
      </c>
      <c r="K3" s="38" t="s">
        <v>94</v>
      </c>
      <c r="L3" s="36" t="s">
        <v>95</v>
      </c>
      <c r="M3" s="36">
        <f ca="1">+D18*G18-F18*F18</f>
        <v>134.22748477215282</v>
      </c>
      <c r="N3" s="36"/>
      <c r="O3" s="36"/>
      <c r="P3" s="36"/>
      <c r="Q3" s="36"/>
      <c r="R3" s="36">
        <v>3</v>
      </c>
      <c r="S3" s="36" t="s">
        <v>96</v>
      </c>
      <c r="T3" s="36"/>
      <c r="U3">
        <v>-1.3</v>
      </c>
      <c r="V3">
        <f t="shared" ref="V3:V19" ca="1" si="0">+E$4+E$5*U3+E$6*U3^2</f>
        <v>-5.3217164262966764E-2</v>
      </c>
    </row>
    <row r="4" spans="1:22">
      <c r="A4" s="36" t="s">
        <v>97</v>
      </c>
      <c r="B4" s="36" t="s">
        <v>98</v>
      </c>
      <c r="C4" s="36"/>
      <c r="D4" s="40" t="s">
        <v>99</v>
      </c>
      <c r="E4" s="41">
        <f ca="1">(E18*M1-I18*M2+J18*M3)/M7</f>
        <v>-7.0899982276245016E-4</v>
      </c>
      <c r="F4" s="42">
        <f ca="1">+E7/M7*M18</f>
        <v>9.0516791160876484E-4</v>
      </c>
      <c r="G4" s="43">
        <f>+B18</f>
        <v>1</v>
      </c>
      <c r="H4" s="44">
        <f ca="1">ABS(F4/E4)</f>
        <v>1.2766828461000062</v>
      </c>
      <c r="K4" s="38" t="s">
        <v>100</v>
      </c>
      <c r="L4" s="36" t="s">
        <v>101</v>
      </c>
      <c r="M4" s="36">
        <f ca="1">+D17*H18-F18*F18</f>
        <v>2321.0780094747206</v>
      </c>
      <c r="N4" s="36"/>
      <c r="O4" s="36"/>
      <c r="P4" s="36"/>
      <c r="Q4" s="36"/>
      <c r="R4" s="36">
        <v>4</v>
      </c>
      <c r="S4" s="36" t="s">
        <v>102</v>
      </c>
      <c r="T4" s="36"/>
      <c r="U4">
        <v>-1.2</v>
      </c>
      <c r="V4">
        <f t="shared" ca="1" si="0"/>
        <v>-4.3622507126563202E-2</v>
      </c>
    </row>
    <row r="5" spans="1:22">
      <c r="A5" s="36" t="s">
        <v>103</v>
      </c>
      <c r="B5" s="45">
        <v>40323</v>
      </c>
      <c r="C5" s="36"/>
      <c r="D5" s="46" t="s">
        <v>104</v>
      </c>
      <c r="E5" s="47">
        <f ca="1">+(-E18*M2+I18*M4-J18*M5)/M7</f>
        <v>-1.9794419554300797E-2</v>
      </c>
      <c r="F5" s="48">
        <f ca="1">N18*E7/M7</f>
        <v>4.020872161057603E-3</v>
      </c>
      <c r="G5" s="49">
        <f>+B18/A18</f>
        <v>1E-4</v>
      </c>
      <c r="H5" s="44">
        <f ca="1">ABS(F5/E5)</f>
        <v>0.20313160231990612</v>
      </c>
      <c r="K5" s="38" t="s">
        <v>105</v>
      </c>
      <c r="L5" s="36" t="s">
        <v>106</v>
      </c>
      <c r="M5" s="36">
        <f ca="1">+D17*G18-D18*F18</f>
        <v>-1733.3707140431277</v>
      </c>
      <c r="N5" s="36"/>
      <c r="O5" s="36"/>
      <c r="P5" s="36"/>
      <c r="Q5" s="36"/>
      <c r="R5" s="36">
        <v>5</v>
      </c>
      <c r="S5" s="36" t="s">
        <v>107</v>
      </c>
      <c r="T5" s="36"/>
      <c r="U5">
        <v>-1.1000000000000001</v>
      </c>
      <c r="V5">
        <f t="shared" ca="1" si="0"/>
        <v>-3.4953777917506354E-2</v>
      </c>
    </row>
    <row r="6" spans="1:22" ht="13.5" thickBot="1">
      <c r="A6" s="36"/>
      <c r="B6" s="36"/>
      <c r="D6" s="50" t="s">
        <v>108</v>
      </c>
      <c r="E6" s="51">
        <f ca="1">+(E18*M3-I18*M5+J18*M6)/M7</f>
        <v>-4.6296396367334521E-2</v>
      </c>
      <c r="F6" s="52">
        <f ca="1">O18*E7/M7</f>
        <v>3.1436111484692696E-3</v>
      </c>
      <c r="G6" s="53">
        <f>+B18/A18^2</f>
        <v>1E-8</v>
      </c>
      <c r="H6" s="44">
        <f ca="1">ABS(F6/E6)</f>
        <v>6.7901854034741166E-2</v>
      </c>
      <c r="K6" s="54" t="s">
        <v>109</v>
      </c>
      <c r="L6" s="55" t="s">
        <v>110</v>
      </c>
      <c r="M6" s="55">
        <f ca="1">+D17*F18-D18*D18</f>
        <v>1418.7531757400002</v>
      </c>
      <c r="N6" s="36"/>
      <c r="O6" s="36"/>
      <c r="P6" s="36"/>
      <c r="Q6" s="36"/>
      <c r="R6" s="36">
        <v>6</v>
      </c>
      <c r="S6" s="36" t="s">
        <v>111</v>
      </c>
      <c r="T6" s="36"/>
      <c r="U6">
        <v>-1</v>
      </c>
      <c r="V6">
        <f t="shared" ca="1" si="0"/>
        <v>-2.7210976635796174E-2</v>
      </c>
    </row>
    <row r="7" spans="1:22">
      <c r="B7" s="36"/>
      <c r="C7" s="36"/>
      <c r="D7" s="37" t="s">
        <v>112</v>
      </c>
      <c r="E7" s="56">
        <f ca="1">SQRT(L18/(D17-3))</f>
        <v>5.2463691762469284E-3</v>
      </c>
      <c r="F7" s="36"/>
      <c r="G7" s="57">
        <f>+B22</f>
        <v>-0.16784298499624128</v>
      </c>
      <c r="H7" s="36"/>
      <c r="K7" s="38" t="s">
        <v>113</v>
      </c>
      <c r="L7" s="36" t="s">
        <v>114</v>
      </c>
      <c r="M7" s="36">
        <f ca="1">+D17*M1-D18*M2+F18*M3</f>
        <v>3951.5447230158288</v>
      </c>
      <c r="N7" s="36"/>
      <c r="O7" s="36"/>
      <c r="P7" s="36"/>
      <c r="Q7" s="36"/>
      <c r="R7" s="36">
        <v>7</v>
      </c>
      <c r="S7" s="36" t="s">
        <v>115</v>
      </c>
      <c r="T7" s="36"/>
      <c r="U7">
        <v>-0.90000000000000102</v>
      </c>
      <c r="V7">
        <f t="shared" ca="1" si="0"/>
        <v>-2.0394103281432759E-2</v>
      </c>
    </row>
    <row r="8" spans="1:22">
      <c r="B8" s="36"/>
      <c r="C8" s="36"/>
      <c r="D8" s="37" t="s">
        <v>116</v>
      </c>
      <c r="E8" s="36"/>
      <c r="F8" s="58">
        <f ca="1">CORREL(INDIRECT(E12):INDIRECT(E13),INDIRECT(K12):INDIRECT(K13))</f>
        <v>0.97139885613264543</v>
      </c>
      <c r="G8" s="56"/>
      <c r="H8" s="36"/>
      <c r="I8" s="57"/>
      <c r="J8" s="36"/>
      <c r="K8" s="36"/>
      <c r="L8" s="36"/>
      <c r="M8" s="36"/>
      <c r="N8" s="36"/>
      <c r="O8" s="36"/>
      <c r="P8" s="36"/>
      <c r="Q8" s="36"/>
      <c r="R8" s="36">
        <v>8</v>
      </c>
      <c r="S8" s="36" t="s">
        <v>117</v>
      </c>
      <c r="T8" s="36"/>
      <c r="U8">
        <v>-0.80000000000000104</v>
      </c>
      <c r="V8">
        <f t="shared" ca="1" si="0"/>
        <v>-1.4503157854415961E-2</v>
      </c>
    </row>
    <row r="9" spans="1:22">
      <c r="A9" s="36"/>
      <c r="B9" s="36"/>
      <c r="C9" s="36"/>
      <c r="D9" s="36"/>
      <c r="E9" s="59">
        <f ca="1">E6*G6</f>
        <v>-4.629639636733452E-10</v>
      </c>
      <c r="F9" s="60">
        <f ca="1">H6</f>
        <v>6.7901854034741166E-2</v>
      </c>
      <c r="G9" s="61">
        <f ca="1">F8</f>
        <v>0.97139885613264543</v>
      </c>
      <c r="I9" s="57"/>
      <c r="J9" s="36"/>
      <c r="K9" s="36"/>
      <c r="L9" s="36"/>
      <c r="M9" s="36"/>
      <c r="N9" s="36"/>
      <c r="O9" s="36"/>
      <c r="P9" s="36"/>
      <c r="Q9" s="36"/>
      <c r="R9" s="36">
        <v>9</v>
      </c>
      <c r="S9" s="36" t="s">
        <v>71</v>
      </c>
      <c r="T9" s="36"/>
      <c r="U9">
        <v>-0.70000000000000095</v>
      </c>
      <c r="V9">
        <f t="shared" ca="1" si="0"/>
        <v>-9.5381403547458495E-3</v>
      </c>
    </row>
    <row r="10" spans="1:22">
      <c r="A10" s="96" t="s">
        <v>5</v>
      </c>
      <c r="B10" s="97">
        <f>'Active 1'!C8</f>
        <v>0.78585970000000005</v>
      </c>
      <c r="C10" s="36"/>
      <c r="D10" s="36" t="s">
        <v>171</v>
      </c>
      <c r="E10" s="36">
        <f ca="1">2*E9*365.2422/B10</f>
        <v>-4.3034138692383049E-7</v>
      </c>
      <c r="F10">
        <f ca="1">+F9*E10</f>
        <v>-2.9220978040010009E-8</v>
      </c>
      <c r="G10" s="36" t="s">
        <v>172</v>
      </c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>
        <v>10</v>
      </c>
      <c r="S10" s="36" t="s">
        <v>118</v>
      </c>
      <c r="T10" s="36"/>
      <c r="U10">
        <v>-0.60000000000000098</v>
      </c>
      <c r="V10">
        <f t="shared" ca="1" si="0"/>
        <v>-5.4990507824224343E-3</v>
      </c>
    </row>
    <row r="11" spans="1:2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>
        <v>11</v>
      </c>
      <c r="S11" s="36" t="s">
        <v>46</v>
      </c>
      <c r="T11" s="36"/>
      <c r="U11">
        <v>-0.500000000000001</v>
      </c>
      <c r="V11">
        <f t="shared" ca="1" si="0"/>
        <v>-2.3858891374457097E-3</v>
      </c>
    </row>
    <row r="12" spans="1:22">
      <c r="A12" s="62">
        <v>21</v>
      </c>
      <c r="B12" s="36" t="s">
        <v>119</v>
      </c>
      <c r="C12" s="63">
        <v>59</v>
      </c>
      <c r="D12" s="5" t="str">
        <f>D$15&amp;$C12</f>
        <v>D59</v>
      </c>
      <c r="E12" s="5" t="str">
        <f t="shared" ref="E12:O12" si="1">E15&amp;$C12</f>
        <v>E59</v>
      </c>
      <c r="F12" s="5" t="str">
        <f t="shared" si="1"/>
        <v>F59</v>
      </c>
      <c r="G12" s="5" t="str">
        <f t="shared" si="1"/>
        <v>G59</v>
      </c>
      <c r="H12" s="5" t="str">
        <f t="shared" si="1"/>
        <v>H59</v>
      </c>
      <c r="I12" s="5" t="str">
        <f t="shared" si="1"/>
        <v>I59</v>
      </c>
      <c r="J12" s="5" t="str">
        <f t="shared" si="1"/>
        <v>J59</v>
      </c>
      <c r="K12" s="5" t="str">
        <f t="shared" si="1"/>
        <v>K59</v>
      </c>
      <c r="L12" s="5" t="str">
        <f t="shared" si="1"/>
        <v>L59</v>
      </c>
      <c r="M12" s="5" t="str">
        <f t="shared" si="1"/>
        <v>M59</v>
      </c>
      <c r="N12" s="5" t="str">
        <f t="shared" si="1"/>
        <v>N59</v>
      </c>
      <c r="O12" s="5" t="str">
        <f t="shared" si="1"/>
        <v>O59</v>
      </c>
      <c r="P12" s="36"/>
      <c r="Q12" s="36"/>
      <c r="R12" s="36">
        <v>12</v>
      </c>
      <c r="S12" s="36" t="s">
        <v>120</v>
      </c>
      <c r="T12" s="36"/>
      <c r="U12">
        <v>-0.40000000000000102</v>
      </c>
      <c r="V12">
        <f t="shared" ca="1" si="0"/>
        <v>-1.9865541981567252E-4</v>
      </c>
    </row>
    <row r="13" spans="1:22">
      <c r="A13" s="62">
        <f>20+COUNT(A21:A1447)</f>
        <v>131</v>
      </c>
      <c r="B13" s="36" t="s">
        <v>121</v>
      </c>
      <c r="C13" s="63">
        <v>131</v>
      </c>
      <c r="D13" s="5" t="str">
        <f>D$15&amp;$C13</f>
        <v>D131</v>
      </c>
      <c r="E13" s="5" t="str">
        <f t="shared" ref="E13:O13" si="2">E$15&amp;$C13</f>
        <v>E131</v>
      </c>
      <c r="F13" s="5" t="str">
        <f t="shared" si="2"/>
        <v>F131</v>
      </c>
      <c r="G13" s="5" t="str">
        <f t="shared" si="2"/>
        <v>G131</v>
      </c>
      <c r="H13" s="5" t="str">
        <f t="shared" si="2"/>
        <v>H131</v>
      </c>
      <c r="I13" s="5" t="str">
        <f t="shared" si="2"/>
        <v>I131</v>
      </c>
      <c r="J13" s="5" t="str">
        <f t="shared" si="2"/>
        <v>J131</v>
      </c>
      <c r="K13" s="5" t="str">
        <f t="shared" si="2"/>
        <v>K131</v>
      </c>
      <c r="L13" s="5" t="str">
        <f t="shared" si="2"/>
        <v>L131</v>
      </c>
      <c r="M13" s="5" t="str">
        <f t="shared" si="2"/>
        <v>M131</v>
      </c>
      <c r="N13" s="5" t="str">
        <f t="shared" si="2"/>
        <v>N131</v>
      </c>
      <c r="O13" s="5" t="str">
        <f t="shared" si="2"/>
        <v>O131</v>
      </c>
      <c r="P13" s="36"/>
      <c r="Q13" s="36"/>
      <c r="R13" s="36">
        <v>13</v>
      </c>
      <c r="S13" s="36" t="s">
        <v>122</v>
      </c>
      <c r="T13" s="36"/>
      <c r="U13">
        <v>-0.3</v>
      </c>
      <c r="V13">
        <f t="shared" ca="1" si="0"/>
        <v>1.0626503704676818E-3</v>
      </c>
    </row>
    <row r="14" spans="1:22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>
        <v>14</v>
      </c>
      <c r="S14" s="36" t="s">
        <v>123</v>
      </c>
      <c r="T14" s="36"/>
      <c r="U14">
        <v>-0.2</v>
      </c>
      <c r="V14">
        <f t="shared" ca="1" si="0"/>
        <v>1.3980282334043284E-3</v>
      </c>
    </row>
    <row r="15" spans="1:22">
      <c r="A15" s="5"/>
      <c r="B15" s="36"/>
      <c r="C15" s="36"/>
      <c r="D15" s="5" t="str">
        <f t="shared" ref="D15:O15" si="3">VLOOKUP(D16,$R1:$S26,2,FALSE)</f>
        <v>D</v>
      </c>
      <c r="E15" s="5" t="str">
        <f t="shared" si="3"/>
        <v>E</v>
      </c>
      <c r="F15" s="5" t="str">
        <f t="shared" si="3"/>
        <v>F</v>
      </c>
      <c r="G15" s="5" t="str">
        <f t="shared" si="3"/>
        <v>G</v>
      </c>
      <c r="H15" s="5" t="str">
        <f t="shared" si="3"/>
        <v>H</v>
      </c>
      <c r="I15" s="5" t="str">
        <f t="shared" si="3"/>
        <v>I</v>
      </c>
      <c r="J15" s="5" t="str">
        <f t="shared" si="3"/>
        <v>J</v>
      </c>
      <c r="K15" s="5" t="str">
        <f t="shared" si="3"/>
        <v>K</v>
      </c>
      <c r="L15" s="5" t="str">
        <f t="shared" si="3"/>
        <v>L</v>
      </c>
      <c r="M15" s="5" t="str">
        <f t="shared" si="3"/>
        <v>M</v>
      </c>
      <c r="N15" s="5" t="str">
        <f t="shared" si="3"/>
        <v>N</v>
      </c>
      <c r="O15" s="5" t="str">
        <f t="shared" si="3"/>
        <v>O</v>
      </c>
      <c r="P15" s="36"/>
      <c r="Q15" s="36"/>
      <c r="R15" s="36">
        <v>15</v>
      </c>
      <c r="S15" s="36" t="s">
        <v>124</v>
      </c>
      <c r="T15" s="36"/>
      <c r="U15">
        <v>-9.9999999999999895E-2</v>
      </c>
      <c r="V15">
        <f t="shared" ca="1" si="0"/>
        <v>8.0747816899428312E-4</v>
      </c>
    </row>
    <row r="16" spans="1:22">
      <c r="A16" s="5"/>
      <c r="B16" s="36"/>
      <c r="C16" s="36"/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36"/>
      <c r="Q16" s="36"/>
      <c r="R16" s="36">
        <v>16</v>
      </c>
      <c r="S16" s="36" t="s">
        <v>125</v>
      </c>
      <c r="T16" s="36"/>
      <c r="U16">
        <v>0</v>
      </c>
      <c r="V16">
        <f t="shared" ca="1" si="0"/>
        <v>-7.0899982276245016E-4</v>
      </c>
    </row>
    <row r="17" spans="1:22">
      <c r="A17" s="37" t="s">
        <v>126</v>
      </c>
      <c r="B17" s="36"/>
      <c r="C17" s="36" t="s">
        <v>127</v>
      </c>
      <c r="D17" s="36">
        <f>C13-C12+1</f>
        <v>73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>
        <v>17</v>
      </c>
      <c r="S17" s="36" t="s">
        <v>128</v>
      </c>
      <c r="T17" s="36"/>
      <c r="U17">
        <v>0.1</v>
      </c>
      <c r="V17">
        <f t="shared" ca="1" si="0"/>
        <v>-3.1514057418658755E-3</v>
      </c>
    </row>
    <row r="18" spans="1:22">
      <c r="A18" s="64">
        <v>10000</v>
      </c>
      <c r="B18" s="64">
        <v>1</v>
      </c>
      <c r="C18" s="36" t="s">
        <v>129</v>
      </c>
      <c r="D18" s="36">
        <f ca="1">SUM(INDIRECT(D12):INDIRECT(D13))</f>
        <v>-36.488099999999982</v>
      </c>
      <c r="E18" s="36">
        <f ca="1">SUM(INDIRECT(E12):INDIRECT(E13))</f>
        <v>-1.0736239297766588</v>
      </c>
      <c r="F18" s="36">
        <f ca="1">SUM(INDIRECT(F12):INDIRECT(F13))</f>
        <v>37.673076949999981</v>
      </c>
      <c r="G18" s="36">
        <f ca="1">SUM(INDIRECT(G12):INDIRECT(G13))</f>
        <v>-42.575201549348236</v>
      </c>
      <c r="H18" s="36">
        <f ca="1">SUM(INDIRECT(H12):INDIRECT(H13))</f>
        <v>51.237516936374526</v>
      </c>
      <c r="I18" s="36">
        <f ca="1">SUM(INDIRECT(I12):INDIRECT(I13))</f>
        <v>1.2512317717309518</v>
      </c>
      <c r="J18" s="36">
        <f ca="1">SUM(INDIRECT(J12):INDIRECT(J13))</f>
        <v>-1.5560711957681499</v>
      </c>
      <c r="K18" s="36"/>
      <c r="L18" s="36">
        <f ca="1">SUM(INDIRECT(L12):INDIRECT(L13))</f>
        <v>1.926707267343171E-3</v>
      </c>
      <c r="M18" s="36">
        <f ca="1">SQRT(SUM(INDIRECT(M12):INDIRECT(M13)))</f>
        <v>681.76892711915491</v>
      </c>
      <c r="N18" s="36">
        <f ca="1">SQRT(SUM(INDIRECT(N12):INDIRECT(N13)))</f>
        <v>3028.5051692291736</v>
      </c>
      <c r="O18" s="36">
        <f ca="1">SQRT(SUM(INDIRECT(O12):INDIRECT(O13)))</f>
        <v>2367.7556091913889</v>
      </c>
      <c r="P18" s="36"/>
      <c r="Q18" s="36"/>
      <c r="R18" s="36">
        <v>18</v>
      </c>
      <c r="S18" s="36" t="s">
        <v>130</v>
      </c>
      <c r="T18" s="36"/>
      <c r="U18">
        <v>0.2</v>
      </c>
      <c r="V18">
        <f t="shared" ca="1" si="0"/>
        <v>-6.5197395883159915E-3</v>
      </c>
    </row>
    <row r="19" spans="1:22">
      <c r="A19" s="65" t="s">
        <v>131</v>
      </c>
      <c r="B19" s="36"/>
      <c r="C19" s="36"/>
      <c r="D19" s="66" t="s">
        <v>132</v>
      </c>
      <c r="E19" s="66" t="s">
        <v>133</v>
      </c>
      <c r="F19" s="66" t="s">
        <v>134</v>
      </c>
      <c r="G19" s="66" t="s">
        <v>135</v>
      </c>
      <c r="H19" s="66" t="s">
        <v>136</v>
      </c>
      <c r="I19" s="66" t="s">
        <v>137</v>
      </c>
      <c r="J19" s="66" t="s">
        <v>138</v>
      </c>
      <c r="K19" s="67"/>
      <c r="L19" s="67"/>
      <c r="M19" s="67"/>
      <c r="N19" s="67"/>
      <c r="O19" s="67"/>
      <c r="P19" s="36"/>
      <c r="Q19" s="36"/>
      <c r="R19" s="36">
        <v>19</v>
      </c>
      <c r="S19" s="36" t="s">
        <v>139</v>
      </c>
      <c r="T19" s="36"/>
      <c r="U19">
        <v>0.3</v>
      </c>
      <c r="V19">
        <f t="shared" ca="1" si="0"/>
        <v>-1.0814001362112795E-2</v>
      </c>
    </row>
    <row r="20" spans="1:22" ht="15" thickBot="1">
      <c r="A20" s="8" t="s">
        <v>140</v>
      </c>
      <c r="B20" s="8" t="s">
        <v>141</v>
      </c>
      <c r="C20" s="36"/>
      <c r="D20" s="8" t="s">
        <v>140</v>
      </c>
      <c r="E20" s="8" t="s">
        <v>141</v>
      </c>
      <c r="F20" s="8" t="s">
        <v>142</v>
      </c>
      <c r="G20" s="8" t="s">
        <v>143</v>
      </c>
      <c r="H20" s="8" t="s">
        <v>144</v>
      </c>
      <c r="I20" s="8" t="s">
        <v>145</v>
      </c>
      <c r="J20" s="8" t="s">
        <v>146</v>
      </c>
      <c r="K20" s="68" t="s">
        <v>147</v>
      </c>
      <c r="L20" s="8" t="s">
        <v>148</v>
      </c>
      <c r="M20" s="8" t="s">
        <v>149</v>
      </c>
      <c r="N20" s="8" t="s">
        <v>150</v>
      </c>
      <c r="O20" s="8" t="s">
        <v>151</v>
      </c>
      <c r="P20" s="39" t="s">
        <v>152</v>
      </c>
      <c r="Q20" s="36"/>
      <c r="R20" s="36">
        <v>20</v>
      </c>
      <c r="S20" s="36" t="s">
        <v>153</v>
      </c>
      <c r="T20" s="36"/>
    </row>
    <row r="21" spans="1:22">
      <c r="A21" s="69">
        <v>-28599</v>
      </c>
      <c r="B21" s="69">
        <v>-0.16921046999414102</v>
      </c>
      <c r="C21" s="36"/>
      <c r="D21" s="70">
        <f t="shared" ref="D21:D84" si="4">A21/A$18</f>
        <v>-2.8599000000000001</v>
      </c>
      <c r="E21" s="70">
        <f t="shared" ref="E21:E84" si="5">B21/B$18</f>
        <v>-0.16921046999414102</v>
      </c>
      <c r="F21" s="62">
        <f t="shared" ref="F21:F84" si="6">D21*D21</f>
        <v>8.1790280100000015</v>
      </c>
      <c r="G21" s="62">
        <f t="shared" ref="G21:G84" si="7">D21*F21</f>
        <v>-23.391202205799004</v>
      </c>
      <c r="H21" s="62">
        <f t="shared" ref="H21:H84" si="8">F21*F21</f>
        <v>66.896499188364587</v>
      </c>
      <c r="I21" s="62">
        <f t="shared" ref="I21:I84" si="9">E21*D21</f>
        <v>0.48392502313624391</v>
      </c>
      <c r="J21" s="62">
        <f t="shared" ref="J21:J84" si="10">I21*D21</f>
        <v>-1.3839771736673441</v>
      </c>
      <c r="K21" s="62">
        <f t="shared" ref="K21:K84" ca="1" si="11">+E$4+E$5*D21+E$6*D21^2</f>
        <v>-0.32275846198990893</v>
      </c>
      <c r="L21" s="62">
        <f t="shared" ref="L21:L84" ca="1" si="12">+(K21-E21)^2</f>
        <v>2.3576985845932406E-2</v>
      </c>
      <c r="M21" s="62">
        <f t="shared" ref="M21:M84" ca="1" si="13">(M$1-M$2*D21+M$3*F21)^2</f>
        <v>207779.68515757233</v>
      </c>
      <c r="N21" s="62">
        <f t="shared" ref="N21:N84" ca="1" si="14">(-M$2+M$4*D21-M$5*F21)^2</f>
        <v>60915799.349205554</v>
      </c>
      <c r="O21" s="62">
        <f t="shared" ref="O21:O84" ca="1" si="15">+(M$3-D21*M$5+F21*M$6)^2</f>
        <v>45981724.253002182</v>
      </c>
      <c r="P21" s="36">
        <f t="shared" ref="P21:P84" ca="1" si="16">+E21-K21</f>
        <v>0.15354799199576791</v>
      </c>
      <c r="Q21" s="36"/>
      <c r="R21" s="36">
        <v>21</v>
      </c>
      <c r="S21" s="36" t="s">
        <v>154</v>
      </c>
      <c r="T21" s="36"/>
    </row>
    <row r="22" spans="1:22">
      <c r="A22" s="69">
        <v>-28474.5</v>
      </c>
      <c r="B22" s="69">
        <v>-0.16784298499624128</v>
      </c>
      <c r="C22" s="36"/>
      <c r="D22" s="70">
        <f t="shared" si="4"/>
        <v>-2.8474499999999998</v>
      </c>
      <c r="E22" s="70">
        <f t="shared" si="5"/>
        <v>-0.16784298499624128</v>
      </c>
      <c r="F22" s="62">
        <f t="shared" si="6"/>
        <v>8.1079715024999981</v>
      </c>
      <c r="G22" s="62">
        <f t="shared" si="7"/>
        <v>-23.087043454793619</v>
      </c>
      <c r="H22" s="62">
        <f t="shared" si="8"/>
        <v>65.739201885352074</v>
      </c>
      <c r="I22" s="62">
        <f t="shared" si="9"/>
        <v>0.47792450762754723</v>
      </c>
      <c r="J22" s="62">
        <f t="shared" si="10"/>
        <v>-1.3608661392440593</v>
      </c>
      <c r="K22" s="62">
        <f t="shared" ca="1" si="11"/>
        <v>-0.31971524227766135</v>
      </c>
      <c r="L22" s="62">
        <f t="shared" ca="1" si="12"/>
        <v>2.3065182531753849E-2</v>
      </c>
      <c r="M22" s="62">
        <f t="shared" ca="1" si="13"/>
        <v>202138.19307144015</v>
      </c>
      <c r="N22" s="62">
        <f t="shared" ca="1" si="14"/>
        <v>59453160.709285751</v>
      </c>
      <c r="O22" s="62">
        <f t="shared" ca="1" si="15"/>
        <v>44913471.332160525</v>
      </c>
      <c r="P22" s="36">
        <f t="shared" ca="1" si="16"/>
        <v>0.15187225728142006</v>
      </c>
      <c r="Q22" s="36"/>
      <c r="R22" s="36">
        <v>22</v>
      </c>
      <c r="S22" s="36" t="s">
        <v>59</v>
      </c>
      <c r="T22" s="36"/>
    </row>
    <row r="23" spans="1:22">
      <c r="A23" s="69">
        <v>-28188.5</v>
      </c>
      <c r="B23" s="69">
        <v>-0.15964940499543445</v>
      </c>
      <c r="C23" s="36"/>
      <c r="D23" s="70">
        <f t="shared" si="4"/>
        <v>-2.8188499999999999</v>
      </c>
      <c r="E23" s="70">
        <f t="shared" si="5"/>
        <v>-0.15964940499543445</v>
      </c>
      <c r="F23" s="62">
        <f t="shared" si="6"/>
        <v>7.9459153224999994</v>
      </c>
      <c r="G23" s="62">
        <f t="shared" si="7"/>
        <v>-22.398343406829124</v>
      </c>
      <c r="H23" s="62">
        <f t="shared" si="8"/>
        <v>63.137570312340273</v>
      </c>
      <c r="I23" s="62">
        <f t="shared" si="9"/>
        <v>0.45002772527138041</v>
      </c>
      <c r="J23" s="62">
        <f t="shared" si="10"/>
        <v>-1.2685606533812306</v>
      </c>
      <c r="K23" s="62">
        <f t="shared" ca="1" si="11"/>
        <v>-0.31277874553385837</v>
      </c>
      <c r="L23" s="62">
        <f t="shared" ca="1" si="12"/>
        <v>2.3448594933732598E-2</v>
      </c>
      <c r="M23" s="62">
        <f t="shared" ca="1" si="13"/>
        <v>189609.88685620358</v>
      </c>
      <c r="N23" s="62">
        <f t="shared" ca="1" si="14"/>
        <v>56191019.97188969</v>
      </c>
      <c r="O23" s="62">
        <f t="shared" ca="1" si="15"/>
        <v>42528762.895255871</v>
      </c>
      <c r="P23" s="36">
        <f t="shared" ca="1" si="16"/>
        <v>0.15312934053842392</v>
      </c>
      <c r="Q23" s="36"/>
      <c r="R23" s="36">
        <v>23</v>
      </c>
      <c r="S23" s="36" t="s">
        <v>155</v>
      </c>
      <c r="T23" s="36"/>
    </row>
    <row r="24" spans="1:22">
      <c r="A24" s="69">
        <v>-28071</v>
      </c>
      <c r="B24" s="69">
        <v>-0.1563146299959044</v>
      </c>
      <c r="C24" s="36"/>
      <c r="D24" s="70">
        <f t="shared" si="4"/>
        <v>-2.8071000000000002</v>
      </c>
      <c r="E24" s="70">
        <f t="shared" si="5"/>
        <v>-0.1563146299959044</v>
      </c>
      <c r="F24" s="62">
        <f t="shared" si="6"/>
        <v>7.879810410000001</v>
      </c>
      <c r="G24" s="62">
        <f t="shared" si="7"/>
        <v>-22.119415801911003</v>
      </c>
      <c r="H24" s="62">
        <f t="shared" si="8"/>
        <v>62.091412097544385</v>
      </c>
      <c r="I24" s="62">
        <f t="shared" si="9"/>
        <v>0.43879079786150327</v>
      </c>
      <c r="J24" s="62">
        <f t="shared" si="10"/>
        <v>-1.2317296486770259</v>
      </c>
      <c r="K24" s="62">
        <f t="shared" ca="1" si="11"/>
        <v>-0.30995091073269343</v>
      </c>
      <c r="L24" s="62">
        <f t="shared" ca="1" si="12"/>
        <v>2.3604106758633454E-2</v>
      </c>
      <c r="M24" s="62">
        <f t="shared" ca="1" si="13"/>
        <v>184633.60110591739</v>
      </c>
      <c r="N24" s="62">
        <f t="shared" ca="1" si="14"/>
        <v>54889655.304285832</v>
      </c>
      <c r="O24" s="62">
        <f t="shared" ca="1" si="15"/>
        <v>41576556.944440953</v>
      </c>
      <c r="P24" s="36">
        <f t="shared" ca="1" si="16"/>
        <v>0.15363628073678903</v>
      </c>
      <c r="Q24" s="36"/>
      <c r="R24" s="36">
        <v>24</v>
      </c>
      <c r="S24" s="36" t="s">
        <v>140</v>
      </c>
      <c r="T24" s="36"/>
    </row>
    <row r="25" spans="1:22">
      <c r="A25" s="69">
        <v>-27940</v>
      </c>
      <c r="B25" s="69">
        <v>-0.16798819999894476</v>
      </c>
      <c r="C25" s="36"/>
      <c r="D25" s="70">
        <f t="shared" si="4"/>
        <v>-2.794</v>
      </c>
      <c r="E25" s="70">
        <f t="shared" si="5"/>
        <v>-0.16798819999894476</v>
      </c>
      <c r="F25" s="62">
        <f t="shared" si="6"/>
        <v>7.8064360000000006</v>
      </c>
      <c r="G25" s="62">
        <f t="shared" si="7"/>
        <v>-21.811182184000003</v>
      </c>
      <c r="H25" s="62">
        <f t="shared" si="8"/>
        <v>60.940443022096012</v>
      </c>
      <c r="I25" s="62">
        <f t="shared" si="9"/>
        <v>0.46935903079705166</v>
      </c>
      <c r="J25" s="62">
        <f t="shared" si="10"/>
        <v>-1.3113891320469624</v>
      </c>
      <c r="K25" s="62">
        <f t="shared" ca="1" si="11"/>
        <v>-0.3068132468602755</v>
      </c>
      <c r="L25" s="62">
        <f t="shared" ca="1" si="12"/>
        <v>1.9272393636050676E-2</v>
      </c>
      <c r="M25" s="62">
        <f t="shared" ca="1" si="13"/>
        <v>179200.57771842912</v>
      </c>
      <c r="N25" s="62">
        <f t="shared" ca="1" si="14"/>
        <v>53464998.619340166</v>
      </c>
      <c r="O25" s="62">
        <f t="shared" ca="1" si="15"/>
        <v>40533539.227664344</v>
      </c>
      <c r="P25" s="36">
        <f t="shared" ca="1" si="16"/>
        <v>0.13882504686133074</v>
      </c>
      <c r="Q25" s="36"/>
      <c r="R25" s="36">
        <v>25</v>
      </c>
      <c r="S25" s="36" t="s">
        <v>141</v>
      </c>
      <c r="T25" s="36"/>
    </row>
    <row r="26" spans="1:22">
      <c r="A26" s="69">
        <v>-27848.5</v>
      </c>
      <c r="B26" s="69">
        <v>-0.18948920499678934</v>
      </c>
      <c r="C26" s="36"/>
      <c r="D26" s="70">
        <f t="shared" si="4"/>
        <v>-2.78485</v>
      </c>
      <c r="E26" s="70">
        <f t="shared" si="5"/>
        <v>-0.18948920499678934</v>
      </c>
      <c r="F26" s="62">
        <f t="shared" si="6"/>
        <v>7.7553895225000007</v>
      </c>
      <c r="G26" s="62">
        <f t="shared" si="7"/>
        <v>-21.597596511734128</v>
      </c>
      <c r="H26" s="62">
        <f t="shared" si="8"/>
        <v>60.146066645702788</v>
      </c>
      <c r="I26" s="62">
        <f t="shared" si="9"/>
        <v>0.52769901253530882</v>
      </c>
      <c r="J26" s="62">
        <f t="shared" si="10"/>
        <v>-1.4695625950589548</v>
      </c>
      <c r="K26" s="62">
        <f t="shared" ca="1" si="11"/>
        <v>-0.30463109784370113</v>
      </c>
      <c r="L26" s="62">
        <f t="shared" ca="1" si="12"/>
        <v>1.3257655488369716E-2</v>
      </c>
      <c r="M26" s="62">
        <f t="shared" ca="1" si="13"/>
        <v>175476.77614741275</v>
      </c>
      <c r="N26" s="62">
        <f t="shared" ca="1" si="14"/>
        <v>52486138.523694828</v>
      </c>
      <c r="O26" s="62">
        <f t="shared" ca="1" si="15"/>
        <v>39816523.602996036</v>
      </c>
      <c r="P26" s="36">
        <f t="shared" ca="1" si="16"/>
        <v>0.11514189284691179</v>
      </c>
      <c r="Q26" s="36"/>
      <c r="R26" s="36">
        <v>26</v>
      </c>
      <c r="S26" s="36" t="s">
        <v>156</v>
      </c>
      <c r="T26" s="36"/>
    </row>
    <row r="27" spans="1:22">
      <c r="A27" s="69">
        <v>-27843.5</v>
      </c>
      <c r="B27" s="69">
        <v>-0.17475155499778339</v>
      </c>
      <c r="C27" s="36"/>
      <c r="D27" s="70">
        <f t="shared" si="4"/>
        <v>-2.7843499999999999</v>
      </c>
      <c r="E27" s="70">
        <f t="shared" si="5"/>
        <v>-0.17475155499778339</v>
      </c>
      <c r="F27" s="62">
        <f t="shared" si="6"/>
        <v>7.7526049224999998</v>
      </c>
      <c r="G27" s="62">
        <f t="shared" si="7"/>
        <v>-21.585965515962872</v>
      </c>
      <c r="H27" s="62">
        <f t="shared" si="8"/>
        <v>60.102883084371229</v>
      </c>
      <c r="I27" s="62">
        <f t="shared" si="9"/>
        <v>0.48656949215807815</v>
      </c>
      <c r="J27" s="62">
        <f t="shared" si="10"/>
        <v>-1.3547797654903448</v>
      </c>
      <c r="K27" s="62">
        <f t="shared" ca="1" si="11"/>
        <v>-0.30451207810815373</v>
      </c>
      <c r="L27" s="62">
        <f t="shared" ca="1" si="12"/>
        <v>1.6837793357876954E-2</v>
      </c>
      <c r="M27" s="62">
        <f t="shared" ca="1" si="13"/>
        <v>175274.95862678322</v>
      </c>
      <c r="N27" s="62">
        <f t="shared" ca="1" si="14"/>
        <v>52433030.619783901</v>
      </c>
      <c r="O27" s="62">
        <f t="shared" ca="1" si="15"/>
        <v>39777613.145693168</v>
      </c>
      <c r="P27" s="36">
        <f t="shared" ca="1" si="16"/>
        <v>0.12976052311037034</v>
      </c>
      <c r="Q27" s="36"/>
      <c r="R27" s="36"/>
      <c r="S27" s="36"/>
      <c r="T27" s="36"/>
    </row>
    <row r="28" spans="1:22">
      <c r="A28" s="69">
        <v>-27842</v>
      </c>
      <c r="B28" s="69">
        <v>-0.16853025999444071</v>
      </c>
      <c r="C28" s="36"/>
      <c r="D28" s="70">
        <f t="shared" si="4"/>
        <v>-2.7841999999999998</v>
      </c>
      <c r="E28" s="70">
        <f t="shared" si="5"/>
        <v>-0.16853025999444071</v>
      </c>
      <c r="F28" s="62">
        <f t="shared" si="6"/>
        <v>7.7517696399999991</v>
      </c>
      <c r="G28" s="62">
        <f t="shared" si="7"/>
        <v>-21.582477031687997</v>
      </c>
      <c r="H28" s="62">
        <f t="shared" si="8"/>
        <v>60.089932551625715</v>
      </c>
      <c r="I28" s="62">
        <f t="shared" si="9"/>
        <v>0.46922194987652177</v>
      </c>
      <c r="J28" s="62">
        <f t="shared" si="10"/>
        <v>-1.3064077528462119</v>
      </c>
      <c r="K28" s="62">
        <f t="shared" ca="1" si="11"/>
        <v>-0.30447637670138816</v>
      </c>
      <c r="L28" s="62">
        <f t="shared" ca="1" si="12"/>
        <v>1.8481346647698977E-2</v>
      </c>
      <c r="M28" s="62">
        <f t="shared" ca="1" si="13"/>
        <v>175214.44697079028</v>
      </c>
      <c r="N28" s="62">
        <f t="shared" ca="1" si="14"/>
        <v>52417105.937785111</v>
      </c>
      <c r="O28" s="62">
        <f t="shared" ca="1" si="15"/>
        <v>39765945.46235837</v>
      </c>
      <c r="P28" s="36">
        <f t="shared" ca="1" si="16"/>
        <v>0.13594611670694745</v>
      </c>
      <c r="Q28" s="36"/>
      <c r="R28" s="36"/>
      <c r="S28" s="36"/>
      <c r="T28" s="36"/>
    </row>
    <row r="29" spans="1:22">
      <c r="A29" s="69">
        <v>-27777.5</v>
      </c>
      <c r="B29" s="69">
        <v>-0.19601457499447861</v>
      </c>
      <c r="C29" s="36"/>
      <c r="D29" s="70">
        <f t="shared" si="4"/>
        <v>-2.7777500000000002</v>
      </c>
      <c r="E29" s="70">
        <f t="shared" si="5"/>
        <v>-0.19601457499447861</v>
      </c>
      <c r="F29" s="62">
        <f t="shared" si="6"/>
        <v>7.7158950625000013</v>
      </c>
      <c r="G29" s="62">
        <f t="shared" si="7"/>
        <v>-21.432827509859379</v>
      </c>
      <c r="H29" s="62">
        <f t="shared" si="8"/>
        <v>59.535036615511899</v>
      </c>
      <c r="I29" s="62">
        <f t="shared" si="9"/>
        <v>0.54447948569091298</v>
      </c>
      <c r="J29" s="62">
        <f t="shared" si="10"/>
        <v>-1.5124278913779337</v>
      </c>
      <c r="K29" s="62">
        <f t="shared" ca="1" si="11"/>
        <v>-0.30294318704806283</v>
      </c>
      <c r="L29" s="62">
        <f t="shared" ca="1" si="12"/>
        <v>1.1433728075705918E-2</v>
      </c>
      <c r="M29" s="62">
        <f t="shared" ca="1" si="13"/>
        <v>172627.07706223411</v>
      </c>
      <c r="N29" s="62">
        <f t="shared" ca="1" si="14"/>
        <v>51735694.147318222</v>
      </c>
      <c r="O29" s="62">
        <f t="shared" ca="1" si="15"/>
        <v>39266611.031026818</v>
      </c>
      <c r="P29" s="36">
        <f t="shared" ca="1" si="16"/>
        <v>0.10692861205358423</v>
      </c>
      <c r="Q29" s="36"/>
      <c r="R29" s="36"/>
      <c r="S29" s="36"/>
      <c r="T29" s="36"/>
    </row>
    <row r="30" spans="1:22">
      <c r="A30" s="69">
        <v>-27540.5</v>
      </c>
      <c r="B30" s="69">
        <v>-0.15904996499739354</v>
      </c>
      <c r="C30" s="36"/>
      <c r="D30" s="70">
        <f t="shared" si="4"/>
        <v>-2.7540499999999999</v>
      </c>
      <c r="E30" s="70">
        <f t="shared" si="5"/>
        <v>-0.15904996499739354</v>
      </c>
      <c r="F30" s="62">
        <f t="shared" si="6"/>
        <v>7.5847914024999996</v>
      </c>
      <c r="G30" s="62">
        <f t="shared" si="7"/>
        <v>-20.888894762055124</v>
      </c>
      <c r="H30" s="62">
        <f t="shared" si="8"/>
        <v>57.529060619437914</v>
      </c>
      <c r="I30" s="62">
        <f t="shared" si="9"/>
        <v>0.4380315561010717</v>
      </c>
      <c r="J30" s="62">
        <f t="shared" si="10"/>
        <v>-1.2063608070801564</v>
      </c>
      <c r="K30" s="62">
        <f t="shared" ca="1" si="11"/>
        <v>-0.29734268778293144</v>
      </c>
      <c r="L30" s="62">
        <f t="shared" ca="1" si="12"/>
        <v>1.9124877175437632E-2</v>
      </c>
      <c r="M30" s="62">
        <f t="shared" ca="1" si="13"/>
        <v>163362.80309562205</v>
      </c>
      <c r="N30" s="62">
        <f t="shared" ca="1" si="14"/>
        <v>49287577.43661426</v>
      </c>
      <c r="O30" s="62">
        <f t="shared" ca="1" si="15"/>
        <v>37471351.372418731</v>
      </c>
      <c r="P30" s="36">
        <f t="shared" ca="1" si="16"/>
        <v>0.13829272278553789</v>
      </c>
      <c r="Q30" s="36"/>
      <c r="R30" s="36"/>
      <c r="S30" s="36"/>
      <c r="T30" s="36"/>
    </row>
    <row r="31" spans="1:22">
      <c r="A31" s="69">
        <v>-27472</v>
      </c>
      <c r="B31" s="69">
        <v>-0.18394415999500779</v>
      </c>
      <c r="C31" s="36"/>
      <c r="D31" s="70">
        <f t="shared" si="4"/>
        <v>-2.7471999999999999</v>
      </c>
      <c r="E31" s="70">
        <f t="shared" si="5"/>
        <v>-0.18394415999500779</v>
      </c>
      <c r="F31" s="62">
        <f t="shared" si="6"/>
        <v>7.5471078399999989</v>
      </c>
      <c r="G31" s="62">
        <f t="shared" si="7"/>
        <v>-20.733414658047995</v>
      </c>
      <c r="H31" s="62">
        <f t="shared" si="8"/>
        <v>56.958836748589448</v>
      </c>
      <c r="I31" s="62">
        <f t="shared" si="9"/>
        <v>0.50533139633828539</v>
      </c>
      <c r="J31" s="62">
        <f t="shared" si="10"/>
        <v>-1.3882464120205376</v>
      </c>
      <c r="K31" s="62">
        <f t="shared" ca="1" si="11"/>
        <v>-0.29573366641084509</v>
      </c>
      <c r="L31" s="62">
        <f t="shared" ca="1" si="12"/>
        <v>1.2496893744696527E-2</v>
      </c>
      <c r="M31" s="62">
        <f t="shared" ca="1" si="13"/>
        <v>160755.27226155155</v>
      </c>
      <c r="N31" s="62">
        <f t="shared" ca="1" si="14"/>
        <v>48596109.668211877</v>
      </c>
      <c r="O31" s="62">
        <f t="shared" ca="1" si="15"/>
        <v>36963903.287788749</v>
      </c>
      <c r="P31" s="36">
        <f t="shared" ca="1" si="16"/>
        <v>0.11178950641583729</v>
      </c>
      <c r="Q31" s="36"/>
      <c r="R31" s="36"/>
      <c r="S31" s="36"/>
      <c r="T31" s="36"/>
    </row>
    <row r="32" spans="1:22">
      <c r="A32" s="69">
        <v>-27454</v>
      </c>
      <c r="B32" s="69">
        <v>-0.13428861999636865</v>
      </c>
      <c r="C32" s="36"/>
      <c r="D32" s="70">
        <f t="shared" si="4"/>
        <v>-2.7454000000000001</v>
      </c>
      <c r="E32" s="70">
        <f t="shared" si="5"/>
        <v>-0.13428861999636865</v>
      </c>
      <c r="F32" s="62">
        <f t="shared" si="6"/>
        <v>7.5372211600000005</v>
      </c>
      <c r="G32" s="62">
        <f t="shared" si="7"/>
        <v>-20.692686972664003</v>
      </c>
      <c r="H32" s="62">
        <f t="shared" si="8"/>
        <v>56.809702814751752</v>
      </c>
      <c r="I32" s="62">
        <f t="shared" si="9"/>
        <v>0.36867597733803048</v>
      </c>
      <c r="J32" s="62">
        <f t="shared" si="10"/>
        <v>-1.012163028183829</v>
      </c>
      <c r="K32" s="62">
        <f t="shared" ca="1" si="11"/>
        <v>-0.29531157871000591</v>
      </c>
      <c r="L32" s="62">
        <f t="shared" ca="1" si="12"/>
        <v>2.5928393232893726E-2</v>
      </c>
      <c r="M32" s="62">
        <f t="shared" ca="1" si="13"/>
        <v>160075.23449175386</v>
      </c>
      <c r="N32" s="62">
        <f t="shared" ca="1" si="14"/>
        <v>48415596.11988043</v>
      </c>
      <c r="O32" s="62">
        <f t="shared" ca="1" si="15"/>
        <v>36831401.355577387</v>
      </c>
      <c r="P32" s="36">
        <f t="shared" ca="1" si="16"/>
        <v>0.16102295871363725</v>
      </c>
      <c r="Q32" s="36"/>
      <c r="R32" s="36"/>
      <c r="S32" s="36"/>
      <c r="T32" s="36"/>
    </row>
    <row r="33" spans="1:20">
      <c r="A33" s="69">
        <v>-27390.5</v>
      </c>
      <c r="B33" s="69">
        <v>-0.16292046499438584</v>
      </c>
      <c r="C33" s="36"/>
      <c r="D33" s="70">
        <f t="shared" si="4"/>
        <v>-2.7390500000000002</v>
      </c>
      <c r="E33" s="70">
        <f t="shared" si="5"/>
        <v>-0.16292046499438584</v>
      </c>
      <c r="F33" s="62">
        <f t="shared" si="6"/>
        <v>7.5023949025000007</v>
      </c>
      <c r="G33" s="62">
        <f t="shared" si="7"/>
        <v>-20.54943475769263</v>
      </c>
      <c r="H33" s="62">
        <f t="shared" si="8"/>
        <v>56.285929273057995</v>
      </c>
      <c r="I33" s="62">
        <f t="shared" si="9"/>
        <v>0.44624729964287257</v>
      </c>
      <c r="J33" s="62">
        <f t="shared" si="10"/>
        <v>-1.2222936660868102</v>
      </c>
      <c r="K33" s="62">
        <f t="shared" ca="1" si="11"/>
        <v>-0.29382494305296492</v>
      </c>
      <c r="L33" s="62">
        <f t="shared" ca="1" si="12"/>
        <v>1.7135982375789012E-2</v>
      </c>
      <c r="M33" s="62">
        <f t="shared" ca="1" si="13"/>
        <v>157693.24129747879</v>
      </c>
      <c r="N33" s="62">
        <f t="shared" ca="1" si="14"/>
        <v>47782707.194087684</v>
      </c>
      <c r="O33" s="62">
        <f t="shared" ca="1" si="15"/>
        <v>36366749.62528877</v>
      </c>
      <c r="P33" s="36">
        <f t="shared" ca="1" si="16"/>
        <v>0.13090447805857908</v>
      </c>
      <c r="Q33" s="36"/>
      <c r="R33" s="36"/>
      <c r="S33" s="36"/>
      <c r="T33" s="36"/>
    </row>
    <row r="34" spans="1:20">
      <c r="A34" s="69">
        <v>-27364</v>
      </c>
      <c r="B34" s="69">
        <v>-0.12201091999668279</v>
      </c>
      <c r="C34" s="36"/>
      <c r="D34" s="70">
        <f t="shared" si="4"/>
        <v>-2.7364000000000002</v>
      </c>
      <c r="E34" s="70">
        <f t="shared" si="5"/>
        <v>-0.12201091999668279</v>
      </c>
      <c r="F34" s="62">
        <f t="shared" si="6"/>
        <v>7.4878849600000006</v>
      </c>
      <c r="G34" s="62">
        <f t="shared" si="7"/>
        <v>-20.489848404544002</v>
      </c>
      <c r="H34" s="62">
        <f t="shared" si="8"/>
        <v>56.068421174194214</v>
      </c>
      <c r="I34" s="62">
        <f t="shared" si="9"/>
        <v>0.33387068147892279</v>
      </c>
      <c r="J34" s="62">
        <f t="shared" si="10"/>
        <v>-0.91360373279892437</v>
      </c>
      <c r="K34" s="62">
        <f t="shared" ca="1" si="11"/>
        <v>-0.29320564021553658</v>
      </c>
      <c r="L34" s="62">
        <f t="shared" ca="1" si="12"/>
        <v>2.9307632230811627E-2</v>
      </c>
      <c r="M34" s="62">
        <f t="shared" ca="1" si="13"/>
        <v>156706.99635223372</v>
      </c>
      <c r="N34" s="62">
        <f t="shared" ca="1" si="14"/>
        <v>47520389.570541009</v>
      </c>
      <c r="O34" s="62">
        <f t="shared" ca="1" si="15"/>
        <v>36174119.183794953</v>
      </c>
      <c r="P34" s="36">
        <f t="shared" ca="1" si="16"/>
        <v>0.17119472021885379</v>
      </c>
      <c r="Q34" s="36"/>
      <c r="R34" s="36"/>
      <c r="S34" s="36"/>
      <c r="T34" s="36"/>
    </row>
    <row r="35" spans="1:20">
      <c r="A35" s="69">
        <v>-27318</v>
      </c>
      <c r="B35" s="69">
        <v>-0.17222453999420395</v>
      </c>
      <c r="C35" s="36"/>
      <c r="D35" s="70">
        <f t="shared" si="4"/>
        <v>-2.7317999999999998</v>
      </c>
      <c r="E35" s="70">
        <f t="shared" si="5"/>
        <v>-0.17222453999420395</v>
      </c>
      <c r="F35" s="62">
        <f t="shared" si="6"/>
        <v>7.4627312399999992</v>
      </c>
      <c r="G35" s="62">
        <f t="shared" si="7"/>
        <v>-20.386689201431995</v>
      </c>
      <c r="H35" s="62">
        <f t="shared" si="8"/>
        <v>55.692357560471926</v>
      </c>
      <c r="I35" s="62">
        <f t="shared" si="9"/>
        <v>0.4704829983561663</v>
      </c>
      <c r="J35" s="62">
        <f t="shared" si="10"/>
        <v>-1.2852654549093749</v>
      </c>
      <c r="K35" s="62">
        <f t="shared" ca="1" si="11"/>
        <v>-0.29213216795425334</v>
      </c>
      <c r="L35" s="62">
        <f t="shared" ca="1" si="12"/>
        <v>1.4377839243005619E-2</v>
      </c>
      <c r="M35" s="62">
        <f t="shared" ca="1" si="13"/>
        <v>155005.89501581519</v>
      </c>
      <c r="N35" s="62">
        <f t="shared" ca="1" si="14"/>
        <v>47067553.401604533</v>
      </c>
      <c r="O35" s="62">
        <f t="shared" ca="1" si="15"/>
        <v>35841522.969574064</v>
      </c>
      <c r="P35" s="36">
        <f t="shared" ca="1" si="16"/>
        <v>0.11990762796004939</v>
      </c>
      <c r="Q35" s="36"/>
      <c r="R35" s="36"/>
      <c r="S35" s="36"/>
      <c r="T35" s="36"/>
    </row>
    <row r="36" spans="1:20">
      <c r="A36" s="69">
        <v>-27017.5</v>
      </c>
      <c r="B36" s="69">
        <v>-0.16289177499493235</v>
      </c>
      <c r="C36" s="36"/>
      <c r="D36" s="70">
        <f t="shared" si="4"/>
        <v>-2.7017500000000001</v>
      </c>
      <c r="E36" s="70">
        <f t="shared" si="5"/>
        <v>-0.16289177499493235</v>
      </c>
      <c r="F36" s="62">
        <f t="shared" si="6"/>
        <v>7.2994530625000005</v>
      </c>
      <c r="G36" s="62">
        <f t="shared" si="7"/>
        <v>-19.721297311609376</v>
      </c>
      <c r="H36" s="62">
        <f t="shared" si="8"/>
        <v>53.282015011640638</v>
      </c>
      <c r="I36" s="62">
        <f t="shared" si="9"/>
        <v>0.44009285309255847</v>
      </c>
      <c r="J36" s="62">
        <f t="shared" si="10"/>
        <v>-1.1890208658428199</v>
      </c>
      <c r="K36" s="62">
        <f t="shared" ca="1" si="11"/>
        <v>-0.28516779903818412</v>
      </c>
      <c r="L36" s="62">
        <f t="shared" ca="1" si="12"/>
        <v>1.4951426055825886E-2</v>
      </c>
      <c r="M36" s="62">
        <f t="shared" ca="1" si="13"/>
        <v>144227.80966783591</v>
      </c>
      <c r="N36" s="62">
        <f t="shared" ca="1" si="14"/>
        <v>44186683.074343756</v>
      </c>
      <c r="O36" s="62">
        <f t="shared" ca="1" si="15"/>
        <v>33723750.373228386</v>
      </c>
      <c r="P36" s="36">
        <f t="shared" ca="1" si="16"/>
        <v>0.12227602404325177</v>
      </c>
      <c r="Q36" s="36"/>
      <c r="R36" s="36"/>
      <c r="S36" s="36"/>
      <c r="T36" s="36"/>
    </row>
    <row r="37" spans="1:20">
      <c r="A37" s="69">
        <v>-26965.5</v>
      </c>
      <c r="B37" s="69">
        <v>-0.16422021499602124</v>
      </c>
      <c r="C37" s="36"/>
      <c r="D37" s="70">
        <f t="shared" si="4"/>
        <v>-2.6965499999999998</v>
      </c>
      <c r="E37" s="70">
        <f t="shared" si="5"/>
        <v>-0.16422021499602124</v>
      </c>
      <c r="F37" s="62">
        <f t="shared" si="6"/>
        <v>7.2713819024999991</v>
      </c>
      <c r="G37" s="62">
        <f t="shared" si="7"/>
        <v>-19.60764486918637</v>
      </c>
      <c r="H37" s="62">
        <f t="shared" si="8"/>
        <v>52.872994772004503</v>
      </c>
      <c r="I37" s="62">
        <f t="shared" si="9"/>
        <v>0.44282802074752103</v>
      </c>
      <c r="J37" s="62">
        <f t="shared" si="10"/>
        <v>-1.1941078993467278</v>
      </c>
      <c r="K37" s="62">
        <f t="shared" ca="1" si="11"/>
        <v>-0.28397113647001554</v>
      </c>
      <c r="L37" s="62">
        <f t="shared" ca="1" si="12"/>
        <v>1.4340283193870748E-2</v>
      </c>
      <c r="M37" s="62">
        <f t="shared" ca="1" si="13"/>
        <v>142420.70106125294</v>
      </c>
      <c r="N37" s="62">
        <f t="shared" ca="1" si="14"/>
        <v>43701596.859268568</v>
      </c>
      <c r="O37" s="62">
        <f t="shared" ca="1" si="15"/>
        <v>33366829.908702265</v>
      </c>
      <c r="P37" s="36">
        <f t="shared" ca="1" si="16"/>
        <v>0.1197509214739943</v>
      </c>
      <c r="Q37" s="36"/>
      <c r="R37" s="36"/>
      <c r="S37" s="36"/>
      <c r="T37" s="36"/>
    </row>
    <row r="38" spans="1:20">
      <c r="A38" s="69">
        <v>-26940</v>
      </c>
      <c r="B38" s="69">
        <v>-0.16545819999373634</v>
      </c>
      <c r="C38" s="36"/>
      <c r="D38" s="70">
        <f t="shared" si="4"/>
        <v>-2.694</v>
      </c>
      <c r="E38" s="70">
        <f t="shared" si="5"/>
        <v>-0.16545819999373634</v>
      </c>
      <c r="F38" s="62">
        <f t="shared" si="6"/>
        <v>7.2576359999999998</v>
      </c>
      <c r="G38" s="62">
        <f t="shared" si="7"/>
        <v>-19.552071383999998</v>
      </c>
      <c r="H38" s="62">
        <f t="shared" si="8"/>
        <v>52.673280308495997</v>
      </c>
      <c r="I38" s="62">
        <f t="shared" si="9"/>
        <v>0.44574439078312572</v>
      </c>
      <c r="J38" s="62">
        <f t="shared" si="10"/>
        <v>-1.2008353887697407</v>
      </c>
      <c r="K38" s="62">
        <f t="shared" ca="1" si="11"/>
        <v>-0.2833852264893123</v>
      </c>
      <c r="L38" s="62">
        <f t="shared" ca="1" si="12"/>
        <v>1.3906783578088274E-2</v>
      </c>
      <c r="M38" s="62">
        <f t="shared" ca="1" si="13"/>
        <v>141540.68197520325</v>
      </c>
      <c r="N38" s="62">
        <f t="shared" ca="1" si="14"/>
        <v>43465148.121932343</v>
      </c>
      <c r="O38" s="62">
        <f t="shared" ca="1" si="15"/>
        <v>33192818.564685367</v>
      </c>
      <c r="P38" s="36">
        <f t="shared" ca="1" si="16"/>
        <v>0.11792702649557596</v>
      </c>
      <c r="Q38" s="36"/>
      <c r="R38" s="36"/>
      <c r="S38" s="36"/>
      <c r="T38" s="36"/>
    </row>
    <row r="39" spans="1:20">
      <c r="A39" s="69">
        <v>-25931</v>
      </c>
      <c r="B39" s="69">
        <v>-0.1716004299960332</v>
      </c>
      <c r="C39" s="36"/>
      <c r="D39" s="70">
        <f t="shared" si="4"/>
        <v>-2.5931000000000002</v>
      </c>
      <c r="E39" s="70">
        <f t="shared" si="5"/>
        <v>-0.1716004299960332</v>
      </c>
      <c r="F39" s="62">
        <f t="shared" si="6"/>
        <v>6.7241676100000012</v>
      </c>
      <c r="G39" s="62">
        <f t="shared" si="7"/>
        <v>-17.436439029491005</v>
      </c>
      <c r="H39" s="62">
        <f t="shared" si="8"/>
        <v>45.214430047373128</v>
      </c>
      <c r="I39" s="62">
        <f t="shared" si="9"/>
        <v>0.44497707502271372</v>
      </c>
      <c r="J39" s="62">
        <f t="shared" si="10"/>
        <v>-1.153870053241399</v>
      </c>
      <c r="K39" s="62">
        <f t="shared" ca="1" si="11"/>
        <v>-0.26068481938945759</v>
      </c>
      <c r="L39" s="62">
        <f t="shared" ca="1" si="12"/>
        <v>7.9360284335992636E-3</v>
      </c>
      <c r="M39" s="62">
        <f t="shared" ca="1" si="13"/>
        <v>109835.20395752121</v>
      </c>
      <c r="N39" s="62">
        <f t="shared" ca="1" si="14"/>
        <v>34837247.077814162</v>
      </c>
      <c r="O39" s="62">
        <f t="shared" ca="1" si="15"/>
        <v>26825749.676290751</v>
      </c>
      <c r="P39" s="36">
        <f t="shared" ca="1" si="16"/>
        <v>8.908438939342439E-2</v>
      </c>
      <c r="Q39" s="36"/>
      <c r="R39" s="36"/>
      <c r="S39" s="36"/>
      <c r="T39" s="36"/>
    </row>
    <row r="40" spans="1:20">
      <c r="A40" s="69">
        <v>-25241</v>
      </c>
      <c r="B40" s="69">
        <v>-0.16880472999400808</v>
      </c>
      <c r="C40" s="36"/>
      <c r="D40" s="70">
        <f t="shared" si="4"/>
        <v>-2.5240999999999998</v>
      </c>
      <c r="E40" s="70">
        <f t="shared" si="5"/>
        <v>-0.16880472999400808</v>
      </c>
      <c r="F40" s="62">
        <f t="shared" si="6"/>
        <v>6.3710808099999987</v>
      </c>
      <c r="G40" s="62">
        <f t="shared" si="7"/>
        <v>-16.081245072520996</v>
      </c>
      <c r="H40" s="62">
        <f t="shared" si="8"/>
        <v>40.590670687550237</v>
      </c>
      <c r="I40" s="62">
        <f t="shared" si="9"/>
        <v>0.42608001897787579</v>
      </c>
      <c r="J40" s="62">
        <f t="shared" si="10"/>
        <v>-1.0754685759020561</v>
      </c>
      <c r="K40" s="62">
        <f t="shared" ca="1" si="11"/>
        <v>-0.24570398789383047</v>
      </c>
      <c r="L40" s="62">
        <f t="shared" ca="1" si="12"/>
        <v>5.9134958655433952E-3</v>
      </c>
      <c r="M40" s="62">
        <f t="shared" ca="1" si="13"/>
        <v>91414.209397626924</v>
      </c>
      <c r="N40" s="62">
        <f t="shared" ca="1" si="14"/>
        <v>29707216.472648893</v>
      </c>
      <c r="O40" s="62">
        <f t="shared" ca="1" si="15"/>
        <v>23020972.866299339</v>
      </c>
      <c r="P40" s="36">
        <f t="shared" ca="1" si="16"/>
        <v>7.6899257899822382E-2</v>
      </c>
      <c r="Q40" s="36"/>
      <c r="R40" s="36"/>
      <c r="S40" s="36"/>
      <c r="T40" s="36"/>
    </row>
    <row r="41" spans="1:20">
      <c r="A41" s="69">
        <v>-25208</v>
      </c>
      <c r="B41" s="69">
        <v>-0.15493623999645934</v>
      </c>
      <c r="C41" s="36"/>
      <c r="D41" s="70">
        <f t="shared" si="4"/>
        <v>-2.5207999999999999</v>
      </c>
      <c r="E41" s="70">
        <f t="shared" si="5"/>
        <v>-0.15493623999645934</v>
      </c>
      <c r="F41" s="62">
        <f t="shared" si="6"/>
        <v>6.3544326399999997</v>
      </c>
      <c r="G41" s="62">
        <f t="shared" si="7"/>
        <v>-16.018253798911999</v>
      </c>
      <c r="H41" s="62">
        <f t="shared" si="8"/>
        <v>40.378814176297368</v>
      </c>
      <c r="I41" s="62">
        <f t="shared" si="9"/>
        <v>0.3905632737830747</v>
      </c>
      <c r="J41" s="62">
        <f t="shared" si="10"/>
        <v>-0.98453190055237472</v>
      </c>
      <c r="K41" s="62">
        <f t="shared" ca="1" si="11"/>
        <v>-0.24499855920124888</v>
      </c>
      <c r="L41" s="62">
        <f t="shared" ca="1" si="12"/>
        <v>8.1112213405454044E-3</v>
      </c>
      <c r="M41" s="62">
        <f t="shared" ca="1" si="13"/>
        <v>90594.820662771366</v>
      </c>
      <c r="N41" s="62">
        <f t="shared" ca="1" si="14"/>
        <v>29476590.446725961</v>
      </c>
      <c r="O41" s="62">
        <f t="shared" ca="1" si="15"/>
        <v>22849528.828514844</v>
      </c>
      <c r="P41" s="36">
        <f t="shared" ca="1" si="16"/>
        <v>9.0062319204789548E-2</v>
      </c>
      <c r="Q41" s="36"/>
      <c r="R41" s="36"/>
      <c r="S41" s="36"/>
      <c r="T41" s="36"/>
    </row>
    <row r="42" spans="1:20">
      <c r="A42" s="69">
        <v>-25163.5</v>
      </c>
      <c r="B42" s="69">
        <v>-0.12837115499496576</v>
      </c>
      <c r="C42" s="36"/>
      <c r="D42" s="70">
        <f t="shared" si="4"/>
        <v>-2.5163500000000001</v>
      </c>
      <c r="E42" s="70">
        <f t="shared" si="5"/>
        <v>-0.12837115499496576</v>
      </c>
      <c r="F42" s="62">
        <f t="shared" si="6"/>
        <v>6.3320173225000005</v>
      </c>
      <c r="G42" s="62">
        <f t="shared" si="7"/>
        <v>-15.933571789472877</v>
      </c>
      <c r="H42" s="62">
        <f t="shared" si="8"/>
        <v>40.094443372440075</v>
      </c>
      <c r="I42" s="62">
        <f t="shared" si="9"/>
        <v>0.32302675587158208</v>
      </c>
      <c r="J42" s="62">
        <f t="shared" si="10"/>
        <v>-0.81284837713745561</v>
      </c>
      <c r="K42" s="62">
        <f t="shared" ca="1" si="11"/>
        <v>-0.24404889594458593</v>
      </c>
      <c r="L42" s="62">
        <f t="shared" ca="1" si="12"/>
        <v>1.3381339751207429E-2</v>
      </c>
      <c r="M42" s="62">
        <f t="shared" ca="1" si="13"/>
        <v>89498.498179343762</v>
      </c>
      <c r="N42" s="62">
        <f t="shared" ca="1" si="14"/>
        <v>29167663.493206296</v>
      </c>
      <c r="O42" s="62">
        <f t="shared" ca="1" si="15"/>
        <v>22619819.207629316</v>
      </c>
      <c r="P42" s="36">
        <f t="shared" ca="1" si="16"/>
        <v>0.11567774094962016</v>
      </c>
      <c r="Q42" s="36"/>
      <c r="R42" s="36"/>
      <c r="S42" s="36"/>
      <c r="T42" s="36"/>
    </row>
    <row r="43" spans="1:20">
      <c r="A43" s="69">
        <v>-25133</v>
      </c>
      <c r="B43" s="69">
        <v>-0.11387148999347119</v>
      </c>
      <c r="C43" s="36"/>
      <c r="D43" s="70">
        <f t="shared" si="4"/>
        <v>-2.5133000000000001</v>
      </c>
      <c r="E43" s="70">
        <f t="shared" si="5"/>
        <v>-0.11387148999347119</v>
      </c>
      <c r="F43" s="62">
        <f t="shared" si="6"/>
        <v>6.3166768900000001</v>
      </c>
      <c r="G43" s="62">
        <f t="shared" si="7"/>
        <v>-15.875704027637001</v>
      </c>
      <c r="H43" s="62">
        <f t="shared" si="8"/>
        <v>39.900406932660076</v>
      </c>
      <c r="I43" s="62">
        <f t="shared" si="9"/>
        <v>0.28619321580059115</v>
      </c>
      <c r="J43" s="62">
        <f t="shared" si="10"/>
        <v>-0.71928940927162577</v>
      </c>
      <c r="K43" s="62">
        <f t="shared" ca="1" si="11"/>
        <v>-0.24339906218076018</v>
      </c>
      <c r="L43" s="62">
        <f t="shared" ca="1" si="12"/>
        <v>1.6777391956733362E-2</v>
      </c>
      <c r="M43" s="62">
        <f t="shared" ca="1" si="13"/>
        <v>88752.770324843848</v>
      </c>
      <c r="N43" s="62">
        <f t="shared" ca="1" si="14"/>
        <v>28957293.718787648</v>
      </c>
      <c r="O43" s="62">
        <f t="shared" ca="1" si="15"/>
        <v>22463355.691421293</v>
      </c>
      <c r="P43" s="36">
        <f t="shared" ca="1" si="16"/>
        <v>0.129527572187289</v>
      </c>
      <c r="Q43" s="36"/>
      <c r="R43" s="36"/>
      <c r="S43" s="36"/>
      <c r="T43" s="36"/>
    </row>
    <row r="44" spans="1:20">
      <c r="A44" s="69">
        <v>-24677.5</v>
      </c>
      <c r="B44" s="69">
        <v>-0.10567157499463065</v>
      </c>
      <c r="C44" s="36"/>
      <c r="D44" s="70">
        <f t="shared" si="4"/>
        <v>-2.4677500000000001</v>
      </c>
      <c r="E44" s="70">
        <f t="shared" si="5"/>
        <v>-0.10567157499463065</v>
      </c>
      <c r="F44" s="62">
        <f t="shared" si="6"/>
        <v>6.0897900625000005</v>
      </c>
      <c r="G44" s="62">
        <f t="shared" si="7"/>
        <v>-15.028079426734378</v>
      </c>
      <c r="H44" s="62">
        <f t="shared" si="8"/>
        <v>37.085543005323764</v>
      </c>
      <c r="I44" s="62">
        <f t="shared" si="9"/>
        <v>0.26077102919299977</v>
      </c>
      <c r="J44" s="62">
        <f t="shared" si="10"/>
        <v>-0.6435177072910252</v>
      </c>
      <c r="K44" s="62">
        <f t="shared" ca="1" si="11"/>
        <v>-0.23379665549499151</v>
      </c>
      <c r="L44" s="62">
        <f t="shared" ca="1" si="12"/>
        <v>1.6416036253223951E-2</v>
      </c>
      <c r="M44" s="62">
        <f t="shared" ca="1" si="13"/>
        <v>78153.016937395747</v>
      </c>
      <c r="N44" s="62">
        <f t="shared" ca="1" si="14"/>
        <v>25945212.140039403</v>
      </c>
      <c r="O44" s="62">
        <f t="shared" ca="1" si="15"/>
        <v>20219509.549612191</v>
      </c>
      <c r="P44" s="36">
        <f t="shared" ca="1" si="16"/>
        <v>0.12812508050036087</v>
      </c>
      <c r="Q44" s="36"/>
      <c r="R44" s="36"/>
      <c r="S44" s="36"/>
      <c r="T44" s="36"/>
    </row>
    <row r="45" spans="1:20">
      <c r="A45" s="69">
        <v>-24673.5</v>
      </c>
      <c r="B45" s="69">
        <v>-0.16008145499654347</v>
      </c>
      <c r="C45" s="36"/>
      <c r="D45" s="70">
        <f t="shared" si="4"/>
        <v>-2.4673500000000002</v>
      </c>
      <c r="E45" s="70">
        <f t="shared" si="5"/>
        <v>-0.16008145499654347</v>
      </c>
      <c r="F45" s="62">
        <f t="shared" si="6"/>
        <v>6.0878160225000011</v>
      </c>
      <c r="G45" s="62">
        <f t="shared" si="7"/>
        <v>-15.020772863115379</v>
      </c>
      <c r="H45" s="62">
        <f t="shared" si="8"/>
        <v>37.061503923807734</v>
      </c>
      <c r="I45" s="62">
        <f t="shared" si="9"/>
        <v>0.39497697798572157</v>
      </c>
      <c r="J45" s="62">
        <f t="shared" si="10"/>
        <v>-0.97454644663307022</v>
      </c>
      <c r="K45" s="62">
        <f t="shared" ca="1" si="11"/>
        <v>-0.23371318232452831</v>
      </c>
      <c r="L45" s="62">
        <f t="shared" ca="1" si="12"/>
        <v>5.42163126930271E-3</v>
      </c>
      <c r="M45" s="62">
        <f t="shared" ca="1" si="13"/>
        <v>78064.297867710644</v>
      </c>
      <c r="N45" s="62">
        <f t="shared" ca="1" si="14"/>
        <v>25919818.268595427</v>
      </c>
      <c r="O45" s="62">
        <f t="shared" ca="1" si="15"/>
        <v>20200562.32924198</v>
      </c>
      <c r="P45" s="36">
        <f t="shared" ca="1" si="16"/>
        <v>7.3631727327984842E-2</v>
      </c>
      <c r="Q45" s="36"/>
      <c r="R45" s="36"/>
      <c r="S45" s="36"/>
      <c r="T45" s="36"/>
    </row>
    <row r="46" spans="1:20">
      <c r="A46" s="69">
        <v>-24616.5</v>
      </c>
      <c r="B46" s="69">
        <v>-0.10567224499754957</v>
      </c>
      <c r="C46" s="36"/>
      <c r="D46" s="70">
        <f t="shared" si="4"/>
        <v>-2.4616500000000001</v>
      </c>
      <c r="E46" s="70">
        <f t="shared" si="5"/>
        <v>-0.10567224499754957</v>
      </c>
      <c r="F46" s="62">
        <f t="shared" si="6"/>
        <v>6.0597207225000007</v>
      </c>
      <c r="G46" s="62">
        <f t="shared" si="7"/>
        <v>-14.916911516542127</v>
      </c>
      <c r="H46" s="62">
        <f t="shared" si="8"/>
        <v>36.720215234695928</v>
      </c>
      <c r="I46" s="62">
        <f t="shared" si="9"/>
        <v>0.2601280818982179</v>
      </c>
      <c r="J46" s="62">
        <f t="shared" si="10"/>
        <v>-0.64034429280474814</v>
      </c>
      <c r="K46" s="62">
        <f t="shared" ca="1" si="11"/>
        <v>-0.23252529937112865</v>
      </c>
      <c r="L46" s="62">
        <f t="shared" ca="1" si="12"/>
        <v>1.6091697403906209E-2</v>
      </c>
      <c r="M46" s="62">
        <f t="shared" ca="1" si="13"/>
        <v>76808.112693238785</v>
      </c>
      <c r="N46" s="62">
        <f t="shared" ca="1" si="14"/>
        <v>25559915.947488725</v>
      </c>
      <c r="O46" s="62">
        <f t="shared" ca="1" si="15"/>
        <v>19931969.954297692</v>
      </c>
      <c r="P46" s="36">
        <f t="shared" ca="1" si="16"/>
        <v>0.12685305437357908</v>
      </c>
      <c r="Q46" s="36"/>
      <c r="R46" s="36"/>
      <c r="S46" s="36"/>
      <c r="T46" s="36"/>
    </row>
    <row r="47" spans="1:20">
      <c r="A47" s="69">
        <v>-24508.5</v>
      </c>
      <c r="B47" s="69">
        <v>-0.13273900499552838</v>
      </c>
      <c r="C47" s="36"/>
      <c r="D47" s="70">
        <f t="shared" si="4"/>
        <v>-2.45085</v>
      </c>
      <c r="E47" s="70">
        <f t="shared" si="5"/>
        <v>-0.13273900499552838</v>
      </c>
      <c r="F47" s="62">
        <f t="shared" si="6"/>
        <v>6.0066657225000002</v>
      </c>
      <c r="G47" s="62">
        <f t="shared" si="7"/>
        <v>-14.721436685989126</v>
      </c>
      <c r="H47" s="62">
        <f t="shared" si="8"/>
        <v>36.080033101856451</v>
      </c>
      <c r="I47" s="62">
        <f t="shared" si="9"/>
        <v>0.32532339039329072</v>
      </c>
      <c r="J47" s="62">
        <f t="shared" si="10"/>
        <v>-0.79731883134539661</v>
      </c>
      <c r="K47" s="62">
        <f t="shared" ca="1" si="11"/>
        <v>-0.23028282379304613</v>
      </c>
      <c r="L47" s="62">
        <f t="shared" ca="1" si="12"/>
        <v>9.5147965856029765E-3</v>
      </c>
      <c r="M47" s="62">
        <f t="shared" ca="1" si="13"/>
        <v>74468.969190569056</v>
      </c>
      <c r="N47" s="62">
        <f t="shared" ca="1" si="14"/>
        <v>24887977.876532044</v>
      </c>
      <c r="O47" s="62">
        <f t="shared" ca="1" si="15"/>
        <v>19430216.620874301</v>
      </c>
      <c r="P47" s="36">
        <f t="shared" ca="1" si="16"/>
        <v>9.7543818797517751E-2</v>
      </c>
      <c r="Q47" s="36"/>
      <c r="R47" s="36"/>
      <c r="S47" s="36"/>
      <c r="T47" s="36"/>
    </row>
    <row r="48" spans="1:20">
      <c r="A48" s="69">
        <v>-24227</v>
      </c>
      <c r="B48" s="69">
        <v>-0.10420930999680422</v>
      </c>
      <c r="C48" s="36"/>
      <c r="D48" s="70">
        <f t="shared" si="4"/>
        <v>-2.4226999999999999</v>
      </c>
      <c r="E48" s="70">
        <f t="shared" si="5"/>
        <v>-0.10420930999680422</v>
      </c>
      <c r="F48" s="62">
        <f t="shared" si="6"/>
        <v>5.8694752899999996</v>
      </c>
      <c r="G48" s="62">
        <f t="shared" si="7"/>
        <v>-14.219977785082998</v>
      </c>
      <c r="H48" s="62">
        <f t="shared" si="8"/>
        <v>34.450740179920579</v>
      </c>
      <c r="I48" s="62">
        <f t="shared" si="9"/>
        <v>0.25246789532925756</v>
      </c>
      <c r="J48" s="62">
        <f t="shared" si="10"/>
        <v>-0.61165397001419231</v>
      </c>
      <c r="K48" s="62">
        <f t="shared" ca="1" si="11"/>
        <v>-0.22448861406267365</v>
      </c>
      <c r="L48" s="62">
        <f t="shared" ca="1" si="12"/>
        <v>1.4467110986569873E-2</v>
      </c>
      <c r="M48" s="62">
        <f t="shared" ca="1" si="13"/>
        <v>68619.128013776251</v>
      </c>
      <c r="N48" s="62">
        <f t="shared" ca="1" si="14"/>
        <v>23196954.511050694</v>
      </c>
      <c r="O48" s="62">
        <f t="shared" ca="1" si="15"/>
        <v>18165726.252779134</v>
      </c>
      <c r="P48" s="36">
        <f t="shared" ca="1" si="16"/>
        <v>0.12027930406586942</v>
      </c>
      <c r="Q48" s="36"/>
      <c r="R48" s="36"/>
      <c r="S48" s="36"/>
      <c r="T48" s="36"/>
    </row>
    <row r="49" spans="1:20">
      <c r="A49" s="69">
        <v>-24194</v>
      </c>
      <c r="B49" s="69">
        <v>-9.3340819996228674E-2</v>
      </c>
      <c r="C49" s="36"/>
      <c r="D49" s="70">
        <f t="shared" si="4"/>
        <v>-2.4194</v>
      </c>
      <c r="E49" s="70">
        <f t="shared" si="5"/>
        <v>-9.3340819996228674E-2</v>
      </c>
      <c r="F49" s="62">
        <f t="shared" si="6"/>
        <v>5.8534963600000003</v>
      </c>
      <c r="G49" s="62">
        <f t="shared" si="7"/>
        <v>-14.161949093384001</v>
      </c>
      <c r="H49" s="62">
        <f t="shared" si="8"/>
        <v>34.26341963653325</v>
      </c>
      <c r="I49" s="62">
        <f t="shared" si="9"/>
        <v>0.22582877989887565</v>
      </c>
      <c r="J49" s="62">
        <f t="shared" si="10"/>
        <v>-0.54637015008733969</v>
      </c>
      <c r="K49" s="62">
        <f t="shared" ca="1" si="11"/>
        <v>-0.22381416877039695</v>
      </c>
      <c r="L49" s="62">
        <f t="shared" ca="1" si="12"/>
        <v>1.7023294740345758E-2</v>
      </c>
      <c r="M49" s="62">
        <f t="shared" ca="1" si="13"/>
        <v>67956.28712695821</v>
      </c>
      <c r="N49" s="62">
        <f t="shared" ca="1" si="14"/>
        <v>23004338.545829281</v>
      </c>
      <c r="O49" s="62">
        <f t="shared" ca="1" si="15"/>
        <v>18021527.15977674</v>
      </c>
      <c r="P49" s="36">
        <f t="shared" ca="1" si="16"/>
        <v>0.13047334877416827</v>
      </c>
      <c r="Q49" s="36"/>
      <c r="R49" s="36"/>
      <c r="S49" s="36"/>
      <c r="T49" s="36"/>
    </row>
    <row r="50" spans="1:20">
      <c r="A50" s="69">
        <v>-24162</v>
      </c>
      <c r="B50" s="69">
        <v>-0.12361985999450553</v>
      </c>
      <c r="C50" s="36"/>
      <c r="D50" s="70">
        <f t="shared" si="4"/>
        <v>-2.4161999999999999</v>
      </c>
      <c r="E50" s="70">
        <f t="shared" si="5"/>
        <v>-0.12361985999450553</v>
      </c>
      <c r="F50" s="62">
        <f t="shared" si="6"/>
        <v>5.8380224399999996</v>
      </c>
      <c r="G50" s="62">
        <f t="shared" si="7"/>
        <v>-14.105829819527999</v>
      </c>
      <c r="H50" s="62">
        <f t="shared" si="8"/>
        <v>34.08250600994355</v>
      </c>
      <c r="I50" s="62">
        <f t="shared" si="9"/>
        <v>0.29869030571872424</v>
      </c>
      <c r="J50" s="62">
        <f t="shared" si="10"/>
        <v>-0.72169551667758147</v>
      </c>
      <c r="K50" s="62">
        <f t="shared" ca="1" si="11"/>
        <v>-0.22316112417929426</v>
      </c>
      <c r="L50" s="62">
        <f t="shared" ca="1" si="12"/>
        <v>9.9084632755059038E-3</v>
      </c>
      <c r="M50" s="62">
        <f t="shared" ca="1" si="13"/>
        <v>67318.053325951681</v>
      </c>
      <c r="N50" s="62">
        <f t="shared" ca="1" si="14"/>
        <v>22818670.778033674</v>
      </c>
      <c r="O50" s="62">
        <f t="shared" ca="1" si="15"/>
        <v>17882496.070590783</v>
      </c>
      <c r="P50" s="36">
        <f t="shared" ca="1" si="16"/>
        <v>9.954126418478873E-2</v>
      </c>
      <c r="Q50" s="36"/>
      <c r="R50" s="36"/>
      <c r="S50" s="36"/>
      <c r="T50" s="36"/>
    </row>
    <row r="51" spans="1:20">
      <c r="A51" s="69">
        <v>-17647</v>
      </c>
      <c r="B51" s="69">
        <v>-7.7461909997509792E-2</v>
      </c>
      <c r="C51" s="36"/>
      <c r="D51" s="70">
        <f t="shared" si="4"/>
        <v>-1.7646999999999999</v>
      </c>
      <c r="E51" s="70">
        <f t="shared" si="5"/>
        <v>-7.7461909997509792E-2</v>
      </c>
      <c r="F51" s="62">
        <f t="shared" si="6"/>
        <v>3.1141660899999999</v>
      </c>
      <c r="G51" s="62">
        <f t="shared" si="7"/>
        <v>-5.4955688990229996</v>
      </c>
      <c r="H51" s="62">
        <f t="shared" si="8"/>
        <v>9.6980304361058867</v>
      </c>
      <c r="I51" s="62">
        <f t="shared" si="9"/>
        <v>0.13669703257260551</v>
      </c>
      <c r="J51" s="62">
        <f t="shared" si="10"/>
        <v>-0.24122925338087695</v>
      </c>
      <c r="K51" s="62">
        <f t="shared" ca="1" si="11"/>
        <v>-0.10995245529164017</v>
      </c>
      <c r="L51" s="62">
        <f t="shared" ca="1" si="12"/>
        <v>1.0556355335099379E-3</v>
      </c>
      <c r="M51" s="62">
        <f t="shared" ca="1" si="13"/>
        <v>4474.645515799295</v>
      </c>
      <c r="N51" s="62">
        <f t="shared" ca="1" si="14"/>
        <v>2457428.493143362</v>
      </c>
      <c r="O51" s="62">
        <f t="shared" ca="1" si="15"/>
        <v>2230784.8478009761</v>
      </c>
      <c r="P51" s="36">
        <f t="shared" ca="1" si="16"/>
        <v>3.2490545294130382E-2</v>
      </c>
      <c r="Q51" s="36"/>
      <c r="R51" s="36"/>
      <c r="S51" s="36"/>
      <c r="T51" s="36"/>
    </row>
    <row r="52" spans="1:20">
      <c r="A52" s="69">
        <v>-17628</v>
      </c>
      <c r="B52" s="69">
        <v>-8.7658839991490822E-2</v>
      </c>
      <c r="C52" s="36"/>
      <c r="D52" s="70">
        <f t="shared" si="4"/>
        <v>-1.7627999999999999</v>
      </c>
      <c r="E52" s="70">
        <f t="shared" si="5"/>
        <v>-8.7658839991490822E-2</v>
      </c>
      <c r="F52" s="62">
        <f t="shared" si="6"/>
        <v>3.1074638399999999</v>
      </c>
      <c r="G52" s="62">
        <f t="shared" si="7"/>
        <v>-5.4778372571519993</v>
      </c>
      <c r="H52" s="62">
        <f t="shared" si="8"/>
        <v>9.6563315169075441</v>
      </c>
      <c r="I52" s="62">
        <f t="shared" si="9"/>
        <v>0.15452500313700002</v>
      </c>
      <c r="J52" s="62">
        <f t="shared" si="10"/>
        <v>-0.2723966755299036</v>
      </c>
      <c r="K52" s="62">
        <f t="shared" ca="1" si="11"/>
        <v>-0.10967977466624038</v>
      </c>
      <c r="L52" s="62">
        <f t="shared" ca="1" si="12"/>
        <v>4.8492156394958725E-4</v>
      </c>
      <c r="M52" s="62">
        <f t="shared" ca="1" si="13"/>
        <v>4421.963331808096</v>
      </c>
      <c r="N52" s="62">
        <f t="shared" ca="1" si="14"/>
        <v>2434883.4179827264</v>
      </c>
      <c r="O52" s="62">
        <f t="shared" ca="1" si="15"/>
        <v>2212256.9681381662</v>
      </c>
      <c r="P52" s="36">
        <f t="shared" ca="1" si="16"/>
        <v>2.2020934674749554E-2</v>
      </c>
      <c r="Q52" s="36"/>
      <c r="R52" s="36"/>
      <c r="S52" s="36"/>
      <c r="T52" s="36"/>
    </row>
    <row r="53" spans="1:20">
      <c r="A53" s="69">
        <v>-17625.5</v>
      </c>
      <c r="B53" s="69">
        <v>-9.2290014996251557E-2</v>
      </c>
      <c r="C53" s="36"/>
      <c r="D53" s="70">
        <f t="shared" si="4"/>
        <v>-1.7625500000000001</v>
      </c>
      <c r="E53" s="70">
        <f t="shared" si="5"/>
        <v>-9.2290014996251557E-2</v>
      </c>
      <c r="F53" s="62">
        <f t="shared" si="6"/>
        <v>3.1065825025000002</v>
      </c>
      <c r="G53" s="62">
        <f t="shared" si="7"/>
        <v>-5.4755069897813753</v>
      </c>
      <c r="H53" s="62">
        <f t="shared" si="8"/>
        <v>9.6508548448391647</v>
      </c>
      <c r="I53" s="62">
        <f t="shared" si="9"/>
        <v>0.1626657659316432</v>
      </c>
      <c r="J53" s="62">
        <f t="shared" si="10"/>
        <v>-0.28670654574281773</v>
      </c>
      <c r="K53" s="62">
        <f t="shared" ca="1" si="11"/>
        <v>-0.10964392052089558</v>
      </c>
      <c r="L53" s="62">
        <f t="shared" ca="1" si="12"/>
        <v>3.0115803695827042E-4</v>
      </c>
      <c r="M53" s="62">
        <f t="shared" ca="1" si="13"/>
        <v>4415.0642778700694</v>
      </c>
      <c r="N53" s="62">
        <f t="shared" ca="1" si="14"/>
        <v>2431927.6010977332</v>
      </c>
      <c r="O53" s="62">
        <f t="shared" ca="1" si="15"/>
        <v>2209827.108396804</v>
      </c>
      <c r="P53" s="36">
        <f t="shared" ca="1" si="16"/>
        <v>1.7353905524644025E-2</v>
      </c>
      <c r="Q53" s="36"/>
      <c r="R53" s="36"/>
      <c r="S53" s="36"/>
      <c r="T53" s="36"/>
    </row>
    <row r="54" spans="1:20">
      <c r="A54" s="69">
        <v>-14908.5</v>
      </c>
      <c r="B54" s="69">
        <v>-6.1451004999980796E-2</v>
      </c>
      <c r="C54" s="36"/>
      <c r="D54" s="70">
        <f t="shared" si="4"/>
        <v>-1.49085</v>
      </c>
      <c r="E54" s="70">
        <f t="shared" si="5"/>
        <v>-6.1451004999980796E-2</v>
      </c>
      <c r="F54" s="62">
        <f t="shared" si="6"/>
        <v>2.2226337224999999</v>
      </c>
      <c r="G54" s="62">
        <f t="shared" si="7"/>
        <v>-3.313613485189125</v>
      </c>
      <c r="H54" s="62">
        <f t="shared" si="8"/>
        <v>4.9401006643942065</v>
      </c>
      <c r="I54" s="62">
        <f t="shared" si="9"/>
        <v>9.1614230804221375E-2</v>
      </c>
      <c r="J54" s="62">
        <f t="shared" si="10"/>
        <v>-0.13658307599447345</v>
      </c>
      <c r="K54" s="62">
        <f t="shared" ca="1" si="11"/>
        <v>-7.4098421226497305E-2</v>
      </c>
      <c r="L54" s="62">
        <f t="shared" ca="1" si="12"/>
        <v>1.5995713720675308E-4</v>
      </c>
      <c r="M54" s="62">
        <f t="shared" ca="1" si="13"/>
        <v>398.59720600076594</v>
      </c>
      <c r="N54" s="62">
        <f t="shared" ca="1" si="14"/>
        <v>432819.05446531955</v>
      </c>
      <c r="O54" s="62">
        <f t="shared" ca="1" si="15"/>
        <v>494772.13403737854</v>
      </c>
      <c r="P54" s="36">
        <f t="shared" ca="1" si="16"/>
        <v>1.2647416226516509E-2</v>
      </c>
      <c r="Q54" s="36"/>
      <c r="R54" s="36"/>
      <c r="S54" s="36"/>
      <c r="T54" s="36"/>
    </row>
    <row r="55" spans="1:20">
      <c r="A55" s="69">
        <v>-14906</v>
      </c>
      <c r="B55" s="69">
        <v>-5.4082179995020851E-2</v>
      </c>
      <c r="C55" s="36"/>
      <c r="D55" s="70">
        <f t="shared" si="4"/>
        <v>-1.4905999999999999</v>
      </c>
      <c r="E55" s="70">
        <f t="shared" si="5"/>
        <v>-5.4082179995020851E-2</v>
      </c>
      <c r="F55" s="62">
        <f t="shared" si="6"/>
        <v>2.2218883599999999</v>
      </c>
      <c r="G55" s="62">
        <f t="shared" si="7"/>
        <v>-3.3119467894159995</v>
      </c>
      <c r="H55" s="62">
        <f t="shared" si="8"/>
        <v>4.9367878843034889</v>
      </c>
      <c r="I55" s="62">
        <f t="shared" si="9"/>
        <v>8.0614897500578084E-2</v>
      </c>
      <c r="J55" s="62">
        <f t="shared" si="10"/>
        <v>-0.12016456621436168</v>
      </c>
      <c r="K55" s="62">
        <f t="shared" ca="1" si="11"/>
        <v>-7.406886223364853E-2</v>
      </c>
      <c r="L55" s="62">
        <f t="shared" ca="1" si="12"/>
        <v>3.9946746690787513E-4</v>
      </c>
      <c r="M55" s="62">
        <f t="shared" ca="1" si="13"/>
        <v>397.25498225682043</v>
      </c>
      <c r="N55" s="62">
        <f t="shared" ca="1" si="14"/>
        <v>431883.09424808336</v>
      </c>
      <c r="O55" s="62">
        <f t="shared" ca="1" si="15"/>
        <v>493894.47908195725</v>
      </c>
      <c r="P55" s="36">
        <f t="shared" ca="1" si="16"/>
        <v>1.9986682238627679E-2</v>
      </c>
      <c r="Q55" s="36"/>
      <c r="R55" s="36"/>
      <c r="S55" s="36"/>
      <c r="T55" s="36"/>
    </row>
    <row r="56" spans="1:20">
      <c r="A56" s="69">
        <v>-14875.5</v>
      </c>
      <c r="B56" s="69">
        <v>-6.4582514998619445E-2</v>
      </c>
      <c r="C56" s="36"/>
      <c r="D56" s="70">
        <f t="shared" si="4"/>
        <v>-1.4875499999999999</v>
      </c>
      <c r="E56" s="70">
        <f t="shared" si="5"/>
        <v>-6.4582514998619445E-2</v>
      </c>
      <c r="F56" s="62">
        <f t="shared" si="6"/>
        <v>2.2128050024999997</v>
      </c>
      <c r="G56" s="62">
        <f t="shared" si="7"/>
        <v>-3.2916580814688743</v>
      </c>
      <c r="H56" s="62">
        <f t="shared" si="8"/>
        <v>4.8965059790890235</v>
      </c>
      <c r="I56" s="62">
        <f t="shared" si="9"/>
        <v>9.6069720186196347E-2</v>
      </c>
      <c r="J56" s="62">
        <f t="shared" si="10"/>
        <v>-0.14290851226297638</v>
      </c>
      <c r="K56" s="62">
        <f t="shared" ca="1" si="11"/>
        <v>-7.3708708494122949E-2</v>
      </c>
      <c r="L56" s="62">
        <f t="shared" ca="1" si="12"/>
        <v>8.3287407717370462E-5</v>
      </c>
      <c r="M56" s="62">
        <f t="shared" ca="1" si="13"/>
        <v>381.11487227182641</v>
      </c>
      <c r="N56" s="62">
        <f t="shared" ca="1" si="14"/>
        <v>420568.58175334905</v>
      </c>
      <c r="O56" s="62">
        <f t="shared" ca="1" si="15"/>
        <v>483269.67610296764</v>
      </c>
      <c r="P56" s="36">
        <f t="shared" ca="1" si="16"/>
        <v>9.126193495503504E-3</v>
      </c>
      <c r="Q56" s="36"/>
      <c r="R56" s="36"/>
      <c r="S56" s="36"/>
      <c r="T56" s="36"/>
    </row>
    <row r="57" spans="1:20">
      <c r="A57" s="69">
        <v>-14842.5</v>
      </c>
      <c r="B57" s="69">
        <v>-7.1714024998073E-2</v>
      </c>
      <c r="C57" s="36"/>
      <c r="D57" s="70">
        <f t="shared" si="4"/>
        <v>-1.4842500000000001</v>
      </c>
      <c r="E57" s="70">
        <f t="shared" si="5"/>
        <v>-7.1714024998073E-2</v>
      </c>
      <c r="F57" s="62">
        <f t="shared" si="6"/>
        <v>2.2029980625000003</v>
      </c>
      <c r="G57" s="62">
        <f t="shared" si="7"/>
        <v>-3.2697998742656256</v>
      </c>
      <c r="H57" s="62">
        <f t="shared" si="8"/>
        <v>4.8532004633787551</v>
      </c>
      <c r="I57" s="62">
        <f t="shared" si="9"/>
        <v>0.10644154160338985</v>
      </c>
      <c r="J57" s="62">
        <f t="shared" si="10"/>
        <v>-0.1579858581248314</v>
      </c>
      <c r="K57" s="62">
        <f t="shared" ca="1" si="11"/>
        <v>-7.3320004097261485E-2</v>
      </c>
      <c r="L57" s="62">
        <f t="shared" ca="1" si="12"/>
        <v>2.5791688670302552E-6</v>
      </c>
      <c r="M57" s="62">
        <f t="shared" ca="1" si="13"/>
        <v>364.13613339279271</v>
      </c>
      <c r="N57" s="62">
        <f t="shared" ca="1" si="14"/>
        <v>408542.23471580213</v>
      </c>
      <c r="O57" s="62">
        <f t="shared" ca="1" si="15"/>
        <v>471944.95499653515</v>
      </c>
      <c r="P57" s="36">
        <f t="shared" ca="1" si="16"/>
        <v>1.6059790991884842E-3</v>
      </c>
      <c r="Q57" s="36"/>
      <c r="R57" s="36"/>
      <c r="S57" s="36"/>
      <c r="T57" s="36"/>
    </row>
    <row r="58" spans="1:20" ht="13.5" thickBot="1">
      <c r="A58" s="89">
        <v>-14807</v>
      </c>
      <c r="B58" s="89">
        <v>-5.2476709999609739E-2</v>
      </c>
      <c r="C58" s="55"/>
      <c r="D58" s="90">
        <f t="shared" si="4"/>
        <v>-1.4806999999999999</v>
      </c>
      <c r="E58" s="90">
        <f t="shared" si="5"/>
        <v>-5.2476709999609739E-2</v>
      </c>
      <c r="F58" s="91">
        <f t="shared" si="6"/>
        <v>2.1924724899999997</v>
      </c>
      <c r="G58" s="91">
        <f t="shared" si="7"/>
        <v>-3.2463940159429994</v>
      </c>
      <c r="H58" s="91">
        <f t="shared" si="8"/>
        <v>4.8069356194067989</v>
      </c>
      <c r="I58" s="91">
        <f t="shared" si="9"/>
        <v>7.7702264496422133E-2</v>
      </c>
      <c r="J58" s="91">
        <f t="shared" si="10"/>
        <v>-0.11505374303985225</v>
      </c>
      <c r="K58" s="91">
        <f t="shared" ca="1" si="11"/>
        <v>-7.2902978210226121E-2</v>
      </c>
      <c r="L58" s="91">
        <f t="shared" ca="1" si="12"/>
        <v>4.1723243301203743E-4</v>
      </c>
      <c r="M58" s="91">
        <f t="shared" ca="1" si="13"/>
        <v>346.424563186017</v>
      </c>
      <c r="N58" s="91">
        <f t="shared" ca="1" si="14"/>
        <v>395852.61694241321</v>
      </c>
      <c r="O58" s="91">
        <f t="shared" ca="1" si="15"/>
        <v>459959.00591474137</v>
      </c>
      <c r="P58" s="55">
        <f t="shared" ca="1" si="16"/>
        <v>2.0426268210616383E-2</v>
      </c>
      <c r="Q58" s="36"/>
      <c r="R58" s="36"/>
      <c r="S58" s="36"/>
      <c r="T58" s="36"/>
    </row>
    <row r="59" spans="1:20">
      <c r="A59" s="88">
        <v>-13521.5</v>
      </c>
      <c r="B59" s="88">
        <v>-5.6126894996850751E-2</v>
      </c>
      <c r="C59" s="36"/>
      <c r="D59" s="70">
        <f t="shared" si="4"/>
        <v>-1.35215</v>
      </c>
      <c r="E59" s="70">
        <f t="shared" si="5"/>
        <v>-5.6126894996850751E-2</v>
      </c>
      <c r="F59" s="62">
        <f t="shared" si="6"/>
        <v>1.8283096225</v>
      </c>
      <c r="G59" s="62">
        <f t="shared" si="7"/>
        <v>-2.4721488560633751</v>
      </c>
      <c r="H59" s="62">
        <f t="shared" si="8"/>
        <v>3.3427160757260923</v>
      </c>
      <c r="I59" s="62">
        <f t="shared" si="9"/>
        <v>7.5891981069991746E-2</v>
      </c>
      <c r="J59" s="62">
        <f t="shared" si="10"/>
        <v>-0.10261734220378933</v>
      </c>
      <c r="K59" s="62">
        <f t="shared" ca="1" si="11"/>
        <v>-5.8588122387886375E-2</v>
      </c>
      <c r="L59" s="62">
        <f t="shared" ca="1" si="12"/>
        <v>6.0576402703840236E-6</v>
      </c>
      <c r="M59" s="62">
        <f t="shared" ca="1" si="13"/>
        <v>15.034012440812994</v>
      </c>
      <c r="N59" s="62">
        <f t="shared" ca="1" si="14"/>
        <v>87801.70387075757</v>
      </c>
      <c r="O59" s="62">
        <f t="shared" ca="1" si="15"/>
        <v>147740.57129157998</v>
      </c>
      <c r="P59" s="36">
        <f t="shared" ca="1" si="16"/>
        <v>2.4612273910356239E-3</v>
      </c>
      <c r="Q59" s="36"/>
      <c r="R59" s="36"/>
      <c r="S59" s="36"/>
      <c r="T59" s="36"/>
    </row>
    <row r="60" spans="1:20">
      <c r="A60" s="69">
        <v>-13458</v>
      </c>
      <c r="B60" s="69">
        <v>-5.3458739996131044E-2</v>
      </c>
      <c r="C60" s="36"/>
      <c r="D60" s="70">
        <f t="shared" si="4"/>
        <v>-1.3458000000000001</v>
      </c>
      <c r="E60" s="70">
        <f t="shared" si="5"/>
        <v>-5.3458739996131044E-2</v>
      </c>
      <c r="F60" s="62">
        <f t="shared" si="6"/>
        <v>1.8111776400000004</v>
      </c>
      <c r="G60" s="62">
        <f t="shared" si="7"/>
        <v>-2.4374828679120006</v>
      </c>
      <c r="H60" s="62">
        <f t="shared" si="8"/>
        <v>3.2803644436359711</v>
      </c>
      <c r="I60" s="62">
        <f t="shared" si="9"/>
        <v>7.1944772286793163E-2</v>
      </c>
      <c r="J60" s="62">
        <f t="shared" si="10"/>
        <v>-9.6823274543566248E-2</v>
      </c>
      <c r="K60" s="62">
        <f t="shared" ca="1" si="11"/>
        <v>-5.7920667899677966E-2</v>
      </c>
      <c r="L60" s="62">
        <f t="shared" ca="1" si="12"/>
        <v>1.9908800616450631E-5</v>
      </c>
      <c r="M60" s="62">
        <f t="shared" ca="1" si="13"/>
        <v>10.656836145263938</v>
      </c>
      <c r="N60" s="62">
        <f t="shared" ca="1" si="14"/>
        <v>79161.362795016394</v>
      </c>
      <c r="O60" s="62">
        <f t="shared" ca="1" si="15"/>
        <v>137693.84021335602</v>
      </c>
      <c r="P60" s="36">
        <f t="shared" ca="1" si="16"/>
        <v>4.4619279035469223E-3</v>
      </c>
      <c r="Q60" s="36"/>
      <c r="R60" s="36"/>
      <c r="S60" s="36"/>
      <c r="T60" s="36"/>
    </row>
    <row r="61" spans="1:20">
      <c r="A61" s="69">
        <v>-13449</v>
      </c>
      <c r="B61" s="69">
        <v>-5.313097000180278E-2</v>
      </c>
      <c r="C61" s="36"/>
      <c r="D61" s="70">
        <f t="shared" si="4"/>
        <v>-1.3449</v>
      </c>
      <c r="E61" s="70">
        <f t="shared" si="5"/>
        <v>-5.313097000180278E-2</v>
      </c>
      <c r="F61" s="62">
        <f t="shared" si="6"/>
        <v>1.80875601</v>
      </c>
      <c r="G61" s="62">
        <f t="shared" si="7"/>
        <v>-2.4325959578489997</v>
      </c>
      <c r="H61" s="62">
        <f t="shared" si="8"/>
        <v>3.2715983037111198</v>
      </c>
      <c r="I61" s="62">
        <f t="shared" si="9"/>
        <v>7.145584155542456E-2</v>
      </c>
      <c r="J61" s="62">
        <f t="shared" si="10"/>
        <v>-9.610096130789049E-2</v>
      </c>
      <c r="K61" s="62">
        <f t="shared" ca="1" si="11"/>
        <v>-5.7826370134941782E-2</v>
      </c>
      <c r="L61" s="62">
        <f t="shared" ca="1" si="12"/>
        <v>2.2046782410281758E-5</v>
      </c>
      <c r="M61" s="62">
        <f t="shared" ca="1" si="13"/>
        <v>10.102801258502103</v>
      </c>
      <c r="N61" s="62">
        <f t="shared" ca="1" si="14"/>
        <v>77979.266359093133</v>
      </c>
      <c r="O61" s="62">
        <f t="shared" ca="1" si="15"/>
        <v>136305.35028677573</v>
      </c>
      <c r="P61" s="36">
        <f t="shared" ca="1" si="16"/>
        <v>4.6954001331390022E-3</v>
      </c>
      <c r="Q61" s="36"/>
      <c r="R61" s="36"/>
      <c r="S61" s="36"/>
      <c r="T61" s="36"/>
    </row>
    <row r="62" spans="1:20">
      <c r="A62" s="69">
        <v>-13444</v>
      </c>
      <c r="B62" s="69">
        <v>-5.4233319999184459E-2</v>
      </c>
      <c r="C62" s="36"/>
      <c r="D62" s="70">
        <f t="shared" si="4"/>
        <v>-1.3444</v>
      </c>
      <c r="E62" s="70">
        <f t="shared" si="5"/>
        <v>-5.4233319999184459E-2</v>
      </c>
      <c r="F62" s="62">
        <f t="shared" si="6"/>
        <v>1.8074113600000001</v>
      </c>
      <c r="G62" s="62">
        <f t="shared" si="7"/>
        <v>-2.4298838323840002</v>
      </c>
      <c r="H62" s="62">
        <f t="shared" si="8"/>
        <v>3.2667358242570499</v>
      </c>
      <c r="I62" s="62">
        <f t="shared" si="9"/>
        <v>7.2911275406903592E-2</v>
      </c>
      <c r="J62" s="62">
        <f t="shared" si="10"/>
        <v>-9.8021918657041185E-2</v>
      </c>
      <c r="K62" s="62">
        <f t="shared" ca="1" si="11"/>
        <v>-5.7774014895343603E-2</v>
      </c>
      <c r="L62" s="62">
        <f t="shared" ca="1" si="12"/>
        <v>1.253652034768741E-5</v>
      </c>
      <c r="M62" s="62">
        <f t="shared" ca="1" si="13"/>
        <v>9.8019826334712548</v>
      </c>
      <c r="N62" s="62">
        <f t="shared" ca="1" si="14"/>
        <v>77327.063365971626</v>
      </c>
      <c r="O62" s="62">
        <f t="shared" ca="1" si="15"/>
        <v>135537.73858069538</v>
      </c>
      <c r="P62" s="36">
        <f t="shared" ca="1" si="16"/>
        <v>3.5406948961591439E-3</v>
      </c>
      <c r="Q62" s="36"/>
      <c r="R62" s="36"/>
      <c r="S62" s="36"/>
      <c r="T62" s="36"/>
    </row>
    <row r="63" spans="1:20">
      <c r="A63" s="69">
        <v>-13441.5</v>
      </c>
      <c r="B63" s="69">
        <v>-5.4954494997218717E-2</v>
      </c>
      <c r="C63" s="36"/>
      <c r="D63" s="70">
        <f t="shared" si="4"/>
        <v>-1.34415</v>
      </c>
      <c r="E63" s="70">
        <f t="shared" si="5"/>
        <v>-5.4954494997218717E-2</v>
      </c>
      <c r="F63" s="62">
        <f t="shared" si="6"/>
        <v>1.8067392224999999</v>
      </c>
      <c r="G63" s="62">
        <f t="shared" si="7"/>
        <v>-2.4285285259233746</v>
      </c>
      <c r="H63" s="62">
        <f t="shared" si="8"/>
        <v>3.2643066181199041</v>
      </c>
      <c r="I63" s="62">
        <f t="shared" si="9"/>
        <v>7.386708445051153E-2</v>
      </c>
      <c r="J63" s="62">
        <f t="shared" si="10"/>
        <v>-9.9288441564155075E-2</v>
      </c>
      <c r="K63" s="62">
        <f t="shared" ca="1" si="11"/>
        <v>-5.7747845956118822E-2</v>
      </c>
      <c r="L63" s="62">
        <f t="shared" ca="1" si="12"/>
        <v>7.8028095795881375E-6</v>
      </c>
      <c r="M63" s="62">
        <f t="shared" ca="1" si="13"/>
        <v>9.6534346478624826</v>
      </c>
      <c r="N63" s="62">
        <f t="shared" ca="1" si="14"/>
        <v>77002.169336017701</v>
      </c>
      <c r="O63" s="62">
        <f t="shared" ca="1" si="15"/>
        <v>135154.9411458614</v>
      </c>
      <c r="P63" s="36">
        <f t="shared" ca="1" si="16"/>
        <v>2.7933509589001052E-3</v>
      </c>
      <c r="Q63" s="36"/>
      <c r="R63" s="36"/>
      <c r="S63" s="36"/>
      <c r="T63" s="36"/>
    </row>
    <row r="64" spans="1:20">
      <c r="A64" s="69">
        <v>-12950</v>
      </c>
      <c r="B64" s="69">
        <v>-5.2513499998894986E-2</v>
      </c>
      <c r="C64" s="36"/>
      <c r="D64" s="70">
        <f t="shared" si="4"/>
        <v>-1.2949999999999999</v>
      </c>
      <c r="E64" s="70">
        <f t="shared" si="5"/>
        <v>-5.2513499998894986E-2</v>
      </c>
      <c r="F64" s="62">
        <f t="shared" si="6"/>
        <v>1.6770249999999998</v>
      </c>
      <c r="G64" s="62">
        <f t="shared" si="7"/>
        <v>-2.1717473749999994</v>
      </c>
      <c r="H64" s="62">
        <f t="shared" si="8"/>
        <v>2.812412850624999</v>
      </c>
      <c r="I64" s="62">
        <f t="shared" si="9"/>
        <v>6.8004982498568997E-2</v>
      </c>
      <c r="J64" s="62">
        <f t="shared" si="10"/>
        <v>-8.8066452335646847E-2</v>
      </c>
      <c r="K64" s="62">
        <f t="shared" ca="1" si="11"/>
        <v>-5.2715440617872089E-2</v>
      </c>
      <c r="L64" s="62">
        <f t="shared" ca="1" si="12"/>
        <v>4.0780013592855637E-8</v>
      </c>
      <c r="M64" s="62">
        <f t="shared" ca="1" si="13"/>
        <v>1.5598859271673597</v>
      </c>
      <c r="N64" s="62">
        <f t="shared" ca="1" si="14"/>
        <v>27799.158682989138</v>
      </c>
      <c r="O64" s="62">
        <f t="shared" ca="1" si="15"/>
        <v>72251.802819263437</v>
      </c>
      <c r="P64" s="36">
        <f t="shared" ca="1" si="16"/>
        <v>2.0194061897710336E-4</v>
      </c>
      <c r="Q64" s="36"/>
      <c r="R64" s="36"/>
      <c r="S64" s="36"/>
      <c r="T64" s="36"/>
    </row>
    <row r="65" spans="1:20">
      <c r="A65" s="69">
        <v>-12917</v>
      </c>
      <c r="B65" s="69">
        <v>-5.274500999803422E-2</v>
      </c>
      <c r="C65" s="36"/>
      <c r="D65" s="70">
        <f t="shared" si="4"/>
        <v>-1.2917000000000001</v>
      </c>
      <c r="E65" s="70">
        <f t="shared" si="5"/>
        <v>-5.274500999803422E-2</v>
      </c>
      <c r="F65" s="62">
        <f t="shared" si="6"/>
        <v>1.6684888900000001</v>
      </c>
      <c r="G65" s="62">
        <f t="shared" si="7"/>
        <v>-2.1551870992130002</v>
      </c>
      <c r="H65" s="62">
        <f t="shared" si="8"/>
        <v>2.7838551760534327</v>
      </c>
      <c r="I65" s="62">
        <f t="shared" si="9"/>
        <v>6.81307294144608E-2</v>
      </c>
      <c r="J65" s="62">
        <f t="shared" si="10"/>
        <v>-8.8004463184659015E-2</v>
      </c>
      <c r="K65" s="62">
        <f t="shared" ca="1" si="11"/>
        <v>-5.2385571070406117E-2</v>
      </c>
      <c r="L65" s="62">
        <f t="shared" ca="1" si="12"/>
        <v>1.2919634269444061E-7</v>
      </c>
      <c r="M65" s="62">
        <f t="shared" ca="1" si="13"/>
        <v>2.3048883545017307</v>
      </c>
      <c r="N65" s="62">
        <f t="shared" ca="1" si="14"/>
        <v>25470.280390236239</v>
      </c>
      <c r="O65" s="62">
        <f t="shared" ca="1" si="15"/>
        <v>68857.142281524808</v>
      </c>
      <c r="P65" s="36">
        <f t="shared" ca="1" si="16"/>
        <v>-3.5943892762810292E-4</v>
      </c>
      <c r="Q65" s="36"/>
      <c r="R65" s="36"/>
      <c r="S65" s="36"/>
      <c r="T65" s="36"/>
    </row>
    <row r="66" spans="1:20">
      <c r="A66" s="69">
        <v>-12524</v>
      </c>
      <c r="B66" s="69">
        <v>-4.7265719993447419E-2</v>
      </c>
      <c r="C66" s="36"/>
      <c r="D66" s="70">
        <f t="shared" si="4"/>
        <v>-1.2524</v>
      </c>
      <c r="E66" s="70">
        <f t="shared" si="5"/>
        <v>-4.7265719993447419E-2</v>
      </c>
      <c r="F66" s="62">
        <f t="shared" si="6"/>
        <v>1.5685057599999999</v>
      </c>
      <c r="G66" s="62">
        <f t="shared" si="7"/>
        <v>-1.9643966138239997</v>
      </c>
      <c r="H66" s="62">
        <f t="shared" si="8"/>
        <v>2.4602103191531772</v>
      </c>
      <c r="I66" s="62">
        <f t="shared" si="9"/>
        <v>5.9195587719793545E-2</v>
      </c>
      <c r="J66" s="62">
        <f t="shared" si="10"/>
        <v>-7.4136554060269436E-2</v>
      </c>
      <c r="K66" s="62">
        <f t="shared" ca="1" si="11"/>
        <v>-4.8534633142363399E-2</v>
      </c>
      <c r="L66" s="62">
        <f t="shared" ca="1" si="12"/>
        <v>1.6101405794918686E-6</v>
      </c>
      <c r="M66" s="62">
        <f t="shared" ca="1" si="13"/>
        <v>20.24795336324814</v>
      </c>
      <c r="N66" s="62">
        <f t="shared" ca="1" si="14"/>
        <v>6006.9704184478551</v>
      </c>
      <c r="O66" s="62">
        <f t="shared" ca="1" si="15"/>
        <v>35598.833226053175</v>
      </c>
      <c r="P66" s="36">
        <f t="shared" ca="1" si="16"/>
        <v>1.2689131489159802E-3</v>
      </c>
      <c r="Q66" s="36"/>
      <c r="R66" s="36"/>
      <c r="S66" s="36"/>
      <c r="T66" s="36"/>
    </row>
    <row r="67" spans="1:20">
      <c r="A67" s="69">
        <v>-12515</v>
      </c>
      <c r="B67" s="69">
        <v>-4.7637949995987583E-2</v>
      </c>
      <c r="C67" s="36"/>
      <c r="D67" s="70">
        <f t="shared" si="4"/>
        <v>-1.2515000000000001</v>
      </c>
      <c r="E67" s="70">
        <f t="shared" si="5"/>
        <v>-4.7637949995987583E-2</v>
      </c>
      <c r="F67" s="62">
        <f t="shared" si="6"/>
        <v>1.5662522500000002</v>
      </c>
      <c r="G67" s="62">
        <f t="shared" si="7"/>
        <v>-1.9601646908750003</v>
      </c>
      <c r="H67" s="62">
        <f t="shared" si="8"/>
        <v>2.4531461106300632</v>
      </c>
      <c r="I67" s="62">
        <f t="shared" si="9"/>
        <v>5.961889441997846E-2</v>
      </c>
      <c r="J67" s="62">
        <f t="shared" si="10"/>
        <v>-7.4613046366603042E-2</v>
      </c>
      <c r="K67" s="62">
        <f t="shared" ca="1" si="11"/>
        <v>-4.8448118727784532E-2</v>
      </c>
      <c r="L67" s="62">
        <f t="shared" ca="1" si="12"/>
        <v>6.5637337398147735E-7</v>
      </c>
      <c r="M67" s="62">
        <f t="shared" ca="1" si="13"/>
        <v>20.822765505932054</v>
      </c>
      <c r="N67" s="62">
        <f t="shared" ca="1" si="14"/>
        <v>5728.5900409266624</v>
      </c>
      <c r="O67" s="62">
        <f t="shared" ca="1" si="15"/>
        <v>34983.733353439922</v>
      </c>
      <c r="P67" s="36">
        <f t="shared" ca="1" si="16"/>
        <v>8.1016873179694943E-4</v>
      </c>
      <c r="Q67" s="36"/>
      <c r="R67" s="36"/>
      <c r="S67" s="36"/>
      <c r="T67" s="36"/>
    </row>
    <row r="68" spans="1:20">
      <c r="A68" s="69">
        <v>-12511</v>
      </c>
      <c r="B68" s="69">
        <v>-4.8747829998319503E-2</v>
      </c>
      <c r="C68" s="36"/>
      <c r="D68" s="70">
        <f t="shared" si="4"/>
        <v>-1.2511000000000001</v>
      </c>
      <c r="E68" s="70">
        <f t="shared" si="5"/>
        <v>-4.8747829998319503E-2</v>
      </c>
      <c r="F68" s="62">
        <f t="shared" si="6"/>
        <v>1.5652512100000002</v>
      </c>
      <c r="G68" s="62">
        <f t="shared" si="7"/>
        <v>-1.9582857888310004</v>
      </c>
      <c r="H68" s="62">
        <f t="shared" si="8"/>
        <v>2.4500113504064647</v>
      </c>
      <c r="I68" s="62">
        <f t="shared" si="9"/>
        <v>6.0988410110897534E-2</v>
      </c>
      <c r="J68" s="62">
        <f t="shared" si="10"/>
        <v>-7.6302599889743916E-2</v>
      </c>
      <c r="K68" s="62">
        <f t="shared" ca="1" si="11"/>
        <v>-4.840969195098669E-2</v>
      </c>
      <c r="L68" s="62">
        <f t="shared" ca="1" si="12"/>
        <v>1.1433733905404769E-7</v>
      </c>
      <c r="M68" s="62">
        <f t="shared" ca="1" si="13"/>
        <v>21.080179066084195</v>
      </c>
      <c r="N68" s="62">
        <f t="shared" ca="1" si="14"/>
        <v>5607.1203521839543</v>
      </c>
      <c r="O68" s="62">
        <f t="shared" ca="1" si="15"/>
        <v>34712.351177993733</v>
      </c>
      <c r="P68" s="36">
        <f t="shared" ca="1" si="16"/>
        <v>-3.38138047332813E-4</v>
      </c>
      <c r="Q68" s="36"/>
      <c r="R68" s="36"/>
      <c r="S68" s="36"/>
      <c r="T68" s="36"/>
    </row>
    <row r="69" spans="1:20">
      <c r="A69" s="69">
        <v>-12485.5</v>
      </c>
      <c r="B69" s="69">
        <v>-4.9185814998054411E-2</v>
      </c>
      <c r="C69" s="36"/>
      <c r="D69" s="70">
        <f t="shared" si="4"/>
        <v>-1.24855</v>
      </c>
      <c r="E69" s="70">
        <f t="shared" si="5"/>
        <v>-4.9185814998054411E-2</v>
      </c>
      <c r="F69" s="62">
        <f t="shared" si="6"/>
        <v>1.5588771025000001</v>
      </c>
      <c r="G69" s="62">
        <f t="shared" si="7"/>
        <v>-1.9463360063263753</v>
      </c>
      <c r="H69" s="62">
        <f t="shared" si="8"/>
        <v>2.430097820698796</v>
      </c>
      <c r="I69" s="62">
        <f t="shared" si="9"/>
        <v>6.1410949315820834E-2</v>
      </c>
      <c r="J69" s="62">
        <f t="shared" si="10"/>
        <v>-7.6674640768268104E-2</v>
      </c>
      <c r="K69" s="62">
        <f t="shared" ca="1" si="11"/>
        <v>-4.8165069513542158E-2</v>
      </c>
      <c r="L69" s="62">
        <f t="shared" ca="1" si="12"/>
        <v>1.0419213441521545E-6</v>
      </c>
      <c r="M69" s="62">
        <f t="shared" ca="1" si="13"/>
        <v>22.748731186015593</v>
      </c>
      <c r="N69" s="62">
        <f t="shared" ca="1" si="14"/>
        <v>4865.1692365016752</v>
      </c>
      <c r="O69" s="62">
        <f t="shared" ca="1" si="15"/>
        <v>33011.008825406214</v>
      </c>
      <c r="P69" s="36">
        <f t="shared" ca="1" si="16"/>
        <v>-1.0207454845122532E-3</v>
      </c>
      <c r="Q69" s="36"/>
      <c r="R69" s="36"/>
      <c r="S69" s="36"/>
      <c r="T69" s="36"/>
    </row>
    <row r="70" spans="1:20">
      <c r="A70" s="69">
        <v>-12466.5</v>
      </c>
      <c r="B70" s="69">
        <v>-4.9182744995050598E-2</v>
      </c>
      <c r="C70" s="36"/>
      <c r="D70" s="70">
        <f t="shared" si="4"/>
        <v>-1.24665</v>
      </c>
      <c r="E70" s="70">
        <f t="shared" si="5"/>
        <v>-4.9182744995050598E-2</v>
      </c>
      <c r="F70" s="62">
        <f t="shared" si="6"/>
        <v>1.5541362225000002</v>
      </c>
      <c r="G70" s="62">
        <f t="shared" si="7"/>
        <v>-1.9374639217796252</v>
      </c>
      <c r="H70" s="62">
        <f t="shared" si="8"/>
        <v>2.4153393980865698</v>
      </c>
      <c r="I70" s="62">
        <f t="shared" si="9"/>
        <v>6.1313669048079833E-2</v>
      </c>
      <c r="J70" s="62">
        <f t="shared" si="10"/>
        <v>-7.6436685518788725E-2</v>
      </c>
      <c r="K70" s="62">
        <f t="shared" ca="1" si="11"/>
        <v>-4.7983193251085368E-2</v>
      </c>
      <c r="L70" s="62">
        <f t="shared" ca="1" si="12"/>
        <v>1.4389243864500242E-6</v>
      </c>
      <c r="M70" s="62">
        <f t="shared" ca="1" si="13"/>
        <v>24.022152360897799</v>
      </c>
      <c r="N70" s="62">
        <f t="shared" ca="1" si="14"/>
        <v>4348.4938618789247</v>
      </c>
      <c r="O70" s="62">
        <f t="shared" ca="1" si="15"/>
        <v>31775.410208067875</v>
      </c>
      <c r="P70" s="36">
        <f t="shared" ca="1" si="16"/>
        <v>-1.1995517439652298E-3</v>
      </c>
      <c r="Q70" s="36"/>
      <c r="R70" s="36"/>
      <c r="S70" s="36"/>
      <c r="T70" s="36"/>
    </row>
    <row r="71" spans="1:20">
      <c r="A71" s="69">
        <v>-12436</v>
      </c>
      <c r="B71" s="69">
        <v>-4.9283079999440815E-2</v>
      </c>
      <c r="C71" s="36"/>
      <c r="D71" s="70">
        <f t="shared" si="4"/>
        <v>-1.2436</v>
      </c>
      <c r="E71" s="70">
        <f t="shared" si="5"/>
        <v>-4.9283079999440815E-2</v>
      </c>
      <c r="F71" s="62">
        <f t="shared" si="6"/>
        <v>1.5465409600000002</v>
      </c>
      <c r="G71" s="62">
        <f t="shared" si="7"/>
        <v>-1.9232783378560003</v>
      </c>
      <c r="H71" s="62">
        <f t="shared" si="8"/>
        <v>2.391788940957722</v>
      </c>
      <c r="I71" s="62">
        <f t="shared" si="9"/>
        <v>6.1288438287304597E-2</v>
      </c>
      <c r="J71" s="62">
        <f t="shared" si="10"/>
        <v>-7.6218301854091994E-2</v>
      </c>
      <c r="K71" s="62">
        <f t="shared" ca="1" si="11"/>
        <v>-4.769193294751202E-2</v>
      </c>
      <c r="L71" s="62">
        <f t="shared" ca="1" si="12"/>
        <v>2.5317489408616975E-6</v>
      </c>
      <c r="M71" s="62">
        <f t="shared" ca="1" si="13"/>
        <v>26.11812431028272</v>
      </c>
      <c r="N71" s="62">
        <f t="shared" ca="1" si="14"/>
        <v>3582.8596283789425</v>
      </c>
      <c r="O71" s="62">
        <f t="shared" ca="1" si="15"/>
        <v>29848.630894103248</v>
      </c>
      <c r="P71" s="36">
        <f t="shared" ca="1" si="16"/>
        <v>-1.5911470519287957E-3</v>
      </c>
      <c r="Q71" s="36"/>
      <c r="R71" s="36"/>
      <c r="S71" s="36"/>
      <c r="T71" s="36"/>
    </row>
    <row r="72" spans="1:20">
      <c r="A72" s="69">
        <v>-12043</v>
      </c>
      <c r="B72" s="69">
        <v>-4.4603789996472187E-2</v>
      </c>
      <c r="C72" s="36"/>
      <c r="D72" s="70">
        <f t="shared" si="4"/>
        <v>-1.2042999999999999</v>
      </c>
      <c r="E72" s="70">
        <f t="shared" si="5"/>
        <v>-4.4603789996472187E-2</v>
      </c>
      <c r="F72" s="62">
        <f t="shared" si="6"/>
        <v>1.4503384899999998</v>
      </c>
      <c r="G72" s="62">
        <f t="shared" si="7"/>
        <v>-1.7466426435069997</v>
      </c>
      <c r="H72" s="62">
        <f t="shared" si="8"/>
        <v>2.1034817355754796</v>
      </c>
      <c r="I72" s="62">
        <f t="shared" si="9"/>
        <v>5.3716344292751454E-2</v>
      </c>
      <c r="J72" s="62">
        <f t="shared" si="10"/>
        <v>-6.4690593431760576E-2</v>
      </c>
      <c r="K72" s="62">
        <f t="shared" ca="1" si="11"/>
        <v>-4.4016025953359426E-2</v>
      </c>
      <c r="L72" s="62">
        <f t="shared" ca="1" si="12"/>
        <v>3.4546657037625948E-7</v>
      </c>
      <c r="M72" s="62">
        <f t="shared" ca="1" si="13"/>
        <v>57.527790292298185</v>
      </c>
      <c r="N72" s="62">
        <f t="shared" ca="1" si="14"/>
        <v>245.8368485077533</v>
      </c>
      <c r="O72" s="62">
        <f t="shared" ca="1" si="15"/>
        <v>10899.667446694333</v>
      </c>
      <c r="P72" s="36">
        <f t="shared" ca="1" si="16"/>
        <v>-5.8776404311276093E-4</v>
      </c>
      <c r="Q72" s="36"/>
      <c r="R72" s="36"/>
      <c r="S72" s="36"/>
      <c r="T72" s="36"/>
    </row>
    <row r="73" spans="1:20">
      <c r="A73" s="69">
        <v>-11996</v>
      </c>
      <c r="B73" s="69">
        <v>-4.4569880003109574E-2</v>
      </c>
      <c r="C73" s="36"/>
      <c r="D73" s="70">
        <f t="shared" si="4"/>
        <v>-1.1996</v>
      </c>
      <c r="E73" s="70">
        <f t="shared" si="5"/>
        <v>-4.4569880003109574E-2</v>
      </c>
      <c r="F73" s="62">
        <f t="shared" si="6"/>
        <v>1.43904016</v>
      </c>
      <c r="G73" s="62">
        <f t="shared" si="7"/>
        <v>-1.726272575936</v>
      </c>
      <c r="H73" s="62">
        <f t="shared" si="8"/>
        <v>2.0708365820928258</v>
      </c>
      <c r="I73" s="62">
        <f t="shared" si="9"/>
        <v>5.3466028051730244E-2</v>
      </c>
      <c r="J73" s="62">
        <f t="shared" si="10"/>
        <v>-6.4137847250855598E-2</v>
      </c>
      <c r="K73" s="62">
        <f t="shared" ca="1" si="11"/>
        <v>-4.3585987761295707E-2</v>
      </c>
      <c r="L73" s="62">
        <f t="shared" ca="1" si="12"/>
        <v>9.6804394350151819E-7</v>
      </c>
      <c r="M73" s="62">
        <f t="shared" ca="1" si="13"/>
        <v>61.667038419975206</v>
      </c>
      <c r="N73" s="62">
        <f t="shared" ca="1" si="14"/>
        <v>593.13255654694103</v>
      </c>
      <c r="O73" s="62">
        <f t="shared" ca="1" si="15"/>
        <v>9315.8735845529463</v>
      </c>
      <c r="P73" s="36">
        <f t="shared" ca="1" si="16"/>
        <v>-9.8389224181386764E-4</v>
      </c>
      <c r="Q73" s="36"/>
      <c r="R73" s="36"/>
      <c r="S73" s="36"/>
      <c r="T73" s="36"/>
    </row>
    <row r="74" spans="1:20">
      <c r="A74" s="69">
        <v>-11663.5</v>
      </c>
      <c r="B74" s="69">
        <v>-4.6156154996424448E-2</v>
      </c>
      <c r="C74" s="36"/>
      <c r="D74" s="70">
        <f t="shared" si="4"/>
        <v>-1.16635</v>
      </c>
      <c r="E74" s="70">
        <f t="shared" si="5"/>
        <v>-4.6156154996424448E-2</v>
      </c>
      <c r="F74" s="62">
        <f t="shared" si="6"/>
        <v>1.3603723225</v>
      </c>
      <c r="G74" s="62">
        <f t="shared" si="7"/>
        <v>-1.5866702583478749</v>
      </c>
      <c r="H74" s="62">
        <f t="shared" si="8"/>
        <v>1.8506128558240438</v>
      </c>
      <c r="I74" s="62">
        <f t="shared" si="9"/>
        <v>5.3834231380079652E-2</v>
      </c>
      <c r="J74" s="62">
        <f t="shared" si="10"/>
        <v>-6.2789555770155908E-2</v>
      </c>
      <c r="K74" s="62">
        <f t="shared" ca="1" si="11"/>
        <v>-4.0602114825215141E-2</v>
      </c>
      <c r="L74" s="62">
        <f t="shared" ca="1" si="12"/>
        <v>3.0847362223406703E-5</v>
      </c>
      <c r="M74" s="62">
        <f t="shared" ca="1" si="13"/>
        <v>91.782737656117746</v>
      </c>
      <c r="N74" s="62">
        <f t="shared" ca="1" si="14"/>
        <v>6978.7636419585124</v>
      </c>
      <c r="O74" s="62">
        <f t="shared" ca="1" si="15"/>
        <v>1809.91579866503</v>
      </c>
      <c r="P74" s="36">
        <f t="shared" ca="1" si="16"/>
        <v>-5.5540401712093068E-3</v>
      </c>
      <c r="Q74" s="36"/>
      <c r="R74" s="36"/>
      <c r="S74" s="36"/>
      <c r="T74" s="36"/>
    </row>
    <row r="75" spans="1:20">
      <c r="A75" s="69">
        <v>-11661</v>
      </c>
      <c r="B75" s="69">
        <v>-4.4067329996323679E-2</v>
      </c>
      <c r="C75" s="36"/>
      <c r="D75" s="70">
        <f t="shared" si="4"/>
        <v>-1.1660999999999999</v>
      </c>
      <c r="E75" s="70">
        <f t="shared" si="5"/>
        <v>-4.4067329996323679E-2</v>
      </c>
      <c r="F75" s="62">
        <f t="shared" si="6"/>
        <v>1.3597892099999997</v>
      </c>
      <c r="G75" s="62">
        <f t="shared" si="7"/>
        <v>-1.5856501977809996</v>
      </c>
      <c r="H75" s="62">
        <f t="shared" si="8"/>
        <v>1.8490266956324235</v>
      </c>
      <c r="I75" s="62">
        <f t="shared" si="9"/>
        <v>5.1386913508713036E-2</v>
      </c>
      <c r="J75" s="62">
        <f t="shared" si="10"/>
        <v>-5.9922279842510265E-2</v>
      </c>
      <c r="K75" s="62">
        <f t="shared" ca="1" si="11"/>
        <v>-4.058006742267696E-2</v>
      </c>
      <c r="L75" s="62">
        <f t="shared" ca="1" si="12"/>
        <v>1.2161000257557133E-5</v>
      </c>
      <c r="M75" s="62">
        <f t="shared" ca="1" si="13"/>
        <v>92.010210567376774</v>
      </c>
      <c r="N75" s="62">
        <f t="shared" ca="1" si="14"/>
        <v>7050.8727933856362</v>
      </c>
      <c r="O75" s="62">
        <f t="shared" ca="1" si="15"/>
        <v>1776.5512799386281</v>
      </c>
      <c r="P75" s="36">
        <f t="shared" ca="1" si="16"/>
        <v>-3.4872625736467183E-3</v>
      </c>
      <c r="Q75" s="36"/>
      <c r="R75" s="36"/>
      <c r="S75" s="36"/>
      <c r="T75" s="36"/>
    </row>
    <row r="76" spans="1:20">
      <c r="A76" s="69">
        <v>-11658.5</v>
      </c>
      <c r="B76" s="69">
        <v>-4.6748504995775875E-2</v>
      </c>
      <c r="C76" s="36"/>
      <c r="D76" s="70">
        <f t="shared" si="4"/>
        <v>-1.1658500000000001</v>
      </c>
      <c r="E76" s="70">
        <f t="shared" si="5"/>
        <v>-4.6748504995775875E-2</v>
      </c>
      <c r="F76" s="62">
        <f t="shared" si="6"/>
        <v>1.3592062225000001</v>
      </c>
      <c r="G76" s="62">
        <f t="shared" si="7"/>
        <v>-1.5846305745016251</v>
      </c>
      <c r="H76" s="62">
        <f t="shared" si="8"/>
        <v>1.8474415552827199</v>
      </c>
      <c r="I76" s="62">
        <f t="shared" si="9"/>
        <v>5.4501744549325305E-2</v>
      </c>
      <c r="J76" s="62">
        <f t="shared" si="10"/>
        <v>-6.3540858882830911E-2</v>
      </c>
      <c r="K76" s="62">
        <f t="shared" ca="1" si="11"/>
        <v>-4.0558025807188341E-2</v>
      </c>
      <c r="L76" s="62">
        <f t="shared" ca="1" si="12"/>
        <v>3.8322032584335366E-5</v>
      </c>
      <c r="M76" s="62">
        <f t="shared" ca="1" si="13"/>
        <v>92.237642730617267</v>
      </c>
      <c r="N76" s="62">
        <f t="shared" ca="1" si="14"/>
        <v>7123.3159978989988</v>
      </c>
      <c r="O76" s="62">
        <f t="shared" ca="1" si="15"/>
        <v>1743.5119645826978</v>
      </c>
      <c r="P76" s="36">
        <f t="shared" ca="1" si="16"/>
        <v>-6.1904791885875332E-3</v>
      </c>
      <c r="Q76" s="36"/>
      <c r="R76" s="36"/>
      <c r="S76" s="36"/>
      <c r="T76" s="36"/>
    </row>
    <row r="77" spans="1:20">
      <c r="A77" s="69">
        <v>-11642</v>
      </c>
      <c r="B77" s="69">
        <v>-4.335425999306608E-2</v>
      </c>
      <c r="C77" s="36"/>
      <c r="D77" s="70">
        <f t="shared" si="4"/>
        <v>-1.1641999999999999</v>
      </c>
      <c r="E77" s="70">
        <f t="shared" si="5"/>
        <v>-4.335425999306608E-2</v>
      </c>
      <c r="F77" s="62">
        <f t="shared" si="6"/>
        <v>1.3553616399999997</v>
      </c>
      <c r="G77" s="62">
        <f t="shared" si="7"/>
        <v>-1.5779120212879996</v>
      </c>
      <c r="H77" s="62">
        <f t="shared" si="8"/>
        <v>1.8370051751834888</v>
      </c>
      <c r="I77" s="62">
        <f t="shared" si="9"/>
        <v>5.0473029483927526E-2</v>
      </c>
      <c r="J77" s="62">
        <f t="shared" si="10"/>
        <v>-5.8760700925188418E-2</v>
      </c>
      <c r="K77" s="62">
        <f t="shared" ca="1" si="11"/>
        <v>-4.0412696284166008E-2</v>
      </c>
      <c r="L77" s="62">
        <f t="shared" ca="1" si="12"/>
        <v>8.6527970535179469E-6</v>
      </c>
      <c r="M77" s="62">
        <f t="shared" ca="1" si="13"/>
        <v>93.737587465924292</v>
      </c>
      <c r="N77" s="62">
        <f t="shared" ca="1" si="14"/>
        <v>7609.7790120432755</v>
      </c>
      <c r="O77" s="62">
        <f t="shared" ca="1" si="15"/>
        <v>1533.5784783556473</v>
      </c>
      <c r="P77" s="36">
        <f t="shared" ca="1" si="16"/>
        <v>-2.9415637089000718E-3</v>
      </c>
      <c r="Q77" s="36"/>
      <c r="R77" s="36"/>
      <c r="S77" s="36"/>
      <c r="T77" s="36"/>
    </row>
    <row r="78" spans="1:20">
      <c r="A78" s="69">
        <v>-7492.5</v>
      </c>
      <c r="B78" s="69">
        <v>-3.4368524997262284E-2</v>
      </c>
      <c r="C78" s="36"/>
      <c r="D78" s="70">
        <f t="shared" si="4"/>
        <v>-0.74924999999999997</v>
      </c>
      <c r="E78" s="70">
        <f t="shared" si="5"/>
        <v>-3.4368524997262284E-2</v>
      </c>
      <c r="F78" s="62">
        <f t="shared" si="6"/>
        <v>0.56137556249999998</v>
      </c>
      <c r="G78" s="62">
        <f t="shared" si="7"/>
        <v>-0.420610640203125</v>
      </c>
      <c r="H78" s="62">
        <f t="shared" si="8"/>
        <v>0.31514252217219141</v>
      </c>
      <c r="I78" s="62">
        <f t="shared" si="9"/>
        <v>2.5750617354198764E-2</v>
      </c>
      <c r="J78" s="62">
        <f t="shared" si="10"/>
        <v>-1.9293650052633424E-2</v>
      </c>
      <c r="K78" s="62">
        <f t="shared" ca="1" si="11"/>
        <v>-1.1867696524137952E-2</v>
      </c>
      <c r="L78" s="62">
        <f t="shared" ca="1" si="12"/>
        <v>5.0628728197696263E-4</v>
      </c>
      <c r="M78" s="62">
        <f t="shared" ca="1" si="13"/>
        <v>36.448043782544502</v>
      </c>
      <c r="N78" s="62">
        <f t="shared" ca="1" si="14"/>
        <v>250375.0819672182</v>
      </c>
      <c r="O78" s="62">
        <f t="shared" ca="1" si="15"/>
        <v>135458.71245881461</v>
      </c>
      <c r="P78" s="36">
        <f t="shared" ca="1" si="16"/>
        <v>-2.2500828473124332E-2</v>
      </c>
      <c r="Q78" s="36"/>
      <c r="R78" s="36"/>
      <c r="S78" s="36"/>
      <c r="T78" s="36"/>
    </row>
    <row r="79" spans="1:20">
      <c r="A79" s="69">
        <v>-7436.5</v>
      </c>
      <c r="B79" s="69">
        <v>-1.1506844995892607E-2</v>
      </c>
      <c r="C79" s="36"/>
      <c r="D79" s="70">
        <f t="shared" si="4"/>
        <v>-0.74365000000000003</v>
      </c>
      <c r="E79" s="70">
        <f t="shared" si="5"/>
        <v>-1.1506844995892607E-2</v>
      </c>
      <c r="F79" s="62">
        <f t="shared" si="6"/>
        <v>0.55301532250000007</v>
      </c>
      <c r="G79" s="62">
        <f t="shared" si="7"/>
        <v>-0.41124984457712505</v>
      </c>
      <c r="H79" s="62">
        <f t="shared" si="8"/>
        <v>0.3058259469197791</v>
      </c>
      <c r="I79" s="62">
        <f t="shared" si="9"/>
        <v>8.5570652811955382E-3</v>
      </c>
      <c r="J79" s="62">
        <f t="shared" si="10"/>
        <v>-6.363461596361062E-3</v>
      </c>
      <c r="K79" s="62">
        <f t="shared" ca="1" si="11"/>
        <v>-1.1591496288875996E-2</v>
      </c>
      <c r="L79" s="62">
        <f t="shared" ca="1" si="12"/>
        <v>7.1658414037595824E-9</v>
      </c>
      <c r="M79" s="62">
        <f t="shared" ca="1" si="13"/>
        <v>32.170665699764278</v>
      </c>
      <c r="N79" s="62">
        <f t="shared" ca="1" si="14"/>
        <v>251871.79025530064</v>
      </c>
      <c r="O79" s="62">
        <f t="shared" ca="1" si="15"/>
        <v>137049.07781787839</v>
      </c>
      <c r="P79" s="36">
        <f t="shared" ca="1" si="16"/>
        <v>8.4651292983389109E-5</v>
      </c>
      <c r="Q79" s="36"/>
      <c r="R79" s="36"/>
      <c r="S79" s="36"/>
      <c r="T79" s="36"/>
    </row>
    <row r="80" spans="1:20">
      <c r="A80" s="69">
        <v>-7434</v>
      </c>
      <c r="B80" s="69">
        <v>-1.5738019996206276E-2</v>
      </c>
      <c r="C80" s="36"/>
      <c r="D80" s="70">
        <f t="shared" si="4"/>
        <v>-0.74339999999999995</v>
      </c>
      <c r="E80" s="70">
        <f t="shared" si="5"/>
        <v>-1.5738019996206276E-2</v>
      </c>
      <c r="F80" s="62">
        <f t="shared" si="6"/>
        <v>0.55264355999999992</v>
      </c>
      <c r="G80" s="62">
        <f t="shared" si="7"/>
        <v>-0.4108352225039999</v>
      </c>
      <c r="H80" s="62">
        <f t="shared" si="8"/>
        <v>0.3054149044094735</v>
      </c>
      <c r="I80" s="62">
        <f t="shared" si="9"/>
        <v>1.1699644065179746E-2</v>
      </c>
      <c r="J80" s="62">
        <f t="shared" si="10"/>
        <v>-8.6975153980546217E-3</v>
      </c>
      <c r="K80" s="62">
        <f t="shared" ca="1" si="11"/>
        <v>-1.1579233629710051E-2</v>
      </c>
      <c r="L80" s="62">
        <f t="shared" ca="1" si="12"/>
        <v>1.7295504042154873E-5</v>
      </c>
      <c r="M80" s="62">
        <f t="shared" ca="1" si="13"/>
        <v>31.983714241657232</v>
      </c>
      <c r="N80" s="62">
        <f t="shared" ca="1" si="14"/>
        <v>251936.16673433143</v>
      </c>
      <c r="O80" s="62">
        <f t="shared" ca="1" si="15"/>
        <v>137118.75602069718</v>
      </c>
      <c r="P80" s="36">
        <f t="shared" ca="1" si="16"/>
        <v>-4.1587863664962251E-3</v>
      </c>
      <c r="Q80" s="36"/>
      <c r="R80" s="36"/>
      <c r="S80" s="36"/>
      <c r="T80" s="36"/>
    </row>
    <row r="81" spans="1:20">
      <c r="A81" s="69">
        <v>-7422.5</v>
      </c>
      <c r="B81" s="69">
        <v>-1.2141424995206762E-2</v>
      </c>
      <c r="C81" s="36"/>
      <c r="D81" s="70">
        <f t="shared" si="4"/>
        <v>-0.74224999999999997</v>
      </c>
      <c r="E81" s="70">
        <f t="shared" si="5"/>
        <v>-1.2141424995206762E-2</v>
      </c>
      <c r="F81" s="62">
        <f t="shared" si="6"/>
        <v>0.55093506249999991</v>
      </c>
      <c r="G81" s="62">
        <f t="shared" si="7"/>
        <v>-0.40893155014062493</v>
      </c>
      <c r="H81" s="62">
        <f t="shared" si="8"/>
        <v>0.30352944309187879</v>
      </c>
      <c r="I81" s="62">
        <f t="shared" si="9"/>
        <v>9.0119727026922187E-3</v>
      </c>
      <c r="J81" s="62">
        <f t="shared" si="10"/>
        <v>-6.6891367385732989E-3</v>
      </c>
      <c r="K81" s="62">
        <f t="shared" ca="1" si="11"/>
        <v>-1.1522899934744897E-2</v>
      </c>
      <c r="L81" s="62">
        <f t="shared" ca="1" si="12"/>
        <v>3.8257325041935331E-7</v>
      </c>
      <c r="M81" s="62">
        <f t="shared" ca="1" si="13"/>
        <v>31.128343000809732</v>
      </c>
      <c r="N81" s="62">
        <f t="shared" ca="1" si="14"/>
        <v>252229.60133749657</v>
      </c>
      <c r="O81" s="62">
        <f t="shared" ca="1" si="15"/>
        <v>137437.81021217434</v>
      </c>
      <c r="P81" s="36">
        <f t="shared" ca="1" si="16"/>
        <v>-6.1852506046186466E-4</v>
      </c>
      <c r="Q81" s="36"/>
      <c r="R81" s="36"/>
      <c r="S81" s="36"/>
      <c r="T81" s="36"/>
    </row>
    <row r="82" spans="1:20">
      <c r="A82" s="69">
        <v>-6997.5</v>
      </c>
      <c r="B82" s="69">
        <v>-1.3341174992092419E-2</v>
      </c>
      <c r="C82" s="36"/>
      <c r="D82" s="70">
        <f t="shared" si="4"/>
        <v>-0.69974999999999998</v>
      </c>
      <c r="E82" s="70">
        <f t="shared" si="5"/>
        <v>-1.3341174992092419E-2</v>
      </c>
      <c r="F82" s="62">
        <f t="shared" si="6"/>
        <v>0.48965006249999998</v>
      </c>
      <c r="G82" s="62">
        <f t="shared" si="7"/>
        <v>-0.34263263123437498</v>
      </c>
      <c r="H82" s="62">
        <f t="shared" si="8"/>
        <v>0.2397571837062539</v>
      </c>
      <c r="I82" s="62">
        <f t="shared" si="9"/>
        <v>9.3354872007166707E-3</v>
      </c>
      <c r="J82" s="62">
        <f t="shared" si="10"/>
        <v>-6.5325071687014902E-3</v>
      </c>
      <c r="K82" s="62">
        <f t="shared" ca="1" si="11"/>
        <v>-9.526888114430589E-3</v>
      </c>
      <c r="L82" s="62">
        <f t="shared" ca="1" si="12"/>
        <v>1.4548784385103235E-5</v>
      </c>
      <c r="M82" s="62">
        <f t="shared" ca="1" si="13"/>
        <v>6.332900624354628</v>
      </c>
      <c r="N82" s="62">
        <f t="shared" ca="1" si="14"/>
        <v>259904.66697578516</v>
      </c>
      <c r="O82" s="62">
        <f t="shared" ca="1" si="15"/>
        <v>147460.67808358822</v>
      </c>
      <c r="P82" s="36">
        <f t="shared" ca="1" si="16"/>
        <v>-3.8142868776618304E-3</v>
      </c>
      <c r="Q82" s="36"/>
      <c r="R82" s="36"/>
      <c r="S82" s="36"/>
      <c r="T82" s="36"/>
    </row>
    <row r="83" spans="1:20">
      <c r="A83" s="69">
        <v>-6988.5</v>
      </c>
      <c r="B83" s="69">
        <v>4.9865950059029274E-3</v>
      </c>
      <c r="C83" s="36"/>
      <c r="D83" s="70">
        <f t="shared" si="4"/>
        <v>-0.69884999999999997</v>
      </c>
      <c r="E83" s="70">
        <f t="shared" si="5"/>
        <v>4.9865950059029274E-3</v>
      </c>
      <c r="F83" s="62">
        <f t="shared" si="6"/>
        <v>0.48839132249999995</v>
      </c>
      <c r="G83" s="62">
        <f t="shared" si="7"/>
        <v>-0.34131227572912493</v>
      </c>
      <c r="H83" s="62">
        <f t="shared" si="8"/>
        <v>0.23852608389329896</v>
      </c>
      <c r="I83" s="62">
        <f t="shared" si="9"/>
        <v>-3.4848819198752606E-3</v>
      </c>
      <c r="J83" s="62">
        <f t="shared" si="10"/>
        <v>2.4354097297048256E-3</v>
      </c>
      <c r="K83" s="62">
        <f t="shared" ca="1" si="11"/>
        <v>-9.4864279660660401E-3</v>
      </c>
      <c r="L83" s="62">
        <f t="shared" ca="1" si="12"/>
        <v>2.0946839394714144E-4</v>
      </c>
      <c r="M83" s="62">
        <f t="shared" ca="1" si="13"/>
        <v>5.984991820130336</v>
      </c>
      <c r="N83" s="62">
        <f t="shared" ca="1" si="14"/>
        <v>259999.39072062194</v>
      </c>
      <c r="O83" s="62">
        <f t="shared" ca="1" si="15"/>
        <v>147634.15216008236</v>
      </c>
      <c r="P83" s="36">
        <f t="shared" ca="1" si="16"/>
        <v>1.4473022971968967E-2</v>
      </c>
      <c r="Q83" s="36"/>
      <c r="R83" s="36"/>
      <c r="S83" s="36"/>
      <c r="T83" s="36"/>
    </row>
    <row r="84" spans="1:20">
      <c r="A84" s="69">
        <v>-6986</v>
      </c>
      <c r="B84" s="69">
        <v>-1.1644580001302529E-2</v>
      </c>
      <c r="C84" s="36"/>
      <c r="D84" s="70">
        <f t="shared" si="4"/>
        <v>-0.6986</v>
      </c>
      <c r="E84" s="70">
        <f t="shared" si="5"/>
        <v>-1.1644580001302529E-2</v>
      </c>
      <c r="F84" s="62">
        <f t="shared" si="6"/>
        <v>0.48804196</v>
      </c>
      <c r="G84" s="62">
        <f t="shared" si="7"/>
        <v>-0.34094611325599999</v>
      </c>
      <c r="H84" s="62">
        <f t="shared" si="8"/>
        <v>0.23818495472064161</v>
      </c>
      <c r="I84" s="62">
        <f t="shared" si="9"/>
        <v>8.1349035889099475E-3</v>
      </c>
      <c r="J84" s="62">
        <f t="shared" si="10"/>
        <v>-5.6830436472124889E-3</v>
      </c>
      <c r="K84" s="62">
        <f t="shared" ca="1" si="11"/>
        <v>-9.4752023461787318E-3</v>
      </c>
      <c r="L84" s="62">
        <f t="shared" ca="1" si="12"/>
        <v>4.706199410550425E-6</v>
      </c>
      <c r="M84" s="62">
        <f t="shared" ca="1" si="13"/>
        <v>5.8899074036383068</v>
      </c>
      <c r="N84" s="62">
        <f t="shared" ca="1" si="14"/>
        <v>260025.19769664417</v>
      </c>
      <c r="O84" s="62">
        <f t="shared" ca="1" si="15"/>
        <v>147682.04400066345</v>
      </c>
      <c r="P84" s="36">
        <f t="shared" ca="1" si="16"/>
        <v>-2.1693776551237973E-3</v>
      </c>
      <c r="Q84" s="36"/>
      <c r="R84" s="36"/>
      <c r="S84" s="36"/>
      <c r="T84" s="36"/>
    </row>
    <row r="85" spans="1:20">
      <c r="A85" s="69">
        <v>-6983.5</v>
      </c>
      <c r="B85" s="69">
        <v>-1.1275754994130693E-2</v>
      </c>
      <c r="C85" s="36"/>
      <c r="D85" s="70">
        <f t="shared" ref="D85:D148" si="17">A85/A$18</f>
        <v>-0.69835000000000003</v>
      </c>
      <c r="E85" s="70">
        <f t="shared" ref="E85:E148" si="18">B85/B$18</f>
        <v>-1.1275754994130693E-2</v>
      </c>
      <c r="F85" s="62">
        <f t="shared" ref="F85:F148" si="19">D85*D85</f>
        <v>0.48769272250000006</v>
      </c>
      <c r="G85" s="62">
        <f t="shared" ref="G85:G148" si="20">D85*F85</f>
        <v>-0.34058021275787503</v>
      </c>
      <c r="H85" s="62">
        <f t="shared" ref="H85:H148" si="21">F85*F85</f>
        <v>0.23784419157946207</v>
      </c>
      <c r="I85" s="62">
        <f t="shared" ref="I85:I148" si="22">E85*D85</f>
        <v>7.8744235001511707E-3</v>
      </c>
      <c r="J85" s="62">
        <f t="shared" ref="J85:J148" si="23">I85*D85</f>
        <v>-5.4991036513305702E-3</v>
      </c>
      <c r="K85" s="62">
        <f t="shared" ref="K85:K148" ca="1" si="24">+E$4+E$5*D85+E$6*D85^2</f>
        <v>-9.4639825133409749E-3</v>
      </c>
      <c r="L85" s="62">
        <f t="shared" ref="L85:L148" ca="1" si="25">+(K85-E85)^2</f>
        <v>3.2825195221469308E-6</v>
      </c>
      <c r="M85" s="62">
        <f t="shared" ref="M85:M148" ca="1" si="26">(M$1-M$2*D85+M$3*F85)^2</f>
        <v>5.7955035724782915</v>
      </c>
      <c r="N85" s="62">
        <f t="shared" ref="N85:N148" ca="1" si="27">(-M$2+M$4*D85-M$5*F85)^2</f>
        <v>260050.78496947174</v>
      </c>
      <c r="O85" s="62">
        <f t="shared" ref="O85:O148" ca="1" si="28">+(M$3-D85*M$5+F85*M$6)^2</f>
        <v>147729.80728120005</v>
      </c>
      <c r="P85" s="36">
        <f t="shared" ref="P85:P148" ca="1" si="29">+E85-K85</f>
        <v>-1.8117724807897185E-3</v>
      </c>
      <c r="Q85" s="36"/>
      <c r="R85" s="36"/>
      <c r="S85" s="36"/>
      <c r="T85" s="36"/>
    </row>
    <row r="86" spans="1:20">
      <c r="A86" s="69">
        <v>-6094</v>
      </c>
      <c r="B86" s="69">
        <v>1.9521799986250699E-3</v>
      </c>
      <c r="C86" s="36"/>
      <c r="D86" s="70">
        <f t="shared" si="17"/>
        <v>-0.60940000000000005</v>
      </c>
      <c r="E86" s="70">
        <f t="shared" si="18"/>
        <v>1.9521799986250699E-3</v>
      </c>
      <c r="F86" s="62">
        <f t="shared" si="19"/>
        <v>0.37136836000000006</v>
      </c>
      <c r="G86" s="62">
        <f t="shared" si="20"/>
        <v>-0.22631187858400006</v>
      </c>
      <c r="H86" s="62">
        <f t="shared" si="21"/>
        <v>0.13791445880908965</v>
      </c>
      <c r="I86" s="62">
        <f t="shared" si="22"/>
        <v>-1.1896584911621176E-3</v>
      </c>
      <c r="J86" s="62">
        <f t="shared" si="23"/>
        <v>7.2497788451419455E-4</v>
      </c>
      <c r="K86" s="62">
        <f t="shared" ca="1" si="24"/>
        <v>-5.839297339218525E-3</v>
      </c>
      <c r="L86" s="62">
        <f t="shared" ca="1" si="25"/>
        <v>6.0707119106130313E-5</v>
      </c>
      <c r="M86" s="62">
        <f t="shared" ca="1" si="26"/>
        <v>31.423403129141274</v>
      </c>
      <c r="N86" s="62">
        <f t="shared" ca="1" si="27"/>
        <v>255151.36870273514</v>
      </c>
      <c r="O86" s="62">
        <f t="shared" ca="1" si="28"/>
        <v>156189.82822369173</v>
      </c>
      <c r="P86" s="36">
        <f t="shared" ca="1" si="29"/>
        <v>7.7914773378435949E-3</v>
      </c>
      <c r="Q86" s="36"/>
      <c r="R86" s="36"/>
      <c r="S86" s="36"/>
      <c r="T86" s="36"/>
    </row>
    <row r="87" spans="1:20">
      <c r="A87" s="69">
        <v>-6085</v>
      </c>
      <c r="B87" s="69">
        <v>2.2799500075052492E-3</v>
      </c>
      <c r="C87" s="36"/>
      <c r="D87" s="70">
        <f t="shared" si="17"/>
        <v>-0.60850000000000004</v>
      </c>
      <c r="E87" s="70">
        <f t="shared" si="18"/>
        <v>2.2799500075052492E-3</v>
      </c>
      <c r="F87" s="62">
        <f t="shared" si="19"/>
        <v>0.37027225000000002</v>
      </c>
      <c r="G87" s="62">
        <f t="shared" si="20"/>
        <v>-0.22531066412500003</v>
      </c>
      <c r="H87" s="62">
        <f t="shared" si="21"/>
        <v>0.13710153912006251</v>
      </c>
      <c r="I87" s="62">
        <f t="shared" si="22"/>
        <v>-1.3873495795669443E-3</v>
      </c>
      <c r="J87" s="62">
        <f t="shared" si="23"/>
        <v>8.4420221916648569E-4</v>
      </c>
      <c r="K87" s="62">
        <f t="shared" ca="1" si="24"/>
        <v>-5.8063663737951965E-3</v>
      </c>
      <c r="L87" s="62">
        <f t="shared" ca="1" si="25"/>
        <v>6.5388512618487932E-5</v>
      </c>
      <c r="M87" s="62">
        <f t="shared" ca="1" si="26"/>
        <v>32.462517732079142</v>
      </c>
      <c r="N87" s="62">
        <f t="shared" ca="1" si="27"/>
        <v>254960.46184832702</v>
      </c>
      <c r="O87" s="62">
        <f t="shared" ca="1" si="28"/>
        <v>156185.93615536901</v>
      </c>
      <c r="P87" s="36">
        <f t="shared" ca="1" si="29"/>
        <v>8.0863163813004457E-3</v>
      </c>
      <c r="Q87" s="36"/>
      <c r="R87" s="36"/>
      <c r="S87" s="36"/>
      <c r="T87" s="36"/>
    </row>
    <row r="88" spans="1:20">
      <c r="A88" s="69">
        <v>-6073.5</v>
      </c>
      <c r="B88" s="69">
        <v>-1.4023454998095986E-2</v>
      </c>
      <c r="C88" s="36"/>
      <c r="D88" s="70">
        <f t="shared" si="17"/>
        <v>-0.60734999999999995</v>
      </c>
      <c r="E88" s="70">
        <f t="shared" si="18"/>
        <v>-1.4023454998095986E-2</v>
      </c>
      <c r="F88" s="62">
        <f t="shared" si="19"/>
        <v>0.36887402249999995</v>
      </c>
      <c r="G88" s="62">
        <f t="shared" si="20"/>
        <v>-0.22403563756537495</v>
      </c>
      <c r="H88" s="62">
        <f t="shared" si="21"/>
        <v>0.13606804447533047</v>
      </c>
      <c r="I88" s="62">
        <f t="shared" si="22"/>
        <v>8.5171453930935961E-3</v>
      </c>
      <c r="J88" s="62">
        <f t="shared" si="23"/>
        <v>-5.1728882544953949E-3</v>
      </c>
      <c r="K88" s="62">
        <f t="shared" ca="1" si="24"/>
        <v>-5.7643970617309321E-3</v>
      </c>
      <c r="L88" s="62">
        <f t="shared" ca="1" si="25"/>
        <v>6.821203799623458E-5</v>
      </c>
      <c r="M88" s="62">
        <f t="shared" ca="1" si="26"/>
        <v>33.818552911633596</v>
      </c>
      <c r="N88" s="62">
        <f t="shared" ca="1" si="27"/>
        <v>254712.50451074156</v>
      </c>
      <c r="O88" s="62">
        <f t="shared" ca="1" si="28"/>
        <v>156178.3193970244</v>
      </c>
      <c r="P88" s="36">
        <f t="shared" ca="1" si="29"/>
        <v>-8.2590579363650534E-3</v>
      </c>
      <c r="Q88" s="36"/>
      <c r="R88" s="36"/>
      <c r="S88" s="36"/>
      <c r="T88" s="36"/>
    </row>
    <row r="89" spans="1:20">
      <c r="A89" s="69">
        <v>-6057</v>
      </c>
      <c r="B89" s="69">
        <v>-5.5892099990160204E-3</v>
      </c>
      <c r="C89" s="36"/>
      <c r="D89" s="70">
        <f t="shared" si="17"/>
        <v>-0.60570000000000002</v>
      </c>
      <c r="E89" s="70">
        <f t="shared" si="18"/>
        <v>-5.5892099990160204E-3</v>
      </c>
      <c r="F89" s="62">
        <f t="shared" si="19"/>
        <v>0.36687249</v>
      </c>
      <c r="G89" s="62">
        <f t="shared" si="20"/>
        <v>-0.22221466719300001</v>
      </c>
      <c r="H89" s="62">
        <f t="shared" si="21"/>
        <v>0.13459542391880008</v>
      </c>
      <c r="I89" s="62">
        <f t="shared" si="22"/>
        <v>3.3853844964040038E-3</v>
      </c>
      <c r="J89" s="62">
        <f t="shared" si="23"/>
        <v>-2.0505273894719052E-3</v>
      </c>
      <c r="K89" s="62">
        <f t="shared" ca="1" si="24"/>
        <v>-5.7043941120334275E-3</v>
      </c>
      <c r="L89" s="62">
        <f t="shared" ca="1" si="25"/>
        <v>1.3267379891606791E-8</v>
      </c>
      <c r="M89" s="62">
        <f t="shared" ca="1" si="26"/>
        <v>35.820054599808707</v>
      </c>
      <c r="N89" s="62">
        <f t="shared" ca="1" si="27"/>
        <v>254348.87275235387</v>
      </c>
      <c r="O89" s="62">
        <f t="shared" ca="1" si="28"/>
        <v>156162.21084434408</v>
      </c>
      <c r="P89" s="36">
        <f t="shared" ca="1" si="29"/>
        <v>1.1518411301740701E-4</v>
      </c>
      <c r="Q89" s="36"/>
      <c r="R89" s="36"/>
      <c r="S89" s="36"/>
      <c r="T89" s="36"/>
    </row>
    <row r="90" spans="1:20">
      <c r="A90" s="69">
        <v>-5087</v>
      </c>
      <c r="B90" s="69">
        <v>-4.4851099955849349E-3</v>
      </c>
      <c r="C90" s="36"/>
      <c r="D90" s="70">
        <f t="shared" si="17"/>
        <v>-0.50870000000000004</v>
      </c>
      <c r="E90" s="70">
        <f t="shared" si="18"/>
        <v>-4.4851099955849349E-3</v>
      </c>
      <c r="F90" s="62">
        <f t="shared" si="19"/>
        <v>0.25877569000000006</v>
      </c>
      <c r="G90" s="62">
        <f t="shared" si="20"/>
        <v>-0.13163919350300005</v>
      </c>
      <c r="H90" s="62">
        <f t="shared" si="21"/>
        <v>6.6964857734976124E-2</v>
      </c>
      <c r="I90" s="62">
        <f t="shared" si="22"/>
        <v>2.2815754547540566E-3</v>
      </c>
      <c r="J90" s="62">
        <f t="shared" si="23"/>
        <v>-1.1606374338333887E-3</v>
      </c>
      <c r="K90" s="62">
        <f t="shared" ca="1" si="24"/>
        <v>-2.619960509960122E-3</v>
      </c>
      <c r="L90" s="62">
        <f t="shared" ca="1" si="25"/>
        <v>3.4787826037265041E-6</v>
      </c>
      <c r="M90" s="62">
        <f t="shared" ca="1" si="26"/>
        <v>297.23972123659649</v>
      </c>
      <c r="N90" s="62">
        <f t="shared" ca="1" si="27"/>
        <v>217675.79188535048</v>
      </c>
      <c r="O90" s="62">
        <f t="shared" ca="1" si="28"/>
        <v>144703.6772498085</v>
      </c>
      <c r="P90" s="36">
        <f t="shared" ca="1" si="29"/>
        <v>-1.8651494856248129E-3</v>
      </c>
      <c r="Q90" s="36"/>
      <c r="R90" s="36"/>
      <c r="S90" s="36"/>
      <c r="T90" s="36"/>
    </row>
    <row r="91" spans="1:20">
      <c r="A91" s="69">
        <v>-4735</v>
      </c>
      <c r="B91" s="69">
        <v>-5.6545499974163249E-3</v>
      </c>
      <c r="C91" s="36"/>
      <c r="D91" s="70">
        <f t="shared" si="17"/>
        <v>-0.47349999999999998</v>
      </c>
      <c r="E91" s="70">
        <f t="shared" si="18"/>
        <v>-5.6545499974163249E-3</v>
      </c>
      <c r="F91" s="62">
        <f t="shared" si="19"/>
        <v>0.22420224999999996</v>
      </c>
      <c r="G91" s="62">
        <f t="shared" si="20"/>
        <v>-0.10615976537499998</v>
      </c>
      <c r="H91" s="62">
        <f t="shared" si="21"/>
        <v>5.0266648905062487E-2</v>
      </c>
      <c r="I91" s="62">
        <f t="shared" si="22"/>
        <v>2.6774294237766295E-3</v>
      </c>
      <c r="J91" s="62">
        <f t="shared" si="23"/>
        <v>-1.267762832158234E-3</v>
      </c>
      <c r="K91" s="62">
        <f t="shared" ca="1" si="24"/>
        <v>-1.7160983962492479E-3</v>
      </c>
      <c r="L91" s="62">
        <f t="shared" ca="1" si="25"/>
        <v>1.5511401014735512E-5</v>
      </c>
      <c r="M91" s="62">
        <f t="shared" ca="1" si="26"/>
        <v>481.79318180909439</v>
      </c>
      <c r="N91" s="62">
        <f t="shared" ca="1" si="27"/>
        <v>197832.82953385048</v>
      </c>
      <c r="O91" s="62">
        <f t="shared" ca="1" si="28"/>
        <v>135745.00808463612</v>
      </c>
      <c r="P91" s="36">
        <f t="shared" ca="1" si="29"/>
        <v>-3.938451601167077E-3</v>
      </c>
      <c r="Q91" s="36"/>
      <c r="R91" s="36"/>
      <c r="S91" s="36"/>
      <c r="T91" s="36"/>
    </row>
    <row r="92" spans="1:20">
      <c r="A92" s="69">
        <v>-4726</v>
      </c>
      <c r="B92" s="69">
        <v>-2.3267799988389015E-3</v>
      </c>
      <c r="C92" s="36"/>
      <c r="D92" s="70">
        <f t="shared" si="17"/>
        <v>-0.47260000000000002</v>
      </c>
      <c r="E92" s="70">
        <f t="shared" si="18"/>
        <v>-2.3267799988389015E-3</v>
      </c>
      <c r="F92" s="62">
        <f t="shared" si="19"/>
        <v>0.22335076000000001</v>
      </c>
      <c r="G92" s="62">
        <f t="shared" si="20"/>
        <v>-0.10555556917600001</v>
      </c>
      <c r="H92" s="62">
        <f t="shared" si="21"/>
        <v>4.9885561992577605E-2</v>
      </c>
      <c r="I92" s="62">
        <f t="shared" si="22"/>
        <v>1.0996362274512648E-3</v>
      </c>
      <c r="J92" s="62">
        <f t="shared" si="23"/>
        <v>-5.196880810934678E-4</v>
      </c>
      <c r="K92" s="62">
        <f t="shared" ca="1" si="24"/>
        <v>-1.6944924553052975E-3</v>
      </c>
      <c r="L92" s="62">
        <f t="shared" ca="1" si="25"/>
        <v>3.9978753770775921E-7</v>
      </c>
      <c r="M92" s="62">
        <f t="shared" ca="1" si="26"/>
        <v>487.28589440257349</v>
      </c>
      <c r="N92" s="62">
        <f t="shared" ca="1" si="27"/>
        <v>197287.88020691267</v>
      </c>
      <c r="O92" s="62">
        <f t="shared" ca="1" si="28"/>
        <v>135485.76820985065</v>
      </c>
      <c r="P92" s="36">
        <f t="shared" ca="1" si="29"/>
        <v>-6.3228754353360402E-4</v>
      </c>
      <c r="Q92" s="36"/>
      <c r="R92" s="36"/>
      <c r="S92" s="36"/>
      <c r="T92" s="36"/>
    </row>
    <row r="93" spans="1:20">
      <c r="A93" s="69">
        <v>-4693</v>
      </c>
      <c r="B93" s="69">
        <v>7.6417099990067072E-3</v>
      </c>
      <c r="C93" s="36"/>
      <c r="D93" s="70">
        <f t="shared" si="17"/>
        <v>-0.46929999999999999</v>
      </c>
      <c r="E93" s="70">
        <f t="shared" si="18"/>
        <v>7.6417099990067072E-3</v>
      </c>
      <c r="F93" s="62">
        <f t="shared" si="19"/>
        <v>0.22024248999999999</v>
      </c>
      <c r="G93" s="62">
        <f t="shared" si="20"/>
        <v>-0.10335980055699999</v>
      </c>
      <c r="H93" s="62">
        <f t="shared" si="21"/>
        <v>4.8506754401400093E-2</v>
      </c>
      <c r="I93" s="62">
        <f t="shared" si="22"/>
        <v>-3.5862545025338475E-3</v>
      </c>
      <c r="J93" s="62">
        <f t="shared" si="23"/>
        <v>1.6830292380391346E-3</v>
      </c>
      <c r="K93" s="62">
        <f t="shared" ca="1" si="24"/>
        <v>-1.6159123398977945E-3</v>
      </c>
      <c r="L93" s="62">
        <f t="shared" ca="1" si="25"/>
        <v>8.5703571369783656E-5</v>
      </c>
      <c r="M93" s="62">
        <f t="shared" ca="1" si="26"/>
        <v>507.77603918599095</v>
      </c>
      <c r="N93" s="62">
        <f t="shared" ca="1" si="27"/>
        <v>195274.92956012525</v>
      </c>
      <c r="O93" s="62">
        <f t="shared" ca="1" si="28"/>
        <v>134522.91708875404</v>
      </c>
      <c r="P93" s="36">
        <f t="shared" ca="1" si="29"/>
        <v>9.2576223389045018E-3</v>
      </c>
      <c r="Q93" s="36"/>
      <c r="R93" s="36"/>
      <c r="S93" s="36"/>
      <c r="T93" s="36"/>
    </row>
    <row r="94" spans="1:20">
      <c r="A94" s="69">
        <v>-4184</v>
      </c>
      <c r="B94" s="69">
        <v>1.5734480002720375E-2</v>
      </c>
      <c r="C94" s="36"/>
      <c r="D94" s="70">
        <f t="shared" si="17"/>
        <v>-0.41839999999999999</v>
      </c>
      <c r="E94" s="70">
        <f t="shared" si="18"/>
        <v>1.5734480002720375E-2</v>
      </c>
      <c r="F94" s="62">
        <f t="shared" si="19"/>
        <v>0.17505856</v>
      </c>
      <c r="G94" s="62">
        <f t="shared" si="20"/>
        <v>-7.3244501503999998E-2</v>
      </c>
      <c r="H94" s="62">
        <f t="shared" si="21"/>
        <v>3.0645499429273599E-2</v>
      </c>
      <c r="I94" s="62">
        <f t="shared" si="22"/>
        <v>-6.5833064331382047E-3</v>
      </c>
      <c r="J94" s="62">
        <f t="shared" si="23"/>
        <v>2.7544554116250247E-3</v>
      </c>
      <c r="K94" s="62">
        <f t="shared" ca="1" si="24"/>
        <v>-5.3159516249780964E-4</v>
      </c>
      <c r="L94" s="62">
        <f t="shared" ca="1" si="25"/>
        <v>2.645852012805278E-4</v>
      </c>
      <c r="M94" s="62">
        <f t="shared" ca="1" si="26"/>
        <v>899.34370684254793</v>
      </c>
      <c r="N94" s="62">
        <f t="shared" ca="1" si="27"/>
        <v>161665.80168672363</v>
      </c>
      <c r="O94" s="62">
        <f t="shared" ca="1" si="28"/>
        <v>117408.97729968622</v>
      </c>
      <c r="P94" s="36">
        <f t="shared" ca="1" si="29"/>
        <v>1.6266075165218184E-2</v>
      </c>
      <c r="Q94" s="36"/>
      <c r="R94" s="36"/>
      <c r="S94" s="36"/>
      <c r="T94" s="36"/>
    </row>
    <row r="95" spans="1:20">
      <c r="A95" s="69">
        <v>-4109</v>
      </c>
      <c r="B95" s="69">
        <v>1.1799230000178795E-2</v>
      </c>
      <c r="C95" s="36"/>
      <c r="D95" s="70">
        <f t="shared" si="17"/>
        <v>-0.41089999999999999</v>
      </c>
      <c r="E95" s="70">
        <f t="shared" si="18"/>
        <v>1.1799230000178795E-2</v>
      </c>
      <c r="F95" s="62">
        <f t="shared" si="19"/>
        <v>0.16883880999999998</v>
      </c>
      <c r="G95" s="62">
        <f t="shared" si="20"/>
        <v>-6.9375867028999991E-2</v>
      </c>
      <c r="H95" s="62">
        <f t="shared" si="21"/>
        <v>2.8506543762216091E-2</v>
      </c>
      <c r="I95" s="62">
        <f t="shared" si="22"/>
        <v>-4.848303607073467E-3</v>
      </c>
      <c r="J95" s="62">
        <f t="shared" si="23"/>
        <v>1.9921679521464875E-3</v>
      </c>
      <c r="K95" s="62">
        <f t="shared" ca="1" si="24"/>
        <v>-3.9210129784933608E-4</v>
      </c>
      <c r="L95" s="62">
        <f t="shared" ca="1" si="25"/>
        <v>1.4862855881828029E-4</v>
      </c>
      <c r="M95" s="62">
        <f t="shared" ca="1" si="26"/>
        <v>970.09539050804767</v>
      </c>
      <c r="N95" s="62">
        <f t="shared" ca="1" si="27"/>
        <v>156380.62961817722</v>
      </c>
      <c r="O95" s="62">
        <f t="shared" ca="1" si="28"/>
        <v>114564.61059937452</v>
      </c>
      <c r="P95" s="36">
        <f t="shared" ca="1" si="29"/>
        <v>1.2191331298028131E-2</v>
      </c>
      <c r="Q95" s="36"/>
      <c r="R95" s="36"/>
      <c r="S95" s="36"/>
      <c r="T95" s="36"/>
    </row>
    <row r="96" spans="1:20">
      <c r="A96" s="69">
        <v>-3735.5</v>
      </c>
      <c r="B96" s="69">
        <v>5.4016850044718012E-3</v>
      </c>
      <c r="C96" s="36"/>
      <c r="D96" s="70">
        <f t="shared" si="17"/>
        <v>-0.37354999999999999</v>
      </c>
      <c r="E96" s="70">
        <f t="shared" si="18"/>
        <v>5.4016850044718012E-3</v>
      </c>
      <c r="F96" s="62">
        <f t="shared" si="19"/>
        <v>0.1395396025</v>
      </c>
      <c r="G96" s="62">
        <f t="shared" si="20"/>
        <v>-5.2125018513875E-2</v>
      </c>
      <c r="H96" s="62">
        <f t="shared" si="21"/>
        <v>1.9471300665858005E-2</v>
      </c>
      <c r="I96" s="62">
        <f t="shared" si="22"/>
        <v>-2.0177994334204413E-3</v>
      </c>
      <c r="J96" s="62">
        <f t="shared" si="23"/>
        <v>7.5374897835420586E-4</v>
      </c>
      <c r="K96" s="62">
        <f t="shared" ca="1" si="24"/>
        <v>2.2502485546630965E-4</v>
      </c>
      <c r="L96" s="62">
        <f t="shared" ca="1" si="25"/>
        <v>2.6797810298301558E-5</v>
      </c>
      <c r="M96" s="62">
        <f t="shared" ca="1" si="26"/>
        <v>1378.9734840241474</v>
      </c>
      <c r="N96" s="62">
        <f t="shared" ca="1" si="27"/>
        <v>129271.91124940268</v>
      </c>
      <c r="O96" s="62">
        <f t="shared" ca="1" si="28"/>
        <v>99414.652035836218</v>
      </c>
      <c r="P96" s="36">
        <f t="shared" ca="1" si="29"/>
        <v>5.1766601490054916E-3</v>
      </c>
      <c r="Q96" s="36"/>
      <c r="R96" s="36"/>
      <c r="S96" s="36"/>
      <c r="T96" s="36"/>
    </row>
    <row r="97" spans="1:20">
      <c r="A97" s="69">
        <v>-2816</v>
      </c>
      <c r="B97" s="69">
        <v>9.5552000857423991E-4</v>
      </c>
      <c r="C97" s="36"/>
      <c r="D97" s="70">
        <f t="shared" si="17"/>
        <v>-0.28160000000000002</v>
      </c>
      <c r="E97" s="70">
        <f t="shared" si="18"/>
        <v>9.5552000857423991E-4</v>
      </c>
      <c r="F97" s="62">
        <f t="shared" si="19"/>
        <v>7.9298560000000004E-2</v>
      </c>
      <c r="G97" s="62">
        <f t="shared" si="20"/>
        <v>-2.2330474496000001E-2</v>
      </c>
      <c r="H97" s="62">
        <f t="shared" si="21"/>
        <v>6.2882616180736008E-3</v>
      </c>
      <c r="I97" s="62">
        <f t="shared" si="22"/>
        <v>-2.69074434414506E-4</v>
      </c>
      <c r="J97" s="62">
        <f t="shared" si="23"/>
        <v>7.5771360731124893E-5</v>
      </c>
      <c r="K97" s="62">
        <f t="shared" ca="1" si="24"/>
        <v>1.1938711586097954E-3</v>
      </c>
      <c r="L97" s="62">
        <f t="shared" ca="1" si="25"/>
        <v>5.6811270723271896E-8</v>
      </c>
      <c r="M97" s="62">
        <f t="shared" ca="1" si="26"/>
        <v>2859.2933861258298</v>
      </c>
      <c r="N97" s="62">
        <f t="shared" ca="1" si="27"/>
        <v>62770.776797963212</v>
      </c>
      <c r="O97" s="62">
        <f t="shared" ca="1" si="28"/>
        <v>58266.53693090094</v>
      </c>
      <c r="P97" s="36">
        <f t="shared" ca="1" si="29"/>
        <v>-2.3835115003555552E-4</v>
      </c>
      <c r="Q97" s="36"/>
      <c r="R97" s="36"/>
      <c r="S97" s="36"/>
      <c r="T97" s="36"/>
    </row>
    <row r="98" spans="1:20">
      <c r="A98" s="69">
        <v>-2405</v>
      </c>
      <c r="B98" s="69">
        <v>4.190350002318155E-3</v>
      </c>
      <c r="C98" s="36"/>
      <c r="D98" s="70">
        <f t="shared" si="17"/>
        <v>-0.24049999999999999</v>
      </c>
      <c r="E98" s="70">
        <f t="shared" si="18"/>
        <v>4.190350002318155E-3</v>
      </c>
      <c r="F98" s="62">
        <f t="shared" si="19"/>
        <v>5.7840249999999996E-2</v>
      </c>
      <c r="G98" s="62">
        <f t="shared" si="20"/>
        <v>-1.3910580124999999E-2</v>
      </c>
      <c r="H98" s="62">
        <f t="shared" si="21"/>
        <v>3.3454945200624996E-3</v>
      </c>
      <c r="I98" s="62">
        <f t="shared" si="22"/>
        <v>-1.0077791755575163E-3</v>
      </c>
      <c r="J98" s="62">
        <f t="shared" si="23"/>
        <v>2.4237089172158267E-4</v>
      </c>
      <c r="K98" s="62">
        <f t="shared" ca="1" si="24"/>
        <v>1.373762940061171E-3</v>
      </c>
      <c r="L98" s="62">
        <f t="shared" ca="1" si="25"/>
        <v>7.9331626792734268E-6</v>
      </c>
      <c r="M98" s="62">
        <f t="shared" ca="1" si="26"/>
        <v>3783.3670156510743</v>
      </c>
      <c r="N98" s="62">
        <f t="shared" ca="1" si="27"/>
        <v>36994.624914567263</v>
      </c>
      <c r="O98" s="62">
        <f t="shared" ca="1" si="28"/>
        <v>40235.198158692794</v>
      </c>
      <c r="P98" s="36">
        <f t="shared" ca="1" si="29"/>
        <v>2.816587062256984E-3</v>
      </c>
      <c r="Q98" s="36"/>
      <c r="R98" s="36"/>
      <c r="S98" s="36"/>
      <c r="T98" s="36"/>
    </row>
    <row r="99" spans="1:20">
      <c r="A99" s="69">
        <v>-1499</v>
      </c>
      <c r="B99" s="69">
        <v>3.5252999805379659E-4</v>
      </c>
      <c r="C99" s="36"/>
      <c r="D99" s="70">
        <f t="shared" si="17"/>
        <v>-0.14990000000000001</v>
      </c>
      <c r="E99" s="70">
        <f t="shared" si="18"/>
        <v>3.5252999805379659E-4</v>
      </c>
      <c r="F99" s="62">
        <f t="shared" si="19"/>
        <v>2.2470010000000002E-2</v>
      </c>
      <c r="G99" s="62">
        <f t="shared" si="20"/>
        <v>-3.3682544990000004E-3</v>
      </c>
      <c r="H99" s="62">
        <f t="shared" si="21"/>
        <v>5.0490134940010009E-4</v>
      </c>
      <c r="I99" s="62">
        <f t="shared" si="22"/>
        <v>-5.2844246708264113E-5</v>
      </c>
      <c r="J99" s="62">
        <f t="shared" si="23"/>
        <v>7.9213525815687902E-6</v>
      </c>
      <c r="K99" s="62">
        <f t="shared" ca="1" si="24"/>
        <v>1.2179031790892688E-3</v>
      </c>
      <c r="L99" s="62">
        <f t="shared" ca="1" si="25"/>
        <v>7.4887074245545216E-7</v>
      </c>
      <c r="M99" s="62">
        <f t="shared" ca="1" si="26"/>
        <v>6532.9500447956498</v>
      </c>
      <c r="N99" s="62">
        <f t="shared" ca="1" si="27"/>
        <v>1880.0842880770413</v>
      </c>
      <c r="O99" s="62">
        <f t="shared" ca="1" si="28"/>
        <v>8784.4482088833192</v>
      </c>
      <c r="P99" s="36">
        <f t="shared" ca="1" si="29"/>
        <v>-8.6537318103547221E-4</v>
      </c>
      <c r="Q99" s="36"/>
      <c r="R99" s="36"/>
      <c r="S99" s="36"/>
      <c r="T99" s="36"/>
    </row>
    <row r="100" spans="1:20">
      <c r="A100" s="69">
        <v>-1471</v>
      </c>
      <c r="B100" s="69">
        <v>-7.1662999835098162E-4</v>
      </c>
      <c r="C100" s="36"/>
      <c r="D100" s="70">
        <f t="shared" si="17"/>
        <v>-0.14710000000000001</v>
      </c>
      <c r="E100" s="70">
        <f t="shared" si="18"/>
        <v>-7.1662999835098162E-4</v>
      </c>
      <c r="F100" s="62">
        <f t="shared" si="19"/>
        <v>2.1638410000000004E-2</v>
      </c>
      <c r="G100" s="62">
        <f t="shared" si="20"/>
        <v>-3.1830101110000009E-3</v>
      </c>
      <c r="H100" s="62">
        <f t="shared" si="21"/>
        <v>4.6822078732810016E-4</v>
      </c>
      <c r="I100" s="62">
        <f t="shared" si="22"/>
        <v>1.054162727574294E-4</v>
      </c>
      <c r="J100" s="62">
        <f t="shared" si="23"/>
        <v>-1.5506733722617867E-5</v>
      </c>
      <c r="K100" s="62">
        <f t="shared" ca="1" si="24"/>
        <v>1.2009788875563022E-3</v>
      </c>
      <c r="L100" s="62">
        <f t="shared" ca="1" si="25"/>
        <v>3.6772238393105743E-6</v>
      </c>
      <c r="M100" s="62">
        <f t="shared" ca="1" si="26"/>
        <v>6635.5330550797598</v>
      </c>
      <c r="N100" s="62">
        <f t="shared" ca="1" si="27"/>
        <v>1467.0731873802474</v>
      </c>
      <c r="O100" s="62">
        <f t="shared" ca="1" si="28"/>
        <v>8109.3238660826237</v>
      </c>
      <c r="P100" s="36">
        <f t="shared" ca="1" si="29"/>
        <v>-1.9176088859072838E-3</v>
      </c>
      <c r="Q100" s="36"/>
      <c r="R100" s="36"/>
      <c r="S100" s="36"/>
      <c r="T100" s="36"/>
    </row>
    <row r="101" spans="1:20">
      <c r="A101" s="69">
        <v>-1468.5</v>
      </c>
      <c r="B101" s="69">
        <v>5.2195005991961807E-5</v>
      </c>
      <c r="C101" s="36"/>
      <c r="D101" s="70">
        <f t="shared" si="17"/>
        <v>-0.14685000000000001</v>
      </c>
      <c r="E101" s="70">
        <f t="shared" si="18"/>
        <v>5.2195005991961807E-5</v>
      </c>
      <c r="F101" s="62">
        <f t="shared" si="19"/>
        <v>2.1564922500000003E-2</v>
      </c>
      <c r="G101" s="62">
        <f t="shared" si="20"/>
        <v>-3.1668088691250008E-3</v>
      </c>
      <c r="H101" s="62">
        <f t="shared" si="21"/>
        <v>4.6504588243100639E-4</v>
      </c>
      <c r="I101" s="62">
        <f t="shared" si="22"/>
        <v>-7.664836629919592E-6</v>
      </c>
      <c r="J101" s="62">
        <f t="shared" si="23"/>
        <v>1.1255812591036923E-6</v>
      </c>
      <c r="K101" s="62">
        <f t="shared" ca="1" si="24"/>
        <v>1.1994324890957713E-3</v>
      </c>
      <c r="L101" s="62">
        <f t="shared" ca="1" si="25"/>
        <v>1.3161538426383637E-6</v>
      </c>
      <c r="M101" s="62">
        <f t="shared" ca="1" si="26"/>
        <v>6644.747799488352</v>
      </c>
      <c r="N101" s="62">
        <f t="shared" ca="1" si="27"/>
        <v>1432.5848760965523</v>
      </c>
      <c r="O101" s="62">
        <f t="shared" ca="1" si="28"/>
        <v>8050.1633086637521</v>
      </c>
      <c r="P101" s="36">
        <f t="shared" ca="1" si="29"/>
        <v>-1.1472374831038095E-3</v>
      </c>
      <c r="Q101" s="36"/>
      <c r="R101" s="36"/>
      <c r="S101" s="36"/>
      <c r="T101" s="36"/>
    </row>
    <row r="102" spans="1:20">
      <c r="A102" s="69">
        <v>-1459.5</v>
      </c>
      <c r="B102" s="69">
        <v>2.6799650077009574E-3</v>
      </c>
      <c r="C102" s="36"/>
      <c r="D102" s="70">
        <f t="shared" si="17"/>
        <v>-0.14595</v>
      </c>
      <c r="E102" s="70">
        <f t="shared" si="18"/>
        <v>2.6799650077009574E-3</v>
      </c>
      <c r="F102" s="62">
        <f t="shared" si="19"/>
        <v>2.13014025E-2</v>
      </c>
      <c r="G102" s="62">
        <f t="shared" si="20"/>
        <v>-3.1089396948749998E-3</v>
      </c>
      <c r="H102" s="62">
        <f t="shared" si="21"/>
        <v>4.5374974846700624E-4</v>
      </c>
      <c r="I102" s="62">
        <f t="shared" si="22"/>
        <v>-3.9114089287395473E-4</v>
      </c>
      <c r="J102" s="62">
        <f t="shared" si="23"/>
        <v>5.708701331495369E-5</v>
      </c>
      <c r="K102" s="62">
        <f t="shared" ca="1" si="24"/>
        <v>1.1938175378676207E-3</v>
      </c>
      <c r="L102" s="62">
        <f t="shared" ca="1" si="25"/>
        <v>2.2086343020920285E-6</v>
      </c>
      <c r="M102" s="62">
        <f t="shared" ca="1" si="26"/>
        <v>6677.9965257443364</v>
      </c>
      <c r="N102" s="62">
        <f t="shared" ca="1" si="27"/>
        <v>1311.6935889453021</v>
      </c>
      <c r="O102" s="62">
        <f t="shared" ca="1" si="28"/>
        <v>7838.7186491813936</v>
      </c>
      <c r="P102" s="36">
        <f t="shared" ca="1" si="29"/>
        <v>1.4861474698333367E-3</v>
      </c>
      <c r="Q102" s="36"/>
      <c r="R102" s="36"/>
      <c r="S102" s="36"/>
      <c r="T102" s="36"/>
    </row>
    <row r="103" spans="1:20">
      <c r="A103" s="69">
        <v>-1434</v>
      </c>
      <c r="B103" s="69">
        <v>-1.0580199959804304E-3</v>
      </c>
      <c r="C103" s="36"/>
      <c r="D103" s="70">
        <f t="shared" si="17"/>
        <v>-0.1434</v>
      </c>
      <c r="E103" s="70">
        <f t="shared" si="18"/>
        <v>-1.0580199959804304E-3</v>
      </c>
      <c r="F103" s="62">
        <f t="shared" si="19"/>
        <v>2.0563560000000002E-2</v>
      </c>
      <c r="G103" s="62">
        <f t="shared" si="20"/>
        <v>-2.9488145040000003E-3</v>
      </c>
      <c r="H103" s="62">
        <f t="shared" si="21"/>
        <v>4.2285999987360008E-4</v>
      </c>
      <c r="I103" s="62">
        <f t="shared" si="22"/>
        <v>1.5172006742359372E-4</v>
      </c>
      <c r="J103" s="62">
        <f t="shared" si="23"/>
        <v>-2.1756657668543339E-5</v>
      </c>
      <c r="K103" s="62">
        <f t="shared" ca="1" si="24"/>
        <v>1.1775012168408184E-3</v>
      </c>
      <c r="L103" s="62">
        <f t="shared" ca="1" si="25"/>
        <v>4.9975550929737867E-6</v>
      </c>
      <c r="M103" s="62">
        <f t="shared" ca="1" si="26"/>
        <v>6772.8462234264007</v>
      </c>
      <c r="N103" s="62">
        <f t="shared" ca="1" si="27"/>
        <v>997.1395345674116</v>
      </c>
      <c r="O103" s="62">
        <f t="shared" ca="1" si="28"/>
        <v>7252.7807800952341</v>
      </c>
      <c r="P103" s="36">
        <f t="shared" ca="1" si="29"/>
        <v>-2.2355212128212488E-3</v>
      </c>
      <c r="Q103" s="36"/>
      <c r="R103" s="36"/>
      <c r="S103" s="36"/>
      <c r="T103" s="36"/>
    </row>
    <row r="104" spans="1:20">
      <c r="A104" s="69">
        <v>-964.5</v>
      </c>
      <c r="B104" s="69">
        <v>3.0731500737601891E-4</v>
      </c>
      <c r="C104" s="36"/>
      <c r="D104" s="70">
        <f t="shared" si="17"/>
        <v>-9.6449999999999994E-2</v>
      </c>
      <c r="E104" s="70">
        <f t="shared" si="18"/>
        <v>3.0731500737601891E-4</v>
      </c>
      <c r="F104" s="62">
        <f t="shared" si="19"/>
        <v>9.3026024999999981E-3</v>
      </c>
      <c r="G104" s="62">
        <f t="shared" si="20"/>
        <v>-8.9723601112499972E-4</v>
      </c>
      <c r="H104" s="62">
        <f t="shared" si="21"/>
        <v>8.6538413273006221E-5</v>
      </c>
      <c r="I104" s="62">
        <f t="shared" si="22"/>
        <v>-2.9640532461417023E-5</v>
      </c>
      <c r="J104" s="62">
        <f t="shared" si="23"/>
        <v>2.8588293559036718E-6</v>
      </c>
      <c r="K104" s="62">
        <f t="shared" ca="1" si="24"/>
        <v>7.6949497066210485E-4</v>
      </c>
      <c r="L104" s="62">
        <f t="shared" ca="1" si="25"/>
        <v>2.1361031846312774E-7</v>
      </c>
      <c r="M104" s="62">
        <f t="shared" ca="1" si="26"/>
        <v>8696.8065574270822</v>
      </c>
      <c r="N104" s="62">
        <f t="shared" ca="1" si="27"/>
        <v>3349.8261107139351</v>
      </c>
      <c r="O104" s="62">
        <f t="shared" ca="1" si="28"/>
        <v>390.37950281319542</v>
      </c>
      <c r="P104" s="36">
        <f t="shared" ca="1" si="29"/>
        <v>-4.6217996328608594E-4</v>
      </c>
      <c r="Q104" s="36"/>
      <c r="R104" s="36"/>
      <c r="S104" s="36"/>
      <c r="T104" s="36"/>
    </row>
    <row r="105" spans="1:20">
      <c r="A105" s="69">
        <v>-962</v>
      </c>
      <c r="B105" s="69">
        <v>3.7614000029861927E-4</v>
      </c>
      <c r="C105" s="36"/>
      <c r="D105" s="70">
        <f t="shared" si="17"/>
        <v>-9.6199999999999994E-2</v>
      </c>
      <c r="E105" s="70">
        <f t="shared" si="18"/>
        <v>3.7614000029861927E-4</v>
      </c>
      <c r="F105" s="62">
        <f t="shared" si="19"/>
        <v>9.2544399999999992E-3</v>
      </c>
      <c r="G105" s="62">
        <f t="shared" si="20"/>
        <v>-8.902771279999999E-4</v>
      </c>
      <c r="H105" s="62">
        <f t="shared" si="21"/>
        <v>8.5644659713599987E-5</v>
      </c>
      <c r="I105" s="62">
        <f t="shared" si="22"/>
        <v>-3.6184668028727168E-5</v>
      </c>
      <c r="J105" s="62">
        <f t="shared" si="23"/>
        <v>3.4809650643635534E-6</v>
      </c>
      <c r="K105" s="62">
        <f t="shared" ca="1" si="24"/>
        <v>7.6677611596357126E-4</v>
      </c>
      <c r="L105" s="62">
        <f t="shared" ca="1" si="25"/>
        <v>1.5259657486180175E-7</v>
      </c>
      <c r="M105" s="62">
        <f t="shared" ca="1" si="26"/>
        <v>8707.9898472424047</v>
      </c>
      <c r="N105" s="62">
        <f t="shared" ca="1" si="27"/>
        <v>3407.5785557490917</v>
      </c>
      <c r="O105" s="62">
        <f t="shared" ca="1" si="28"/>
        <v>376.08890586434165</v>
      </c>
      <c r="P105" s="36">
        <f t="shared" ca="1" si="29"/>
        <v>-3.9063611566495199E-4</v>
      </c>
      <c r="Q105" s="36"/>
      <c r="R105" s="36"/>
      <c r="S105" s="36"/>
      <c r="T105" s="36"/>
    </row>
    <row r="106" spans="1:20">
      <c r="A106" s="69">
        <v>-945.5</v>
      </c>
      <c r="B106" s="69">
        <v>-1.4896149950800464E-3</v>
      </c>
      <c r="C106" s="36"/>
      <c r="D106" s="70">
        <f t="shared" si="17"/>
        <v>-9.4549999999999995E-2</v>
      </c>
      <c r="E106" s="70">
        <f t="shared" si="18"/>
        <v>-1.4896149950800464E-3</v>
      </c>
      <c r="F106" s="62">
        <f t="shared" si="19"/>
        <v>8.9397024999999988E-3</v>
      </c>
      <c r="G106" s="62">
        <f t="shared" si="20"/>
        <v>-8.4524887137499987E-4</v>
      </c>
      <c r="H106" s="62">
        <f t="shared" si="21"/>
        <v>7.9918280788506232E-5</v>
      </c>
      <c r="I106" s="62">
        <f t="shared" si="22"/>
        <v>1.4084309778481836E-4</v>
      </c>
      <c r="J106" s="62">
        <f t="shared" si="23"/>
        <v>-1.3316714895554575E-5</v>
      </c>
      <c r="K106" s="62">
        <f t="shared" ca="1" si="24"/>
        <v>7.4868653575063898E-4</v>
      </c>
      <c r="L106" s="62">
        <f t="shared" ca="1" si="25"/>
        <v>5.0099937429189891E-6</v>
      </c>
      <c r="M106" s="62">
        <f t="shared" ca="1" si="26"/>
        <v>8782.0586468400452</v>
      </c>
      <c r="N106" s="62">
        <f t="shared" ca="1" si="27"/>
        <v>3801.794090213622</v>
      </c>
      <c r="O106" s="62">
        <f t="shared" ca="1" si="28"/>
        <v>288.30290843984375</v>
      </c>
      <c r="P106" s="36">
        <f t="shared" ca="1" si="29"/>
        <v>-2.2383015308306852E-3</v>
      </c>
      <c r="Q106" s="36"/>
      <c r="R106" s="36"/>
      <c r="S106" s="36"/>
      <c r="T106" s="36"/>
    </row>
    <row r="107" spans="1:20">
      <c r="A107" s="69">
        <v>-943</v>
      </c>
      <c r="B107" s="69">
        <v>4.2792100066435523E-3</v>
      </c>
      <c r="C107" s="36"/>
      <c r="D107" s="70">
        <f t="shared" si="17"/>
        <v>-9.4299999999999995E-2</v>
      </c>
      <c r="E107" s="70">
        <f t="shared" si="18"/>
        <v>4.2792100066435523E-3</v>
      </c>
      <c r="F107" s="62">
        <f t="shared" si="19"/>
        <v>8.8924899999999994E-3</v>
      </c>
      <c r="G107" s="62">
        <f t="shared" si="20"/>
        <v>-8.3856180699999985E-4</v>
      </c>
      <c r="H107" s="62">
        <f t="shared" si="21"/>
        <v>7.9076378400099991E-5</v>
      </c>
      <c r="I107" s="62">
        <f t="shared" si="22"/>
        <v>-4.0352950362648694E-4</v>
      </c>
      <c r="J107" s="62">
        <f t="shared" si="23"/>
        <v>3.8052832191977717E-5</v>
      </c>
      <c r="K107" s="62">
        <f t="shared" ca="1" si="24"/>
        <v>7.4592369947555637E-4</v>
      </c>
      <c r="L107" s="62">
        <f t="shared" ca="1" si="25"/>
        <v>1.2484112128420855E-5</v>
      </c>
      <c r="M107" s="62">
        <f t="shared" ca="1" si="26"/>
        <v>8793.3205136148372</v>
      </c>
      <c r="N107" s="62">
        <f t="shared" ca="1" si="27"/>
        <v>3863.5079450108665</v>
      </c>
      <c r="O107" s="62">
        <f t="shared" ca="1" si="28"/>
        <v>275.99592673049949</v>
      </c>
      <c r="P107" s="36">
        <f t="shared" ca="1" si="29"/>
        <v>3.533286307167996E-3</v>
      </c>
      <c r="Q107" s="36"/>
      <c r="R107" s="36"/>
      <c r="S107" s="36"/>
      <c r="T107" s="36"/>
    </row>
    <row r="108" spans="1:20">
      <c r="A108" s="69">
        <v>-868</v>
      </c>
      <c r="B108" s="69">
        <v>4.3439600049168803E-3</v>
      </c>
      <c r="C108" s="36"/>
      <c r="D108" s="70">
        <f t="shared" si="17"/>
        <v>-8.6800000000000002E-2</v>
      </c>
      <c r="E108" s="70">
        <f t="shared" si="18"/>
        <v>4.3439600049168803E-3</v>
      </c>
      <c r="F108" s="62">
        <f t="shared" si="19"/>
        <v>7.5342400000000002E-3</v>
      </c>
      <c r="G108" s="62">
        <f t="shared" si="20"/>
        <v>-6.5397203200000004E-4</v>
      </c>
      <c r="H108" s="62">
        <f t="shared" si="21"/>
        <v>5.6764772377600002E-5</v>
      </c>
      <c r="I108" s="62">
        <f t="shared" si="22"/>
        <v>-3.770557284267852E-4</v>
      </c>
      <c r="J108" s="62">
        <f t="shared" si="23"/>
        <v>3.2728437227444959E-5</v>
      </c>
      <c r="K108" s="62">
        <f t="shared" ca="1" si="24"/>
        <v>6.6034763318423262E-4</v>
      </c>
      <c r="L108" s="62">
        <f t="shared" ca="1" si="25"/>
        <v>1.3569000105181821E-5</v>
      </c>
      <c r="M108" s="62">
        <f t="shared" ca="1" si="26"/>
        <v>9136.023512165546</v>
      </c>
      <c r="N108" s="62">
        <f t="shared" ca="1" si="27"/>
        <v>5961.5164914771549</v>
      </c>
      <c r="O108" s="62">
        <f t="shared" ca="1" si="28"/>
        <v>30.690118400318042</v>
      </c>
      <c r="P108" s="36">
        <f t="shared" ca="1" si="29"/>
        <v>3.6836123717326474E-3</v>
      </c>
      <c r="Q108" s="36"/>
      <c r="R108" s="36"/>
      <c r="S108" s="36"/>
      <c r="T108" s="36"/>
    </row>
    <row r="109" spans="1:20">
      <c r="A109" s="69">
        <v>-845</v>
      </c>
      <c r="B109" s="69">
        <v>-1.9628500012913719E-3</v>
      </c>
      <c r="C109" s="36"/>
      <c r="D109" s="70">
        <f t="shared" si="17"/>
        <v>-8.4500000000000006E-2</v>
      </c>
      <c r="E109" s="70">
        <f t="shared" si="18"/>
        <v>-1.9628500012913719E-3</v>
      </c>
      <c r="F109" s="62">
        <f t="shared" si="19"/>
        <v>7.1402500000000008E-3</v>
      </c>
      <c r="G109" s="62">
        <f t="shared" si="20"/>
        <v>-6.0335112500000006E-4</v>
      </c>
      <c r="H109" s="62">
        <f t="shared" si="21"/>
        <v>5.0983170062500008E-5</v>
      </c>
      <c r="I109" s="62">
        <f t="shared" si="22"/>
        <v>1.6586082510912093E-4</v>
      </c>
      <c r="J109" s="62">
        <f t="shared" si="23"/>
        <v>-1.4015239721720721E-5</v>
      </c>
      <c r="K109" s="62">
        <f t="shared" ca="1" si="24"/>
        <v>6.3306078541410687E-4</v>
      </c>
      <c r="L109" s="62">
        <f t="shared" ca="1" si="25"/>
        <v>6.7387528125338579E-6</v>
      </c>
      <c r="M109" s="62">
        <f t="shared" ca="1" si="26"/>
        <v>9243.0133733186703</v>
      </c>
      <c r="N109" s="62">
        <f t="shared" ca="1" si="27"/>
        <v>6702.1084372683026</v>
      </c>
      <c r="O109" s="62">
        <f t="shared" ca="1" si="28"/>
        <v>4.4609165705520004</v>
      </c>
      <c r="P109" s="36">
        <f t="shared" ca="1" si="29"/>
        <v>-2.5959107867054789E-3</v>
      </c>
      <c r="Q109" s="36"/>
      <c r="R109" s="36"/>
      <c r="S109" s="36"/>
      <c r="T109" s="36"/>
    </row>
    <row r="110" spans="1:20">
      <c r="A110" s="69">
        <v>-506.5</v>
      </c>
      <c r="B110" s="69">
        <v>-1.4239450028981082E-3</v>
      </c>
      <c r="C110" s="36"/>
      <c r="D110" s="70">
        <f t="shared" si="17"/>
        <v>-5.0650000000000001E-2</v>
      </c>
      <c r="E110" s="70">
        <f t="shared" si="18"/>
        <v>-1.4239450028981082E-3</v>
      </c>
      <c r="F110" s="62">
        <f t="shared" si="19"/>
        <v>2.5654225000000001E-3</v>
      </c>
      <c r="G110" s="62">
        <f t="shared" si="20"/>
        <v>-1.2993864962499999E-4</v>
      </c>
      <c r="H110" s="62">
        <f t="shared" si="21"/>
        <v>6.5813926035062502E-6</v>
      </c>
      <c r="I110" s="62">
        <f t="shared" si="22"/>
        <v>7.2122814396789181E-5</v>
      </c>
      <c r="J110" s="62">
        <f t="shared" si="23"/>
        <v>-3.6530205491973721E-6</v>
      </c>
      <c r="K110" s="62">
        <f t="shared" ca="1" si="24"/>
        <v>1.748177107532069E-4</v>
      </c>
      <c r="L110" s="62">
        <f t="shared" ca="1" si="25"/>
        <v>2.5560422145617173E-6</v>
      </c>
      <c r="M110" s="62">
        <f t="shared" ca="1" si="26"/>
        <v>10923.968032382503</v>
      </c>
      <c r="N110" s="62">
        <f t="shared" ca="1" si="27"/>
        <v>23257.782542437046</v>
      </c>
      <c r="O110" s="62">
        <f t="shared" ca="1" si="28"/>
        <v>2507.2011206446509</v>
      </c>
      <c r="P110" s="36">
        <f t="shared" ca="1" si="29"/>
        <v>-1.5987627136513152E-3</v>
      </c>
      <c r="Q110" s="36"/>
      <c r="R110" s="36"/>
      <c r="S110" s="36"/>
      <c r="T110" s="36"/>
    </row>
    <row r="111" spans="1:20">
      <c r="A111" s="69">
        <v>-506.5</v>
      </c>
      <c r="B111" s="69">
        <v>4.2760549986269325E-3</v>
      </c>
      <c r="C111" s="36"/>
      <c r="D111" s="70">
        <f t="shared" si="17"/>
        <v>-5.0650000000000001E-2</v>
      </c>
      <c r="E111" s="70">
        <f t="shared" si="18"/>
        <v>4.2760549986269325E-3</v>
      </c>
      <c r="F111" s="62">
        <f t="shared" si="19"/>
        <v>2.5654225000000001E-3</v>
      </c>
      <c r="G111" s="62">
        <f t="shared" si="20"/>
        <v>-1.2993864962499999E-4</v>
      </c>
      <c r="H111" s="62">
        <f t="shared" si="21"/>
        <v>6.5813926035062502E-6</v>
      </c>
      <c r="I111" s="62">
        <f t="shared" si="22"/>
        <v>-2.1658218568045413E-4</v>
      </c>
      <c r="J111" s="62">
        <f t="shared" si="23"/>
        <v>1.0969887704715003E-5</v>
      </c>
      <c r="K111" s="62">
        <f t="shared" ca="1" si="24"/>
        <v>1.748177107532069E-4</v>
      </c>
      <c r="L111" s="62">
        <f t="shared" ca="1" si="25"/>
        <v>1.6820147291445833E-5</v>
      </c>
      <c r="M111" s="62">
        <f t="shared" ca="1" si="26"/>
        <v>10923.968032382503</v>
      </c>
      <c r="N111" s="62">
        <f t="shared" ca="1" si="27"/>
        <v>23257.782542437046</v>
      </c>
      <c r="O111" s="62">
        <f t="shared" ca="1" si="28"/>
        <v>2507.2011206446509</v>
      </c>
      <c r="P111" s="36">
        <f t="shared" ca="1" si="29"/>
        <v>4.1012372878737255E-3</v>
      </c>
      <c r="Q111" s="36"/>
      <c r="R111" s="36"/>
      <c r="S111" s="36"/>
      <c r="T111" s="36"/>
    </row>
    <row r="112" spans="1:20">
      <c r="A112" s="69">
        <v>-495</v>
      </c>
      <c r="B112" s="69">
        <v>-2.4273499948321842E-3</v>
      </c>
      <c r="C112" s="36"/>
      <c r="D112" s="70">
        <f t="shared" si="17"/>
        <v>-4.9500000000000002E-2</v>
      </c>
      <c r="E112" s="70">
        <f t="shared" si="18"/>
        <v>-2.4273499948321842E-3</v>
      </c>
      <c r="F112" s="62">
        <f t="shared" si="19"/>
        <v>2.4502500000000002E-3</v>
      </c>
      <c r="G112" s="62">
        <f t="shared" si="20"/>
        <v>-1.2128737500000001E-4</v>
      </c>
      <c r="H112" s="62">
        <f t="shared" si="21"/>
        <v>6.0037250625000004E-6</v>
      </c>
      <c r="I112" s="62">
        <f t="shared" si="22"/>
        <v>1.2015382474419312E-4</v>
      </c>
      <c r="J112" s="62">
        <f t="shared" si="23"/>
        <v>-5.94761432483756E-6</v>
      </c>
      <c r="K112" s="62">
        <f t="shared" ca="1" si="24"/>
        <v>1.5738619997637782E-4</v>
      </c>
      <c r="L112" s="62">
        <f t="shared" ca="1" si="25"/>
        <v>6.6808611967534435E-6</v>
      </c>
      <c r="M112" s="62">
        <f t="shared" ca="1" si="26"/>
        <v>10984.673414191315</v>
      </c>
      <c r="N112" s="62">
        <f t="shared" ca="1" si="27"/>
        <v>24017.135236598417</v>
      </c>
      <c r="O112" s="62">
        <f t="shared" ca="1" si="28"/>
        <v>2693.8107940337054</v>
      </c>
      <c r="P112" s="36">
        <f t="shared" ca="1" si="29"/>
        <v>-2.5847361948085619E-3</v>
      </c>
      <c r="Q112" s="36"/>
      <c r="R112" s="36"/>
      <c r="S112" s="36"/>
      <c r="T112" s="36"/>
    </row>
    <row r="113" spans="1:20">
      <c r="A113" s="69">
        <v>-473.5</v>
      </c>
      <c r="B113" s="69">
        <v>-5.554550007218495E-4</v>
      </c>
      <c r="C113" s="36"/>
      <c r="D113" s="70">
        <f t="shared" si="17"/>
        <v>-4.7350000000000003E-2</v>
      </c>
      <c r="E113" s="70">
        <f t="shared" si="18"/>
        <v>-5.554550007218495E-4</v>
      </c>
      <c r="F113" s="62">
        <f t="shared" si="19"/>
        <v>2.2420225000000004E-3</v>
      </c>
      <c r="G113" s="62">
        <f t="shared" si="20"/>
        <v>-1.0615976537500003E-4</v>
      </c>
      <c r="H113" s="62">
        <f t="shared" si="21"/>
        <v>5.0266648905062513E-6</v>
      </c>
      <c r="I113" s="62">
        <f t="shared" si="22"/>
        <v>2.6300794284179575E-5</v>
      </c>
      <c r="J113" s="62">
        <f t="shared" si="23"/>
        <v>-1.245342609355903E-6</v>
      </c>
      <c r="K113" s="62">
        <f t="shared" ca="1" si="24"/>
        <v>1.2446838080921037E-4</v>
      </c>
      <c r="L113" s="62">
        <f t="shared" ca="1" si="25"/>
        <v>4.622958047526311E-7</v>
      </c>
      <c r="M113" s="62">
        <f t="shared" ca="1" si="26"/>
        <v>11098.817941578314</v>
      </c>
      <c r="N113" s="62">
        <f t="shared" ca="1" si="27"/>
        <v>25473.440004527176</v>
      </c>
      <c r="O113" s="62">
        <f t="shared" ca="1" si="28"/>
        <v>3061.7694413556278</v>
      </c>
      <c r="P113" s="36">
        <f t="shared" ca="1" si="29"/>
        <v>-6.7992338153105981E-4</v>
      </c>
      <c r="Q113" s="36"/>
      <c r="R113" s="36"/>
      <c r="S113" s="36"/>
      <c r="T113" s="36"/>
    </row>
    <row r="114" spans="1:20">
      <c r="A114" s="69">
        <v>-472</v>
      </c>
      <c r="B114" s="69">
        <v>-2.4341599928447977E-3</v>
      </c>
      <c r="C114" s="36"/>
      <c r="D114" s="70">
        <f t="shared" si="17"/>
        <v>-4.7199999999999999E-2</v>
      </c>
      <c r="E114" s="70">
        <f t="shared" si="18"/>
        <v>-2.4341599928447977E-3</v>
      </c>
      <c r="F114" s="62">
        <f t="shared" si="19"/>
        <v>2.22784E-3</v>
      </c>
      <c r="G114" s="62">
        <f t="shared" si="20"/>
        <v>-1.05154048E-4</v>
      </c>
      <c r="H114" s="62">
        <f t="shared" si="21"/>
        <v>4.9632710656E-6</v>
      </c>
      <c r="I114" s="62">
        <f t="shared" si="22"/>
        <v>1.1489235166227445E-4</v>
      </c>
      <c r="J114" s="62">
        <f t="shared" si="23"/>
        <v>-5.4229189984593543E-6</v>
      </c>
      <c r="K114" s="62">
        <f t="shared" ca="1" si="24"/>
        <v>1.2215581651754491E-4</v>
      </c>
      <c r="L114" s="62">
        <f t="shared" ca="1" si="25"/>
        <v>6.5347505171958498E-6</v>
      </c>
      <c r="M114" s="62">
        <f t="shared" ca="1" si="26"/>
        <v>11106.813291020402</v>
      </c>
      <c r="N114" s="62">
        <f t="shared" ca="1" si="27"/>
        <v>25576.833454718988</v>
      </c>
      <c r="O114" s="62">
        <f t="shared" ca="1" si="28"/>
        <v>3088.3741277969966</v>
      </c>
      <c r="P114" s="36">
        <f t="shared" ca="1" si="29"/>
        <v>-2.5563158093623427E-3</v>
      </c>
      <c r="Q114" s="36"/>
      <c r="R114" s="36"/>
      <c r="S114" s="36"/>
      <c r="T114" s="36"/>
    </row>
    <row r="115" spans="1:20">
      <c r="A115" s="69">
        <v>-457</v>
      </c>
      <c r="B115" s="69">
        <v>-1.321209994785022E-3</v>
      </c>
      <c r="C115" s="36"/>
      <c r="D115" s="70">
        <f t="shared" si="17"/>
        <v>-4.5699999999999998E-2</v>
      </c>
      <c r="E115" s="70">
        <f t="shared" si="18"/>
        <v>-1.321209994785022E-3</v>
      </c>
      <c r="F115" s="62">
        <f t="shared" si="19"/>
        <v>2.0884899999999997E-3</v>
      </c>
      <c r="G115" s="62">
        <f t="shared" si="20"/>
        <v>-9.5443992999999977E-5</v>
      </c>
      <c r="H115" s="62">
        <f t="shared" si="21"/>
        <v>4.3617904800999987E-6</v>
      </c>
      <c r="I115" s="62">
        <f t="shared" si="22"/>
        <v>6.0379296761675501E-5</v>
      </c>
      <c r="J115" s="62">
        <f t="shared" si="23"/>
        <v>-2.7593338620085701E-6</v>
      </c>
      <c r="K115" s="62">
        <f t="shared" ca="1" si="24"/>
        <v>9.8915590019881786E-5</v>
      </c>
      <c r="L115" s="62">
        <f t="shared" ca="1" si="25"/>
        <v>2.0167566766174695E-6</v>
      </c>
      <c r="M115" s="62">
        <f t="shared" ca="1" si="26"/>
        <v>11186.995394847689</v>
      </c>
      <c r="N115" s="62">
        <f t="shared" ca="1" si="27"/>
        <v>26623.685258567766</v>
      </c>
      <c r="O115" s="62">
        <f t="shared" ca="1" si="28"/>
        <v>3361.1580159014088</v>
      </c>
      <c r="P115" s="36">
        <f t="shared" ca="1" si="29"/>
        <v>-1.4201255848049037E-3</v>
      </c>
      <c r="Q115" s="36"/>
      <c r="R115" s="36"/>
      <c r="S115" s="36"/>
      <c r="T115" s="36"/>
    </row>
    <row r="116" spans="1:20">
      <c r="A116" s="69">
        <v>-28</v>
      </c>
      <c r="B116" s="69">
        <v>-5.7508399986545555E-3</v>
      </c>
      <c r="C116" s="36"/>
      <c r="D116" s="70">
        <f t="shared" si="17"/>
        <v>-2.8E-3</v>
      </c>
      <c r="E116" s="70">
        <f t="shared" si="18"/>
        <v>-5.7508399986545555E-3</v>
      </c>
      <c r="F116" s="62">
        <f t="shared" si="19"/>
        <v>7.8399999999999995E-6</v>
      </c>
      <c r="G116" s="62">
        <f t="shared" si="20"/>
        <v>-2.1951999999999997E-8</v>
      </c>
      <c r="H116" s="62">
        <f t="shared" si="21"/>
        <v>6.1465599999999989E-11</v>
      </c>
      <c r="I116" s="62">
        <f t="shared" si="22"/>
        <v>1.6102351996232755E-5</v>
      </c>
      <c r="J116" s="62">
        <f t="shared" si="23"/>
        <v>-4.5086585589451712E-8</v>
      </c>
      <c r="K116" s="62">
        <f t="shared" ca="1" si="24"/>
        <v>-6.5393841175792784E-4</v>
      </c>
      <c r="L116" s="62">
        <f t="shared" ca="1" si="25"/>
        <v>2.5978405786509362E-5</v>
      </c>
      <c r="M116" s="62">
        <f t="shared" ca="1" si="26"/>
        <v>13661.973579633797</v>
      </c>
      <c r="N116" s="62">
        <f t="shared" ca="1" si="27"/>
        <v>67151.1393608527</v>
      </c>
      <c r="O116" s="62">
        <f t="shared" ca="1" si="28"/>
        <v>16740.52216358739</v>
      </c>
      <c r="P116" s="36">
        <f t="shared" ca="1" si="29"/>
        <v>-5.0969015868966277E-3</v>
      </c>
      <c r="Q116" s="36"/>
      <c r="R116" s="36"/>
      <c r="S116" s="36"/>
      <c r="T116" s="36"/>
    </row>
    <row r="117" spans="1:20">
      <c r="A117" s="69">
        <v>-28</v>
      </c>
      <c r="B117" s="69">
        <v>-3.3083999733207747E-4</v>
      </c>
      <c r="C117" s="36"/>
      <c r="D117" s="70">
        <f t="shared" si="17"/>
        <v>-2.8E-3</v>
      </c>
      <c r="E117" s="70">
        <f t="shared" si="18"/>
        <v>-3.3083999733207747E-4</v>
      </c>
      <c r="F117" s="62">
        <f t="shared" si="19"/>
        <v>7.8399999999999995E-6</v>
      </c>
      <c r="G117" s="62">
        <f t="shared" si="20"/>
        <v>-2.1951999999999997E-8</v>
      </c>
      <c r="H117" s="62">
        <f t="shared" si="21"/>
        <v>6.1465599999999989E-11</v>
      </c>
      <c r="I117" s="62">
        <f t="shared" si="22"/>
        <v>9.2635199252981694E-7</v>
      </c>
      <c r="J117" s="62">
        <f t="shared" si="23"/>
        <v>-2.5937855790834873E-9</v>
      </c>
      <c r="K117" s="62">
        <f t="shared" ca="1" si="24"/>
        <v>-6.5393841175792784E-4</v>
      </c>
      <c r="L117" s="62">
        <f t="shared" ca="1" si="25"/>
        <v>1.0439258540449855E-7</v>
      </c>
      <c r="M117" s="62">
        <f t="shared" ca="1" si="26"/>
        <v>13661.973579633797</v>
      </c>
      <c r="N117" s="62">
        <f t="shared" ca="1" si="27"/>
        <v>67151.1393608527</v>
      </c>
      <c r="O117" s="62">
        <f t="shared" ca="1" si="28"/>
        <v>16740.52216358739</v>
      </c>
      <c r="P117" s="36">
        <f t="shared" ca="1" si="29"/>
        <v>3.2309841442585037E-4</v>
      </c>
      <c r="Q117" s="36"/>
      <c r="R117" s="36"/>
      <c r="S117" s="36"/>
      <c r="T117" s="36"/>
    </row>
    <row r="118" spans="1:20">
      <c r="A118" s="71">
        <v>-28</v>
      </c>
      <c r="B118" s="71">
        <v>6.9159999839030206E-5</v>
      </c>
      <c r="C118" s="36"/>
      <c r="D118" s="70">
        <f t="shared" si="17"/>
        <v>-2.8E-3</v>
      </c>
      <c r="E118" s="70">
        <f t="shared" si="18"/>
        <v>6.9159999839030206E-5</v>
      </c>
      <c r="F118" s="62">
        <f t="shared" si="19"/>
        <v>7.8399999999999995E-6</v>
      </c>
      <c r="G118" s="62">
        <f t="shared" si="20"/>
        <v>-2.1951999999999997E-8</v>
      </c>
      <c r="H118" s="62">
        <f t="shared" si="21"/>
        <v>6.1465599999999989E-11</v>
      </c>
      <c r="I118" s="62">
        <f t="shared" si="22"/>
        <v>-1.9364799954928457E-7</v>
      </c>
      <c r="J118" s="62">
        <f t="shared" si="23"/>
        <v>5.4221439873799679E-10</v>
      </c>
      <c r="K118" s="62">
        <f t="shared" ca="1" si="24"/>
        <v>-6.5393841175792784E-4</v>
      </c>
      <c r="L118" s="62">
        <f t="shared" ca="1" si="25"/>
        <v>5.2287131285404375E-7</v>
      </c>
      <c r="M118" s="62">
        <f t="shared" ca="1" si="26"/>
        <v>13661.973579633797</v>
      </c>
      <c r="N118" s="62">
        <f t="shared" ca="1" si="27"/>
        <v>67151.1393608527</v>
      </c>
      <c r="O118" s="62">
        <f t="shared" ca="1" si="28"/>
        <v>16740.52216358739</v>
      </c>
      <c r="P118" s="36">
        <f t="shared" ca="1" si="29"/>
        <v>7.2309841159695805E-4</v>
      </c>
      <c r="Q118" s="36"/>
      <c r="R118" s="36"/>
      <c r="S118" s="36"/>
      <c r="T118" s="36"/>
    </row>
    <row r="119" spans="1:20">
      <c r="A119" s="71">
        <v>-25.5</v>
      </c>
      <c r="B119" s="71">
        <v>-3.2820149936014786E-3</v>
      </c>
      <c r="C119" s="36"/>
      <c r="D119" s="70">
        <f t="shared" si="17"/>
        <v>-2.5500000000000002E-3</v>
      </c>
      <c r="E119" s="70">
        <f t="shared" si="18"/>
        <v>-3.2820149936014786E-3</v>
      </c>
      <c r="F119" s="62">
        <f t="shared" si="19"/>
        <v>6.5025000000000008E-6</v>
      </c>
      <c r="G119" s="62">
        <f t="shared" si="20"/>
        <v>-1.6581375000000002E-8</v>
      </c>
      <c r="H119" s="62">
        <f t="shared" si="21"/>
        <v>4.2282506250000012E-11</v>
      </c>
      <c r="I119" s="62">
        <f t="shared" si="22"/>
        <v>8.3691382336837709E-6</v>
      </c>
      <c r="J119" s="62">
        <f t="shared" si="23"/>
        <v>-2.1341302495893618E-8</v>
      </c>
      <c r="K119" s="62">
        <f t="shared" ca="1" si="24"/>
        <v>-6.5882509521636174E-4</v>
      </c>
      <c r="L119" s="62">
        <f t="shared" ca="1" si="25"/>
        <v>6.8811252429897198E-6</v>
      </c>
      <c r="M119" s="62">
        <f t="shared" ca="1" si="26"/>
        <v>13677.45946692564</v>
      </c>
      <c r="N119" s="62">
        <f t="shared" ca="1" si="27"/>
        <v>67451.008541104573</v>
      </c>
      <c r="O119" s="62">
        <f t="shared" ca="1" si="28"/>
        <v>16852.353502502861</v>
      </c>
      <c r="P119" s="36">
        <f t="shared" ca="1" si="29"/>
        <v>-2.6231898983851169E-3</v>
      </c>
      <c r="Q119" s="36"/>
      <c r="R119" s="36"/>
      <c r="S119" s="36"/>
      <c r="T119" s="36"/>
    </row>
    <row r="120" spans="1:20">
      <c r="A120" s="71">
        <v>-25.5</v>
      </c>
      <c r="B120" s="71">
        <v>4.8379850049968809E-3</v>
      </c>
      <c r="C120" s="36"/>
      <c r="D120" s="70">
        <f t="shared" si="17"/>
        <v>-2.5500000000000002E-3</v>
      </c>
      <c r="E120" s="70">
        <f t="shared" si="18"/>
        <v>4.8379850049968809E-3</v>
      </c>
      <c r="F120" s="62">
        <f t="shared" si="19"/>
        <v>6.5025000000000008E-6</v>
      </c>
      <c r="G120" s="62">
        <f t="shared" si="20"/>
        <v>-1.6581375000000002E-8</v>
      </c>
      <c r="H120" s="62">
        <f t="shared" si="21"/>
        <v>4.2282506250000012E-11</v>
      </c>
      <c r="I120" s="62">
        <f t="shared" si="22"/>
        <v>-1.2336861762742048E-5</v>
      </c>
      <c r="J120" s="62">
        <f t="shared" si="23"/>
        <v>3.1458997494992224E-8</v>
      </c>
      <c r="K120" s="62">
        <f t="shared" ca="1" si="24"/>
        <v>-6.5882509521636174E-4</v>
      </c>
      <c r="L120" s="62">
        <f t="shared" ca="1" si="25"/>
        <v>3.0214921277806317E-5</v>
      </c>
      <c r="M120" s="62">
        <f t="shared" ca="1" si="26"/>
        <v>13677.45946692564</v>
      </c>
      <c r="N120" s="62">
        <f t="shared" ca="1" si="27"/>
        <v>67451.008541104573</v>
      </c>
      <c r="O120" s="62">
        <f t="shared" ca="1" si="28"/>
        <v>16852.353502502861</v>
      </c>
      <c r="P120" s="36">
        <f t="shared" ca="1" si="29"/>
        <v>5.4968101002132426E-3</v>
      </c>
      <c r="Q120" s="36"/>
      <c r="R120" s="36"/>
      <c r="S120" s="36"/>
      <c r="T120" s="36"/>
    </row>
    <row r="121" spans="1:20">
      <c r="A121" s="71">
        <v>-20.5</v>
      </c>
      <c r="B121" s="71">
        <v>-4.1243649975513108E-3</v>
      </c>
      <c r="C121" s="36"/>
      <c r="D121" s="70">
        <f t="shared" si="17"/>
        <v>-2.0500000000000002E-3</v>
      </c>
      <c r="E121" s="70">
        <f t="shared" si="18"/>
        <v>-4.1243649975513108E-3</v>
      </c>
      <c r="F121" s="62">
        <f t="shared" si="19"/>
        <v>4.2025000000000008E-6</v>
      </c>
      <c r="G121" s="62">
        <f t="shared" si="20"/>
        <v>-8.6151250000000032E-9</v>
      </c>
      <c r="H121" s="62">
        <f t="shared" si="21"/>
        <v>1.7661006250000008E-11</v>
      </c>
      <c r="I121" s="62">
        <f t="shared" si="22"/>
        <v>8.4549482449801876E-6</v>
      </c>
      <c r="J121" s="62">
        <f t="shared" si="23"/>
        <v>-1.7332643902209387E-8</v>
      </c>
      <c r="K121" s="62">
        <f t="shared" ca="1" si="24"/>
        <v>-6.6861582328186727E-4</v>
      </c>
      <c r="L121" s="62">
        <f t="shared" ca="1" si="25"/>
        <v>1.1942202355463942E-5</v>
      </c>
      <c r="M121" s="62">
        <f t="shared" ca="1" si="26"/>
        <v>13708.469343377943</v>
      </c>
      <c r="N121" s="62">
        <f t="shared" ca="1" si="27"/>
        <v>68053.090204309236</v>
      </c>
      <c r="O121" s="62">
        <f t="shared" ca="1" si="28"/>
        <v>17077.272101314866</v>
      </c>
      <c r="P121" s="36">
        <f t="shared" ca="1" si="29"/>
        <v>-3.4557491742694436E-3</v>
      </c>
      <c r="Q121" s="36"/>
      <c r="R121" s="36"/>
      <c r="S121" s="36"/>
      <c r="T121" s="36"/>
    </row>
    <row r="122" spans="1:20">
      <c r="A122" s="71">
        <v>-19</v>
      </c>
      <c r="B122" s="71">
        <v>-6.3030699966475368E-3</v>
      </c>
      <c r="C122" s="36"/>
      <c r="D122" s="70">
        <f t="shared" si="17"/>
        <v>-1.9E-3</v>
      </c>
      <c r="E122" s="70">
        <f t="shared" si="18"/>
        <v>-6.3030699966475368E-3</v>
      </c>
      <c r="F122" s="62">
        <f t="shared" si="19"/>
        <v>3.6100000000000002E-6</v>
      </c>
      <c r="G122" s="62">
        <f t="shared" si="20"/>
        <v>-6.8590000000000004E-9</v>
      </c>
      <c r="H122" s="62">
        <f t="shared" si="21"/>
        <v>1.3032100000000001E-11</v>
      </c>
      <c r="I122" s="62">
        <f t="shared" si="22"/>
        <v>1.1975832993630319E-5</v>
      </c>
      <c r="J122" s="62">
        <f t="shared" si="23"/>
        <v>-2.2754082687897605E-8</v>
      </c>
      <c r="K122" s="62">
        <f t="shared" ca="1" si="24"/>
        <v>-6.7155755560016465E-4</v>
      </c>
      <c r="L122" s="62">
        <f t="shared" ca="1" si="25"/>
        <v>3.1713932373671331E-5</v>
      </c>
      <c r="M122" s="62">
        <f t="shared" ca="1" si="26"/>
        <v>13717.782219041981</v>
      </c>
      <c r="N122" s="62">
        <f t="shared" ca="1" si="27"/>
        <v>68234.324665608045</v>
      </c>
      <c r="O122" s="62">
        <f t="shared" ca="1" si="28"/>
        <v>17145.074650364935</v>
      </c>
      <c r="P122" s="36">
        <f t="shared" ca="1" si="29"/>
        <v>-5.6315124410473722E-3</v>
      </c>
      <c r="Q122" s="36"/>
      <c r="R122" s="36"/>
      <c r="S122" s="36"/>
      <c r="T122" s="36"/>
    </row>
    <row r="123" spans="1:20">
      <c r="A123" s="71">
        <v>0</v>
      </c>
      <c r="B123" s="71">
        <v>-1.1299999969196506E-3</v>
      </c>
      <c r="C123" s="36"/>
      <c r="D123" s="70">
        <f t="shared" si="17"/>
        <v>0</v>
      </c>
      <c r="E123" s="70">
        <f t="shared" si="18"/>
        <v>-1.1299999969196506E-3</v>
      </c>
      <c r="F123" s="62">
        <f t="shared" si="19"/>
        <v>0</v>
      </c>
      <c r="G123" s="62">
        <f t="shared" si="20"/>
        <v>0</v>
      </c>
      <c r="H123" s="62">
        <f t="shared" si="21"/>
        <v>0</v>
      </c>
      <c r="I123" s="62">
        <f t="shared" si="22"/>
        <v>0</v>
      </c>
      <c r="J123" s="62">
        <f t="shared" si="23"/>
        <v>0</v>
      </c>
      <c r="K123" s="62">
        <f t="shared" ca="1" si="24"/>
        <v>-7.0899982276245016E-4</v>
      </c>
      <c r="L123" s="62">
        <f t="shared" ca="1" si="25"/>
        <v>1.7724114664039308E-7</v>
      </c>
      <c r="M123" s="62">
        <f t="shared" ca="1" si="26"/>
        <v>13836.142018653265</v>
      </c>
      <c r="N123" s="62">
        <f t="shared" ca="1" si="27"/>
        <v>70554.408115413986</v>
      </c>
      <c r="O123" s="62">
        <f t="shared" ca="1" si="28"/>
        <v>18017.017668258519</v>
      </c>
      <c r="P123" s="36">
        <f t="shared" ca="1" si="29"/>
        <v>-4.2100017415720042E-4</v>
      </c>
      <c r="Q123" s="36"/>
      <c r="R123" s="36"/>
      <c r="S123" s="36"/>
      <c r="T123" s="36"/>
    </row>
    <row r="124" spans="1:20">
      <c r="A124" s="71">
        <v>35.5</v>
      </c>
      <c r="B124" s="71">
        <v>-2.3126849991967902E-3</v>
      </c>
      <c r="C124" s="36"/>
      <c r="D124" s="70">
        <f t="shared" si="17"/>
        <v>3.5500000000000002E-3</v>
      </c>
      <c r="E124" s="70">
        <f t="shared" si="18"/>
        <v>-2.3126849991967902E-3</v>
      </c>
      <c r="F124" s="62">
        <f t="shared" si="19"/>
        <v>1.2602500000000002E-5</v>
      </c>
      <c r="G124" s="62">
        <f t="shared" si="20"/>
        <v>4.4738875000000011E-8</v>
      </c>
      <c r="H124" s="62">
        <f t="shared" si="21"/>
        <v>1.5882300625000005E-10</v>
      </c>
      <c r="I124" s="62">
        <f t="shared" si="22"/>
        <v>-8.2100317471486054E-6</v>
      </c>
      <c r="J124" s="62">
        <f t="shared" si="23"/>
        <v>-2.9145612702377551E-8</v>
      </c>
      <c r="K124" s="62">
        <f t="shared" ca="1" si="24"/>
        <v>-7.7985346251543736E-4</v>
      </c>
      <c r="L124" s="62">
        <f t="shared" ca="1" si="25"/>
        <v>2.3495725198449169E-6</v>
      </c>
      <c r="M124" s="62">
        <f t="shared" ca="1" si="26"/>
        <v>14059.266238493599</v>
      </c>
      <c r="N124" s="62">
        <f t="shared" ca="1" si="27"/>
        <v>75011.607008396764</v>
      </c>
      <c r="O124" s="62">
        <f t="shared" ca="1" si="28"/>
        <v>19711.831646175408</v>
      </c>
      <c r="P124" s="36">
        <f t="shared" ca="1" si="29"/>
        <v>-1.5328315366813527E-3</v>
      </c>
      <c r="Q124" s="36"/>
      <c r="R124" s="36"/>
      <c r="S124" s="36"/>
      <c r="T124" s="36"/>
    </row>
    <row r="125" spans="1:20">
      <c r="A125" s="71">
        <v>70</v>
      </c>
      <c r="B125" s="71">
        <v>-2.1729000000050291E-3</v>
      </c>
      <c r="C125" s="36"/>
      <c r="D125" s="70">
        <f t="shared" si="17"/>
        <v>7.0000000000000001E-3</v>
      </c>
      <c r="E125" s="70">
        <f t="shared" si="18"/>
        <v>-2.1729000000050291E-3</v>
      </c>
      <c r="F125" s="62">
        <f t="shared" si="19"/>
        <v>4.9000000000000005E-5</v>
      </c>
      <c r="G125" s="62">
        <f t="shared" si="20"/>
        <v>3.4300000000000004E-7</v>
      </c>
      <c r="H125" s="62">
        <f t="shared" si="21"/>
        <v>2.4010000000000007E-9</v>
      </c>
      <c r="I125" s="62">
        <f t="shared" si="22"/>
        <v>-1.5210300000035205E-5</v>
      </c>
      <c r="J125" s="62">
        <f t="shared" si="23"/>
        <v>-1.0647210000024644E-7</v>
      </c>
      <c r="K125" s="62">
        <f t="shared" ca="1" si="24"/>
        <v>-8.4982928306455506E-4</v>
      </c>
      <c r="L125" s="62">
        <f t="shared" ca="1" si="25"/>
        <v>1.7505161220253799E-6</v>
      </c>
      <c r="M125" s="62">
        <f t="shared" ca="1" si="26"/>
        <v>14278.589962196686</v>
      </c>
      <c r="N125" s="62">
        <f t="shared" ca="1" si="27"/>
        <v>79497.651441342779</v>
      </c>
      <c r="O125" s="62">
        <f t="shared" ca="1" si="28"/>
        <v>21441.920228631097</v>
      </c>
      <c r="P125" s="36">
        <f t="shared" ca="1" si="29"/>
        <v>-1.323070716940474E-3</v>
      </c>
      <c r="Q125" s="36"/>
      <c r="R125" s="36"/>
      <c r="S125" s="36"/>
      <c r="T125" s="36"/>
    </row>
    <row r="126" spans="1:20">
      <c r="A126" s="71">
        <v>119.5</v>
      </c>
      <c r="B126" s="71">
        <v>-4.3701649919967167E-3</v>
      </c>
      <c r="C126" s="36"/>
      <c r="D126" s="70">
        <f t="shared" si="17"/>
        <v>1.1950000000000001E-2</v>
      </c>
      <c r="E126" s="70">
        <f t="shared" si="18"/>
        <v>-4.3701649919967167E-3</v>
      </c>
      <c r="F126" s="62">
        <f t="shared" si="19"/>
        <v>1.4280250000000001E-4</v>
      </c>
      <c r="G126" s="62">
        <f t="shared" si="20"/>
        <v>1.7064898750000003E-6</v>
      </c>
      <c r="H126" s="62">
        <f t="shared" si="21"/>
        <v>2.0392554006250004E-8</v>
      </c>
      <c r="I126" s="62">
        <f t="shared" si="22"/>
        <v>-5.2223471654360768E-5</v>
      </c>
      <c r="J126" s="62">
        <f t="shared" si="23"/>
        <v>-6.2407048626961119E-7</v>
      </c>
      <c r="K126" s="62">
        <f t="shared" ca="1" si="24"/>
        <v>-9.5215437757859098E-4</v>
      </c>
      <c r="L126" s="62">
        <f t="shared" ca="1" si="25"/>
        <v>1.1682796560274973E-5</v>
      </c>
      <c r="M126" s="62">
        <f t="shared" ca="1" si="26"/>
        <v>14597.585452702047</v>
      </c>
      <c r="N126" s="62">
        <f t="shared" ca="1" si="27"/>
        <v>86204.019034021854</v>
      </c>
      <c r="O126" s="62">
        <f t="shared" ca="1" si="28"/>
        <v>24069.619252171327</v>
      </c>
      <c r="P126" s="36">
        <f t="shared" ca="1" si="29"/>
        <v>-3.4180106144181257E-3</v>
      </c>
      <c r="Q126" s="36"/>
      <c r="R126" s="36"/>
      <c r="S126" s="36"/>
      <c r="T126" s="36"/>
    </row>
    <row r="127" spans="1:20">
      <c r="A127" s="71">
        <v>458</v>
      </c>
      <c r="B127" s="71">
        <v>-2.7312599922879599E-3</v>
      </c>
      <c r="C127" s="36"/>
      <c r="D127" s="70">
        <f t="shared" si="17"/>
        <v>4.58E-2</v>
      </c>
      <c r="E127" s="70">
        <f t="shared" si="18"/>
        <v>-2.7312599922879599E-3</v>
      </c>
      <c r="F127" s="62">
        <f t="shared" si="19"/>
        <v>2.09764E-3</v>
      </c>
      <c r="G127" s="62">
        <f t="shared" si="20"/>
        <v>9.6071911999999997E-5</v>
      </c>
      <c r="H127" s="62">
        <f t="shared" si="21"/>
        <v>4.4000935696000003E-6</v>
      </c>
      <c r="I127" s="62">
        <f t="shared" si="22"/>
        <v>-1.2509170764678858E-4</v>
      </c>
      <c r="J127" s="62">
        <f t="shared" si="23"/>
        <v>-5.7292002102229169E-6</v>
      </c>
      <c r="K127" s="62">
        <f t="shared" ca="1" si="24"/>
        <v>-1.7126974112254023E-3</v>
      </c>
      <c r="L127" s="62">
        <f t="shared" ca="1" si="25"/>
        <v>1.0374697315408193E-6</v>
      </c>
      <c r="M127" s="62">
        <f t="shared" ca="1" si="26"/>
        <v>16919.27793582205</v>
      </c>
      <c r="N127" s="62">
        <f t="shared" ca="1" si="27"/>
        <v>141046.93465255253</v>
      </c>
      <c r="O127" s="62">
        <f t="shared" ca="1" si="28"/>
        <v>46912.049797060034</v>
      </c>
      <c r="P127" s="36">
        <f t="shared" ca="1" si="29"/>
        <v>-1.0185625810625576E-3</v>
      </c>
      <c r="Q127" s="36"/>
      <c r="R127" s="36"/>
      <c r="S127" s="36"/>
      <c r="T127" s="36"/>
    </row>
    <row r="128" spans="1:20">
      <c r="A128" s="71">
        <v>459.5</v>
      </c>
      <c r="B128" s="71">
        <v>-5.5099649980547838E-3</v>
      </c>
      <c r="C128" s="36"/>
      <c r="D128" s="70">
        <f t="shared" si="17"/>
        <v>4.5949999999999998E-2</v>
      </c>
      <c r="E128" s="70">
        <f t="shared" si="18"/>
        <v>-5.5099649980547838E-3</v>
      </c>
      <c r="F128" s="62">
        <f t="shared" si="19"/>
        <v>2.1114024999999998E-3</v>
      </c>
      <c r="G128" s="62">
        <f t="shared" si="20"/>
        <v>9.7018944874999991E-5</v>
      </c>
      <c r="H128" s="62">
        <f t="shared" si="21"/>
        <v>4.4580205170062495E-6</v>
      </c>
      <c r="I128" s="62">
        <f t="shared" si="22"/>
        <v>-2.5318289166061732E-4</v>
      </c>
      <c r="J128" s="62">
        <f t="shared" si="23"/>
        <v>-1.1633753871805366E-5</v>
      </c>
      <c r="K128" s="62">
        <f t="shared" ca="1" si="24"/>
        <v>-1.7163037283135529E-3</v>
      </c>
      <c r="L128" s="62">
        <f t="shared" ca="1" si="25"/>
        <v>1.4391865829534649E-5</v>
      </c>
      <c r="M128" s="62">
        <f t="shared" ca="1" si="26"/>
        <v>16930.125365103988</v>
      </c>
      <c r="N128" s="62">
        <f t="shared" ca="1" si="27"/>
        <v>141326.50422630413</v>
      </c>
      <c r="O128" s="62">
        <f t="shared" ca="1" si="28"/>
        <v>47033.216319442938</v>
      </c>
      <c r="P128" s="36">
        <f t="shared" ca="1" si="29"/>
        <v>-3.7936612697412309E-3</v>
      </c>
      <c r="Q128" s="36"/>
      <c r="R128" s="36"/>
      <c r="S128" s="36"/>
      <c r="T128" s="36"/>
    </row>
    <row r="129" spans="1:20">
      <c r="A129" s="71">
        <v>931.5</v>
      </c>
      <c r="B129" s="71">
        <v>-3.3758049976313487E-3</v>
      </c>
      <c r="C129" s="36"/>
      <c r="D129" s="70">
        <f t="shared" si="17"/>
        <v>9.3149999999999997E-2</v>
      </c>
      <c r="E129" s="70">
        <f t="shared" si="18"/>
        <v>-3.3758049976313487E-3</v>
      </c>
      <c r="F129" s="62">
        <f t="shared" si="19"/>
        <v>8.6769224999999998E-3</v>
      </c>
      <c r="G129" s="62">
        <f t="shared" si="20"/>
        <v>8.0825533087499994E-4</v>
      </c>
      <c r="H129" s="62">
        <f t="shared" si="21"/>
        <v>7.5288984071006243E-5</v>
      </c>
      <c r="I129" s="62">
        <f t="shared" si="22"/>
        <v>-3.1445623552936013E-4</v>
      </c>
      <c r="J129" s="62">
        <f t="shared" si="23"/>
        <v>-2.9291598339559896E-5</v>
      </c>
      <c r="K129" s="62">
        <f t="shared" ca="1" si="24"/>
        <v>-2.9545602475542125E-3</v>
      </c>
      <c r="L129" s="62">
        <f t="shared" ca="1" si="25"/>
        <v>1.7744713946754889E-7</v>
      </c>
      <c r="M129" s="62">
        <f t="shared" ca="1" si="26"/>
        <v>20602.121136247439</v>
      </c>
      <c r="N129" s="62">
        <f t="shared" ca="1" si="27"/>
        <v>246879.33732315333</v>
      </c>
      <c r="O129" s="62">
        <f t="shared" ca="1" si="28"/>
        <v>94864.848934780966</v>
      </c>
      <c r="P129" s="36">
        <f t="shared" ca="1" si="29"/>
        <v>-4.2124475007713613E-4</v>
      </c>
      <c r="Q129" s="36"/>
      <c r="R129" s="36"/>
      <c r="S129" s="36"/>
      <c r="T129" s="36"/>
    </row>
    <row r="130" spans="1:20">
      <c r="A130" s="71">
        <v>3136</v>
      </c>
      <c r="B130" s="71">
        <v>-7.8459199939970858E-3</v>
      </c>
      <c r="C130" s="36"/>
      <c r="D130" s="70">
        <f t="shared" si="17"/>
        <v>0.31359999999999999</v>
      </c>
      <c r="E130" s="70">
        <f t="shared" si="18"/>
        <v>-7.8459199939970858E-3</v>
      </c>
      <c r="F130" s="62">
        <f t="shared" si="19"/>
        <v>9.8344959999999995E-2</v>
      </c>
      <c r="G130" s="62">
        <f t="shared" si="20"/>
        <v>3.0840979455999999E-2</v>
      </c>
      <c r="H130" s="62">
        <f t="shared" si="21"/>
        <v>9.6717311574015998E-3</v>
      </c>
      <c r="I130" s="62">
        <f t="shared" si="22"/>
        <v>-2.4604805101174861E-3</v>
      </c>
      <c r="J130" s="62">
        <f t="shared" si="23"/>
        <v>-7.7160668797284361E-4</v>
      </c>
      <c r="K130" s="62">
        <f t="shared" ca="1" si="24"/>
        <v>-1.1469547043880838E-2</v>
      </c>
      <c r="L130" s="62">
        <f t="shared" ca="1" si="25"/>
        <v>1.3130672996649226E-5</v>
      </c>
      <c r="M130" s="62">
        <f t="shared" ca="1" si="26"/>
        <v>45850.119480983107</v>
      </c>
      <c r="N130" s="62">
        <f t="shared" ca="1" si="27"/>
        <v>1354847.4264936966</v>
      </c>
      <c r="O130" s="62">
        <f t="shared" ca="1" si="28"/>
        <v>668044.29147330578</v>
      </c>
      <c r="P130" s="36">
        <f t="shared" ca="1" si="29"/>
        <v>3.6236270498837524E-3</v>
      </c>
      <c r="Q130" s="36"/>
      <c r="R130" s="36"/>
      <c r="S130" s="36"/>
      <c r="T130" s="36"/>
    </row>
    <row r="131" spans="1:20">
      <c r="A131" s="71">
        <v>3178</v>
      </c>
      <c r="B131" s="71">
        <v>-7.449659999110736E-3</v>
      </c>
      <c r="C131" s="36"/>
      <c r="D131" s="70">
        <f t="shared" si="17"/>
        <v>0.31780000000000003</v>
      </c>
      <c r="E131" s="70">
        <f t="shared" si="18"/>
        <v>-7.449659999110736E-3</v>
      </c>
      <c r="F131" s="62">
        <f t="shared" si="19"/>
        <v>0.10099684000000002</v>
      </c>
      <c r="G131" s="62">
        <f t="shared" si="20"/>
        <v>3.2096795752000008E-2</v>
      </c>
      <c r="H131" s="62">
        <f t="shared" si="21"/>
        <v>1.0200361689985603E-2</v>
      </c>
      <c r="I131" s="62">
        <f t="shared" si="22"/>
        <v>-2.3675019477173921E-3</v>
      </c>
      <c r="J131" s="62">
        <f t="shared" si="23"/>
        <v>-7.5239211898458732E-4</v>
      </c>
      <c r="K131" s="62">
        <f t="shared" ca="1" si="24"/>
        <v>-1.1675456093607511E-2</v>
      </c>
      <c r="L131" s="62">
        <f t="shared" ca="1" si="25"/>
        <v>1.7857352632264201E-5</v>
      </c>
      <c r="M131" s="62">
        <f t="shared" ca="1" si="26"/>
        <v>46482.485781646552</v>
      </c>
      <c r="N131" s="62">
        <f t="shared" ca="1" si="27"/>
        <v>1388448.2824606318</v>
      </c>
      <c r="O131" s="62">
        <f t="shared" ca="1" si="28"/>
        <v>686217.21040793089</v>
      </c>
      <c r="P131" s="36">
        <f t="shared" ca="1" si="29"/>
        <v>4.2257960944967754E-3</v>
      </c>
      <c r="Q131" s="36"/>
      <c r="R131" s="36"/>
      <c r="S131" s="36"/>
      <c r="T131" s="36"/>
    </row>
    <row r="132" spans="1:20">
      <c r="A132" s="71"/>
      <c r="B132" s="71"/>
      <c r="C132" s="36"/>
      <c r="D132" s="70">
        <f t="shared" si="17"/>
        <v>0</v>
      </c>
      <c r="E132" s="70">
        <f t="shared" si="18"/>
        <v>0</v>
      </c>
      <c r="F132" s="62">
        <f t="shared" si="19"/>
        <v>0</v>
      </c>
      <c r="G132" s="62">
        <f t="shared" si="20"/>
        <v>0</v>
      </c>
      <c r="H132" s="62">
        <f t="shared" si="21"/>
        <v>0</v>
      </c>
      <c r="I132" s="62">
        <f t="shared" si="22"/>
        <v>0</v>
      </c>
      <c r="J132" s="62">
        <f t="shared" si="23"/>
        <v>0</v>
      </c>
      <c r="K132" s="62">
        <f t="shared" ca="1" si="24"/>
        <v>-7.0899982276245016E-4</v>
      </c>
      <c r="L132" s="62">
        <f t="shared" ca="1" si="25"/>
        <v>5.026807486771857E-7</v>
      </c>
      <c r="M132" s="62">
        <f t="shared" ca="1" si="26"/>
        <v>13836.142018653265</v>
      </c>
      <c r="N132" s="62">
        <f t="shared" ca="1" si="27"/>
        <v>70554.408115413986</v>
      </c>
      <c r="O132" s="62">
        <f t="shared" ca="1" si="28"/>
        <v>18017.017668258519</v>
      </c>
      <c r="P132" s="36">
        <f t="shared" ca="1" si="29"/>
        <v>7.0899982276245016E-4</v>
      </c>
      <c r="Q132" s="36"/>
      <c r="R132" s="36"/>
      <c r="S132" s="36"/>
      <c r="T132" s="36"/>
    </row>
    <row r="133" spans="1:20">
      <c r="A133" s="71"/>
      <c r="B133" s="71"/>
      <c r="C133" s="36"/>
      <c r="D133" s="70">
        <f t="shared" si="17"/>
        <v>0</v>
      </c>
      <c r="E133" s="70">
        <f t="shared" si="18"/>
        <v>0</v>
      </c>
      <c r="F133" s="62">
        <f t="shared" si="19"/>
        <v>0</v>
      </c>
      <c r="G133" s="62">
        <f t="shared" si="20"/>
        <v>0</v>
      </c>
      <c r="H133" s="62">
        <f t="shared" si="21"/>
        <v>0</v>
      </c>
      <c r="I133" s="62">
        <f t="shared" si="22"/>
        <v>0</v>
      </c>
      <c r="J133" s="62">
        <f t="shared" si="23"/>
        <v>0</v>
      </c>
      <c r="K133" s="62">
        <f t="shared" ca="1" si="24"/>
        <v>-7.0899982276245016E-4</v>
      </c>
      <c r="L133" s="62">
        <f t="shared" ca="1" si="25"/>
        <v>5.026807486771857E-7</v>
      </c>
      <c r="M133" s="62">
        <f t="shared" ca="1" si="26"/>
        <v>13836.142018653265</v>
      </c>
      <c r="N133" s="62">
        <f t="shared" ca="1" si="27"/>
        <v>70554.408115413986</v>
      </c>
      <c r="O133" s="62">
        <f t="shared" ca="1" si="28"/>
        <v>18017.017668258519</v>
      </c>
      <c r="P133" s="36">
        <f t="shared" ca="1" si="29"/>
        <v>7.0899982276245016E-4</v>
      </c>
      <c r="Q133" s="36"/>
      <c r="R133" s="36"/>
      <c r="S133" s="36"/>
      <c r="T133" s="36"/>
    </row>
    <row r="134" spans="1:20">
      <c r="A134" s="71"/>
      <c r="B134" s="71"/>
      <c r="C134" s="36"/>
      <c r="D134" s="70">
        <f t="shared" si="17"/>
        <v>0</v>
      </c>
      <c r="E134" s="70">
        <f t="shared" si="18"/>
        <v>0</v>
      </c>
      <c r="F134" s="62">
        <f t="shared" si="19"/>
        <v>0</v>
      </c>
      <c r="G134" s="62">
        <f t="shared" si="20"/>
        <v>0</v>
      </c>
      <c r="H134" s="62">
        <f t="shared" si="21"/>
        <v>0</v>
      </c>
      <c r="I134" s="62">
        <f t="shared" si="22"/>
        <v>0</v>
      </c>
      <c r="J134" s="62">
        <f t="shared" si="23"/>
        <v>0</v>
      </c>
      <c r="K134" s="62">
        <f t="shared" ca="1" si="24"/>
        <v>-7.0899982276245016E-4</v>
      </c>
      <c r="L134" s="62">
        <f t="shared" ca="1" si="25"/>
        <v>5.026807486771857E-7</v>
      </c>
      <c r="M134" s="62">
        <f t="shared" ca="1" si="26"/>
        <v>13836.142018653265</v>
      </c>
      <c r="N134" s="62">
        <f t="shared" ca="1" si="27"/>
        <v>70554.408115413986</v>
      </c>
      <c r="O134" s="62">
        <f t="shared" ca="1" si="28"/>
        <v>18017.017668258519</v>
      </c>
      <c r="P134" s="36">
        <f t="shared" ca="1" si="29"/>
        <v>7.0899982276245016E-4</v>
      </c>
      <c r="Q134" s="36"/>
      <c r="R134" s="36"/>
      <c r="S134" s="36"/>
      <c r="T134" s="36"/>
    </row>
    <row r="135" spans="1:20">
      <c r="A135" s="71"/>
      <c r="B135" s="71"/>
      <c r="C135" s="36"/>
      <c r="D135" s="70">
        <f t="shared" si="17"/>
        <v>0</v>
      </c>
      <c r="E135" s="70">
        <f t="shared" si="18"/>
        <v>0</v>
      </c>
      <c r="F135" s="62">
        <f t="shared" si="19"/>
        <v>0</v>
      </c>
      <c r="G135" s="62">
        <f t="shared" si="20"/>
        <v>0</v>
      </c>
      <c r="H135" s="62">
        <f t="shared" si="21"/>
        <v>0</v>
      </c>
      <c r="I135" s="62">
        <f t="shared" si="22"/>
        <v>0</v>
      </c>
      <c r="J135" s="62">
        <f t="shared" si="23"/>
        <v>0</v>
      </c>
      <c r="K135" s="62">
        <f t="shared" ca="1" si="24"/>
        <v>-7.0899982276245016E-4</v>
      </c>
      <c r="L135" s="62">
        <f t="shared" ca="1" si="25"/>
        <v>5.026807486771857E-7</v>
      </c>
      <c r="M135" s="62">
        <f t="shared" ca="1" si="26"/>
        <v>13836.142018653265</v>
      </c>
      <c r="N135" s="62">
        <f t="shared" ca="1" si="27"/>
        <v>70554.408115413986</v>
      </c>
      <c r="O135" s="62">
        <f t="shared" ca="1" si="28"/>
        <v>18017.017668258519</v>
      </c>
      <c r="P135" s="36">
        <f t="shared" ca="1" si="29"/>
        <v>7.0899982276245016E-4</v>
      </c>
      <c r="Q135" s="36"/>
      <c r="R135" s="36"/>
      <c r="S135" s="36"/>
      <c r="T135" s="36"/>
    </row>
    <row r="136" spans="1:20">
      <c r="A136" s="71"/>
      <c r="B136" s="71"/>
      <c r="C136" s="36"/>
      <c r="D136" s="70">
        <f t="shared" si="17"/>
        <v>0</v>
      </c>
      <c r="E136" s="70">
        <f t="shared" si="18"/>
        <v>0</v>
      </c>
      <c r="F136" s="62">
        <f t="shared" si="19"/>
        <v>0</v>
      </c>
      <c r="G136" s="62">
        <f t="shared" si="20"/>
        <v>0</v>
      </c>
      <c r="H136" s="62">
        <f t="shared" si="21"/>
        <v>0</v>
      </c>
      <c r="I136" s="62">
        <f t="shared" si="22"/>
        <v>0</v>
      </c>
      <c r="J136" s="62">
        <f t="shared" si="23"/>
        <v>0</v>
      </c>
      <c r="K136" s="62">
        <f t="shared" ca="1" si="24"/>
        <v>-7.0899982276245016E-4</v>
      </c>
      <c r="L136" s="62">
        <f t="shared" ca="1" si="25"/>
        <v>5.026807486771857E-7</v>
      </c>
      <c r="M136" s="62">
        <f t="shared" ca="1" si="26"/>
        <v>13836.142018653265</v>
      </c>
      <c r="N136" s="62">
        <f t="shared" ca="1" si="27"/>
        <v>70554.408115413986</v>
      </c>
      <c r="O136" s="62">
        <f t="shared" ca="1" si="28"/>
        <v>18017.017668258519</v>
      </c>
      <c r="P136" s="36">
        <f t="shared" ca="1" si="29"/>
        <v>7.0899982276245016E-4</v>
      </c>
      <c r="Q136" s="36"/>
      <c r="R136" s="36"/>
      <c r="S136" s="36"/>
      <c r="T136" s="36"/>
    </row>
    <row r="137" spans="1:20">
      <c r="A137" s="71"/>
      <c r="B137" s="71"/>
      <c r="C137" s="36"/>
      <c r="D137" s="70">
        <f t="shared" si="17"/>
        <v>0</v>
      </c>
      <c r="E137" s="70">
        <f t="shared" si="18"/>
        <v>0</v>
      </c>
      <c r="F137" s="62">
        <f t="shared" si="19"/>
        <v>0</v>
      </c>
      <c r="G137" s="62">
        <f t="shared" si="20"/>
        <v>0</v>
      </c>
      <c r="H137" s="62">
        <f t="shared" si="21"/>
        <v>0</v>
      </c>
      <c r="I137" s="62">
        <f t="shared" si="22"/>
        <v>0</v>
      </c>
      <c r="J137" s="62">
        <f t="shared" si="23"/>
        <v>0</v>
      </c>
      <c r="K137" s="62">
        <f t="shared" ca="1" si="24"/>
        <v>-7.0899982276245016E-4</v>
      </c>
      <c r="L137" s="62">
        <f t="shared" ca="1" si="25"/>
        <v>5.026807486771857E-7</v>
      </c>
      <c r="M137" s="62">
        <f t="shared" ca="1" si="26"/>
        <v>13836.142018653265</v>
      </c>
      <c r="N137" s="62">
        <f t="shared" ca="1" si="27"/>
        <v>70554.408115413986</v>
      </c>
      <c r="O137" s="62">
        <f t="shared" ca="1" si="28"/>
        <v>18017.017668258519</v>
      </c>
      <c r="P137" s="36">
        <f t="shared" ca="1" si="29"/>
        <v>7.0899982276245016E-4</v>
      </c>
      <c r="Q137" s="36"/>
      <c r="R137" s="36"/>
      <c r="S137" s="36"/>
      <c r="T137" s="36"/>
    </row>
    <row r="138" spans="1:20">
      <c r="A138" s="71"/>
      <c r="B138" s="71"/>
      <c r="C138" s="36"/>
      <c r="D138" s="70">
        <f t="shared" si="17"/>
        <v>0</v>
      </c>
      <c r="E138" s="70">
        <f t="shared" si="18"/>
        <v>0</v>
      </c>
      <c r="F138" s="62">
        <f t="shared" si="19"/>
        <v>0</v>
      </c>
      <c r="G138" s="62">
        <f t="shared" si="20"/>
        <v>0</v>
      </c>
      <c r="H138" s="62">
        <f t="shared" si="21"/>
        <v>0</v>
      </c>
      <c r="I138" s="62">
        <f t="shared" si="22"/>
        <v>0</v>
      </c>
      <c r="J138" s="62">
        <f t="shared" si="23"/>
        <v>0</v>
      </c>
      <c r="K138" s="62">
        <f t="shared" ca="1" si="24"/>
        <v>-7.0899982276245016E-4</v>
      </c>
      <c r="L138" s="62">
        <f t="shared" ca="1" si="25"/>
        <v>5.026807486771857E-7</v>
      </c>
      <c r="M138" s="62">
        <f t="shared" ca="1" si="26"/>
        <v>13836.142018653265</v>
      </c>
      <c r="N138" s="62">
        <f t="shared" ca="1" si="27"/>
        <v>70554.408115413986</v>
      </c>
      <c r="O138" s="62">
        <f t="shared" ca="1" si="28"/>
        <v>18017.017668258519</v>
      </c>
      <c r="P138" s="36">
        <f t="shared" ca="1" si="29"/>
        <v>7.0899982276245016E-4</v>
      </c>
      <c r="Q138" s="36"/>
      <c r="R138" s="36"/>
      <c r="S138" s="36"/>
      <c r="T138" s="36"/>
    </row>
    <row r="139" spans="1:20">
      <c r="A139" s="71"/>
      <c r="B139" s="71"/>
      <c r="C139" s="36"/>
      <c r="D139" s="70">
        <f t="shared" si="17"/>
        <v>0</v>
      </c>
      <c r="E139" s="70">
        <f t="shared" si="18"/>
        <v>0</v>
      </c>
      <c r="F139" s="62">
        <f t="shared" si="19"/>
        <v>0</v>
      </c>
      <c r="G139" s="62">
        <f t="shared" si="20"/>
        <v>0</v>
      </c>
      <c r="H139" s="62">
        <f t="shared" si="21"/>
        <v>0</v>
      </c>
      <c r="I139" s="62">
        <f t="shared" si="22"/>
        <v>0</v>
      </c>
      <c r="J139" s="62">
        <f t="shared" si="23"/>
        <v>0</v>
      </c>
      <c r="K139" s="62">
        <f t="shared" ca="1" si="24"/>
        <v>-7.0899982276245016E-4</v>
      </c>
      <c r="L139" s="62">
        <f t="shared" ca="1" si="25"/>
        <v>5.026807486771857E-7</v>
      </c>
      <c r="M139" s="62">
        <f t="shared" ca="1" si="26"/>
        <v>13836.142018653265</v>
      </c>
      <c r="N139" s="62">
        <f t="shared" ca="1" si="27"/>
        <v>70554.408115413986</v>
      </c>
      <c r="O139" s="62">
        <f t="shared" ca="1" si="28"/>
        <v>18017.017668258519</v>
      </c>
      <c r="P139" s="36">
        <f t="shared" ca="1" si="29"/>
        <v>7.0899982276245016E-4</v>
      </c>
      <c r="Q139" s="36"/>
      <c r="R139" s="36"/>
      <c r="S139" s="36"/>
      <c r="T139" s="36"/>
    </row>
    <row r="140" spans="1:20">
      <c r="A140" s="71"/>
      <c r="B140" s="71"/>
      <c r="C140" s="36"/>
      <c r="D140" s="70">
        <f t="shared" si="17"/>
        <v>0</v>
      </c>
      <c r="E140" s="70">
        <f t="shared" si="18"/>
        <v>0</v>
      </c>
      <c r="F140" s="62">
        <f t="shared" si="19"/>
        <v>0</v>
      </c>
      <c r="G140" s="62">
        <f t="shared" si="20"/>
        <v>0</v>
      </c>
      <c r="H140" s="62">
        <f t="shared" si="21"/>
        <v>0</v>
      </c>
      <c r="I140" s="62">
        <f t="shared" si="22"/>
        <v>0</v>
      </c>
      <c r="J140" s="62">
        <f t="shared" si="23"/>
        <v>0</v>
      </c>
      <c r="K140" s="62">
        <f t="shared" ca="1" si="24"/>
        <v>-7.0899982276245016E-4</v>
      </c>
      <c r="L140" s="62">
        <f t="shared" ca="1" si="25"/>
        <v>5.026807486771857E-7</v>
      </c>
      <c r="M140" s="62">
        <f t="shared" ca="1" si="26"/>
        <v>13836.142018653265</v>
      </c>
      <c r="N140" s="62">
        <f t="shared" ca="1" si="27"/>
        <v>70554.408115413986</v>
      </c>
      <c r="O140" s="62">
        <f t="shared" ca="1" si="28"/>
        <v>18017.017668258519</v>
      </c>
      <c r="P140" s="36">
        <f t="shared" ca="1" si="29"/>
        <v>7.0899982276245016E-4</v>
      </c>
      <c r="Q140" s="36"/>
      <c r="R140" s="36"/>
      <c r="S140" s="36"/>
      <c r="T140" s="36"/>
    </row>
    <row r="141" spans="1:20">
      <c r="A141" s="71"/>
      <c r="B141" s="71"/>
      <c r="C141" s="36"/>
      <c r="D141" s="70">
        <f t="shared" si="17"/>
        <v>0</v>
      </c>
      <c r="E141" s="70">
        <f t="shared" si="18"/>
        <v>0</v>
      </c>
      <c r="F141" s="62">
        <f t="shared" si="19"/>
        <v>0</v>
      </c>
      <c r="G141" s="62">
        <f t="shared" si="20"/>
        <v>0</v>
      </c>
      <c r="H141" s="62">
        <f t="shared" si="21"/>
        <v>0</v>
      </c>
      <c r="I141" s="62">
        <f t="shared" si="22"/>
        <v>0</v>
      </c>
      <c r="J141" s="62">
        <f t="shared" si="23"/>
        <v>0</v>
      </c>
      <c r="K141" s="62">
        <f t="shared" ca="1" si="24"/>
        <v>-7.0899982276245016E-4</v>
      </c>
      <c r="L141" s="62">
        <f t="shared" ca="1" si="25"/>
        <v>5.026807486771857E-7</v>
      </c>
      <c r="M141" s="62">
        <f t="shared" ca="1" si="26"/>
        <v>13836.142018653265</v>
      </c>
      <c r="N141" s="62">
        <f t="shared" ca="1" si="27"/>
        <v>70554.408115413986</v>
      </c>
      <c r="O141" s="62">
        <f t="shared" ca="1" si="28"/>
        <v>18017.017668258519</v>
      </c>
      <c r="P141" s="36">
        <f t="shared" ca="1" si="29"/>
        <v>7.0899982276245016E-4</v>
      </c>
      <c r="Q141" s="36"/>
      <c r="R141" s="36"/>
      <c r="S141" s="36"/>
      <c r="T141" s="36"/>
    </row>
    <row r="142" spans="1:20">
      <c r="A142" s="71"/>
      <c r="B142" s="71"/>
      <c r="C142" s="36"/>
      <c r="D142" s="70">
        <f t="shared" si="17"/>
        <v>0</v>
      </c>
      <c r="E142" s="70">
        <f t="shared" si="18"/>
        <v>0</v>
      </c>
      <c r="F142" s="62">
        <f t="shared" si="19"/>
        <v>0</v>
      </c>
      <c r="G142" s="62">
        <f t="shared" si="20"/>
        <v>0</v>
      </c>
      <c r="H142" s="62">
        <f t="shared" si="21"/>
        <v>0</v>
      </c>
      <c r="I142" s="62">
        <f t="shared" si="22"/>
        <v>0</v>
      </c>
      <c r="J142" s="62">
        <f t="shared" si="23"/>
        <v>0</v>
      </c>
      <c r="K142" s="62">
        <f t="shared" ca="1" si="24"/>
        <v>-7.0899982276245016E-4</v>
      </c>
      <c r="L142" s="62">
        <f t="shared" ca="1" si="25"/>
        <v>5.026807486771857E-7</v>
      </c>
      <c r="M142" s="62">
        <f t="shared" ca="1" si="26"/>
        <v>13836.142018653265</v>
      </c>
      <c r="N142" s="62">
        <f t="shared" ca="1" si="27"/>
        <v>70554.408115413986</v>
      </c>
      <c r="O142" s="62">
        <f t="shared" ca="1" si="28"/>
        <v>18017.017668258519</v>
      </c>
      <c r="P142" s="36">
        <f t="shared" ca="1" si="29"/>
        <v>7.0899982276245016E-4</v>
      </c>
      <c r="Q142" s="36"/>
      <c r="R142" s="36"/>
      <c r="S142" s="36"/>
      <c r="T142" s="36"/>
    </row>
    <row r="143" spans="1:20">
      <c r="A143" s="71"/>
      <c r="B143" s="71"/>
      <c r="C143" s="36"/>
      <c r="D143" s="70">
        <f t="shared" si="17"/>
        <v>0</v>
      </c>
      <c r="E143" s="70">
        <f t="shared" si="18"/>
        <v>0</v>
      </c>
      <c r="F143" s="62">
        <f t="shared" si="19"/>
        <v>0</v>
      </c>
      <c r="G143" s="62">
        <f t="shared" si="20"/>
        <v>0</v>
      </c>
      <c r="H143" s="62">
        <f t="shared" si="21"/>
        <v>0</v>
      </c>
      <c r="I143" s="62">
        <f t="shared" si="22"/>
        <v>0</v>
      </c>
      <c r="J143" s="62">
        <f t="shared" si="23"/>
        <v>0</v>
      </c>
      <c r="K143" s="62">
        <f t="shared" ca="1" si="24"/>
        <v>-7.0899982276245016E-4</v>
      </c>
      <c r="L143" s="62">
        <f t="shared" ca="1" si="25"/>
        <v>5.026807486771857E-7</v>
      </c>
      <c r="M143" s="62">
        <f t="shared" ca="1" si="26"/>
        <v>13836.142018653265</v>
      </c>
      <c r="N143" s="62">
        <f t="shared" ca="1" si="27"/>
        <v>70554.408115413986</v>
      </c>
      <c r="O143" s="62">
        <f t="shared" ca="1" si="28"/>
        <v>18017.017668258519</v>
      </c>
      <c r="P143" s="36">
        <f t="shared" ca="1" si="29"/>
        <v>7.0899982276245016E-4</v>
      </c>
      <c r="Q143" s="36"/>
      <c r="R143" s="36"/>
      <c r="S143" s="36"/>
      <c r="T143" s="36"/>
    </row>
    <row r="144" spans="1:20">
      <c r="A144" s="71"/>
      <c r="B144" s="71"/>
      <c r="C144" s="36"/>
      <c r="D144" s="70">
        <f t="shared" si="17"/>
        <v>0</v>
      </c>
      <c r="E144" s="70">
        <f t="shared" si="18"/>
        <v>0</v>
      </c>
      <c r="F144" s="62">
        <f t="shared" si="19"/>
        <v>0</v>
      </c>
      <c r="G144" s="62">
        <f t="shared" si="20"/>
        <v>0</v>
      </c>
      <c r="H144" s="62">
        <f t="shared" si="21"/>
        <v>0</v>
      </c>
      <c r="I144" s="62">
        <f t="shared" si="22"/>
        <v>0</v>
      </c>
      <c r="J144" s="62">
        <f t="shared" si="23"/>
        <v>0</v>
      </c>
      <c r="K144" s="62">
        <f t="shared" ca="1" si="24"/>
        <v>-7.0899982276245016E-4</v>
      </c>
      <c r="L144" s="62">
        <f t="shared" ca="1" si="25"/>
        <v>5.026807486771857E-7</v>
      </c>
      <c r="M144" s="62">
        <f t="shared" ca="1" si="26"/>
        <v>13836.142018653265</v>
      </c>
      <c r="N144" s="62">
        <f t="shared" ca="1" si="27"/>
        <v>70554.408115413986</v>
      </c>
      <c r="O144" s="62">
        <f t="shared" ca="1" si="28"/>
        <v>18017.017668258519</v>
      </c>
      <c r="P144" s="36">
        <f t="shared" ca="1" si="29"/>
        <v>7.0899982276245016E-4</v>
      </c>
      <c r="Q144" s="36"/>
      <c r="R144" s="36"/>
      <c r="S144" s="36"/>
      <c r="T144" s="36"/>
    </row>
    <row r="145" spans="1:20">
      <c r="A145" s="71"/>
      <c r="B145" s="71"/>
      <c r="C145" s="36"/>
      <c r="D145" s="70">
        <f t="shared" si="17"/>
        <v>0</v>
      </c>
      <c r="E145" s="70">
        <f t="shared" si="18"/>
        <v>0</v>
      </c>
      <c r="F145" s="62">
        <f t="shared" si="19"/>
        <v>0</v>
      </c>
      <c r="G145" s="62">
        <f t="shared" si="20"/>
        <v>0</v>
      </c>
      <c r="H145" s="62">
        <f t="shared" si="21"/>
        <v>0</v>
      </c>
      <c r="I145" s="62">
        <f t="shared" si="22"/>
        <v>0</v>
      </c>
      <c r="J145" s="62">
        <f t="shared" si="23"/>
        <v>0</v>
      </c>
      <c r="K145" s="62">
        <f t="shared" ca="1" si="24"/>
        <v>-7.0899982276245016E-4</v>
      </c>
      <c r="L145" s="62">
        <f t="shared" ca="1" si="25"/>
        <v>5.026807486771857E-7</v>
      </c>
      <c r="M145" s="62">
        <f t="shared" ca="1" si="26"/>
        <v>13836.142018653265</v>
      </c>
      <c r="N145" s="62">
        <f t="shared" ca="1" si="27"/>
        <v>70554.408115413986</v>
      </c>
      <c r="O145" s="62">
        <f t="shared" ca="1" si="28"/>
        <v>18017.017668258519</v>
      </c>
      <c r="P145" s="36">
        <f t="shared" ca="1" si="29"/>
        <v>7.0899982276245016E-4</v>
      </c>
      <c r="Q145" s="36"/>
      <c r="R145" s="36"/>
      <c r="S145" s="36"/>
      <c r="T145" s="36"/>
    </row>
    <row r="146" spans="1:20">
      <c r="A146" s="71"/>
      <c r="B146" s="71"/>
      <c r="C146" s="36"/>
      <c r="D146" s="70">
        <f t="shared" si="17"/>
        <v>0</v>
      </c>
      <c r="E146" s="70">
        <f t="shared" si="18"/>
        <v>0</v>
      </c>
      <c r="F146" s="62">
        <f t="shared" si="19"/>
        <v>0</v>
      </c>
      <c r="G146" s="62">
        <f t="shared" si="20"/>
        <v>0</v>
      </c>
      <c r="H146" s="62">
        <f t="shared" si="21"/>
        <v>0</v>
      </c>
      <c r="I146" s="62">
        <f t="shared" si="22"/>
        <v>0</v>
      </c>
      <c r="J146" s="62">
        <f t="shared" si="23"/>
        <v>0</v>
      </c>
      <c r="K146" s="62">
        <f t="shared" ca="1" si="24"/>
        <v>-7.0899982276245016E-4</v>
      </c>
      <c r="L146" s="62">
        <f t="shared" ca="1" si="25"/>
        <v>5.026807486771857E-7</v>
      </c>
      <c r="M146" s="62">
        <f t="shared" ca="1" si="26"/>
        <v>13836.142018653265</v>
      </c>
      <c r="N146" s="62">
        <f t="shared" ca="1" si="27"/>
        <v>70554.408115413986</v>
      </c>
      <c r="O146" s="62">
        <f t="shared" ca="1" si="28"/>
        <v>18017.017668258519</v>
      </c>
      <c r="P146" s="36">
        <f t="shared" ca="1" si="29"/>
        <v>7.0899982276245016E-4</v>
      </c>
      <c r="Q146" s="36"/>
      <c r="R146" s="36"/>
      <c r="S146" s="36"/>
      <c r="T146" s="36"/>
    </row>
    <row r="147" spans="1:20">
      <c r="A147" s="71"/>
      <c r="B147" s="71"/>
      <c r="C147" s="36"/>
      <c r="D147" s="70">
        <f t="shared" si="17"/>
        <v>0</v>
      </c>
      <c r="E147" s="70">
        <f t="shared" si="18"/>
        <v>0</v>
      </c>
      <c r="F147" s="62">
        <f t="shared" si="19"/>
        <v>0</v>
      </c>
      <c r="G147" s="62">
        <f t="shared" si="20"/>
        <v>0</v>
      </c>
      <c r="H147" s="62">
        <f t="shared" si="21"/>
        <v>0</v>
      </c>
      <c r="I147" s="62">
        <f t="shared" si="22"/>
        <v>0</v>
      </c>
      <c r="J147" s="62">
        <f t="shared" si="23"/>
        <v>0</v>
      </c>
      <c r="K147" s="62">
        <f t="shared" ca="1" si="24"/>
        <v>-7.0899982276245016E-4</v>
      </c>
      <c r="L147" s="62">
        <f t="shared" ca="1" si="25"/>
        <v>5.026807486771857E-7</v>
      </c>
      <c r="M147" s="62">
        <f t="shared" ca="1" si="26"/>
        <v>13836.142018653265</v>
      </c>
      <c r="N147" s="62">
        <f t="shared" ca="1" si="27"/>
        <v>70554.408115413986</v>
      </c>
      <c r="O147" s="62">
        <f t="shared" ca="1" si="28"/>
        <v>18017.017668258519</v>
      </c>
      <c r="P147" s="36">
        <f t="shared" ca="1" si="29"/>
        <v>7.0899982276245016E-4</v>
      </c>
      <c r="Q147" s="36"/>
      <c r="R147" s="36"/>
      <c r="S147" s="36"/>
      <c r="T147" s="36"/>
    </row>
    <row r="148" spans="1:20">
      <c r="A148" s="71"/>
      <c r="B148" s="71"/>
      <c r="C148" s="36"/>
      <c r="D148" s="70">
        <f t="shared" si="17"/>
        <v>0</v>
      </c>
      <c r="E148" s="70">
        <f t="shared" si="18"/>
        <v>0</v>
      </c>
      <c r="F148" s="62">
        <f t="shared" si="19"/>
        <v>0</v>
      </c>
      <c r="G148" s="62">
        <f t="shared" si="20"/>
        <v>0</v>
      </c>
      <c r="H148" s="62">
        <f t="shared" si="21"/>
        <v>0</v>
      </c>
      <c r="I148" s="62">
        <f t="shared" si="22"/>
        <v>0</v>
      </c>
      <c r="J148" s="62">
        <f t="shared" si="23"/>
        <v>0</v>
      </c>
      <c r="K148" s="62">
        <f t="shared" ca="1" si="24"/>
        <v>-7.0899982276245016E-4</v>
      </c>
      <c r="L148" s="62">
        <f t="shared" ca="1" si="25"/>
        <v>5.026807486771857E-7</v>
      </c>
      <c r="M148" s="62">
        <f t="shared" ca="1" si="26"/>
        <v>13836.142018653265</v>
      </c>
      <c r="N148" s="62">
        <f t="shared" ca="1" si="27"/>
        <v>70554.408115413986</v>
      </c>
      <c r="O148" s="62">
        <f t="shared" ca="1" si="28"/>
        <v>18017.017668258519</v>
      </c>
      <c r="P148" s="36">
        <f t="shared" ca="1" si="29"/>
        <v>7.0899982276245016E-4</v>
      </c>
      <c r="Q148" s="36"/>
      <c r="R148" s="36"/>
      <c r="S148" s="36"/>
      <c r="T148" s="36"/>
    </row>
    <row r="149" spans="1:20">
      <c r="A149" s="71"/>
      <c r="B149" s="71"/>
      <c r="C149" s="36"/>
      <c r="D149" s="70">
        <f t="shared" ref="D149:D212" si="30">A149/A$18</f>
        <v>0</v>
      </c>
      <c r="E149" s="70">
        <f t="shared" ref="E149:E212" si="31">B149/B$18</f>
        <v>0</v>
      </c>
      <c r="F149" s="62">
        <f t="shared" ref="F149:F212" si="32">D149*D149</f>
        <v>0</v>
      </c>
      <c r="G149" s="62">
        <f t="shared" ref="G149:G212" si="33">D149*F149</f>
        <v>0</v>
      </c>
      <c r="H149" s="62">
        <f t="shared" ref="H149:H212" si="34">F149*F149</f>
        <v>0</v>
      </c>
      <c r="I149" s="62">
        <f t="shared" ref="I149:I212" si="35">E149*D149</f>
        <v>0</v>
      </c>
      <c r="J149" s="62">
        <f t="shared" ref="J149:J212" si="36">I149*D149</f>
        <v>0</v>
      </c>
      <c r="K149" s="62">
        <f t="shared" ref="K149:K212" ca="1" si="37">+E$4+E$5*D149+E$6*D149^2</f>
        <v>-7.0899982276245016E-4</v>
      </c>
      <c r="L149" s="62">
        <f t="shared" ref="L149:L212" ca="1" si="38">+(K149-E149)^2</f>
        <v>5.026807486771857E-7</v>
      </c>
      <c r="M149" s="62">
        <f t="shared" ref="M149:M212" ca="1" si="39">(M$1-M$2*D149+M$3*F149)^2</f>
        <v>13836.142018653265</v>
      </c>
      <c r="N149" s="62">
        <f t="shared" ref="N149:N212" ca="1" si="40">(-M$2+M$4*D149-M$5*F149)^2</f>
        <v>70554.408115413986</v>
      </c>
      <c r="O149" s="62">
        <f t="shared" ref="O149:O212" ca="1" si="41">+(M$3-D149*M$5+F149*M$6)^2</f>
        <v>18017.017668258519</v>
      </c>
      <c r="P149" s="36">
        <f t="shared" ref="P149:P212" ca="1" si="42">+E149-K149</f>
        <v>7.0899982276245016E-4</v>
      </c>
      <c r="Q149" s="36"/>
      <c r="R149" s="36"/>
      <c r="S149" s="36"/>
      <c r="T149" s="36"/>
    </row>
    <row r="150" spans="1:20">
      <c r="A150" s="71"/>
      <c r="B150" s="71"/>
      <c r="C150" s="36"/>
      <c r="D150" s="70">
        <f t="shared" si="30"/>
        <v>0</v>
      </c>
      <c r="E150" s="70">
        <f t="shared" si="31"/>
        <v>0</v>
      </c>
      <c r="F150" s="62">
        <f t="shared" si="32"/>
        <v>0</v>
      </c>
      <c r="G150" s="62">
        <f t="shared" si="33"/>
        <v>0</v>
      </c>
      <c r="H150" s="62">
        <f t="shared" si="34"/>
        <v>0</v>
      </c>
      <c r="I150" s="62">
        <f t="shared" si="35"/>
        <v>0</v>
      </c>
      <c r="J150" s="62">
        <f t="shared" si="36"/>
        <v>0</v>
      </c>
      <c r="K150" s="62">
        <f t="shared" ca="1" si="37"/>
        <v>-7.0899982276245016E-4</v>
      </c>
      <c r="L150" s="62">
        <f t="shared" ca="1" si="38"/>
        <v>5.026807486771857E-7</v>
      </c>
      <c r="M150" s="62">
        <f t="shared" ca="1" si="39"/>
        <v>13836.142018653265</v>
      </c>
      <c r="N150" s="62">
        <f t="shared" ca="1" si="40"/>
        <v>70554.408115413986</v>
      </c>
      <c r="O150" s="62">
        <f t="shared" ca="1" si="41"/>
        <v>18017.017668258519</v>
      </c>
      <c r="P150" s="36">
        <f t="shared" ca="1" si="42"/>
        <v>7.0899982276245016E-4</v>
      </c>
      <c r="Q150" s="36"/>
      <c r="R150" s="36"/>
      <c r="S150" s="36"/>
      <c r="T150" s="36"/>
    </row>
    <row r="151" spans="1:20">
      <c r="A151" s="71"/>
      <c r="B151" s="71"/>
      <c r="C151" s="36"/>
      <c r="D151" s="70">
        <f t="shared" si="30"/>
        <v>0</v>
      </c>
      <c r="E151" s="70">
        <f t="shared" si="31"/>
        <v>0</v>
      </c>
      <c r="F151" s="62">
        <f t="shared" si="32"/>
        <v>0</v>
      </c>
      <c r="G151" s="62">
        <f t="shared" si="33"/>
        <v>0</v>
      </c>
      <c r="H151" s="62">
        <f t="shared" si="34"/>
        <v>0</v>
      </c>
      <c r="I151" s="62">
        <f t="shared" si="35"/>
        <v>0</v>
      </c>
      <c r="J151" s="62">
        <f t="shared" si="36"/>
        <v>0</v>
      </c>
      <c r="K151" s="62">
        <f t="shared" ca="1" si="37"/>
        <v>-7.0899982276245016E-4</v>
      </c>
      <c r="L151" s="62">
        <f t="shared" ca="1" si="38"/>
        <v>5.026807486771857E-7</v>
      </c>
      <c r="M151" s="62">
        <f t="shared" ca="1" si="39"/>
        <v>13836.142018653265</v>
      </c>
      <c r="N151" s="62">
        <f t="shared" ca="1" si="40"/>
        <v>70554.408115413986</v>
      </c>
      <c r="O151" s="62">
        <f t="shared" ca="1" si="41"/>
        <v>18017.017668258519</v>
      </c>
      <c r="P151" s="36">
        <f t="shared" ca="1" si="42"/>
        <v>7.0899982276245016E-4</v>
      </c>
      <c r="Q151" s="36"/>
      <c r="R151" s="36"/>
      <c r="S151" s="36"/>
      <c r="T151" s="36"/>
    </row>
    <row r="152" spans="1:20">
      <c r="A152" s="71"/>
      <c r="B152" s="71"/>
      <c r="C152" s="36"/>
      <c r="D152" s="70">
        <f t="shared" si="30"/>
        <v>0</v>
      </c>
      <c r="E152" s="70">
        <f t="shared" si="31"/>
        <v>0</v>
      </c>
      <c r="F152" s="62">
        <f t="shared" si="32"/>
        <v>0</v>
      </c>
      <c r="G152" s="62">
        <f t="shared" si="33"/>
        <v>0</v>
      </c>
      <c r="H152" s="62">
        <f t="shared" si="34"/>
        <v>0</v>
      </c>
      <c r="I152" s="62">
        <f t="shared" si="35"/>
        <v>0</v>
      </c>
      <c r="J152" s="62">
        <f t="shared" si="36"/>
        <v>0</v>
      </c>
      <c r="K152" s="62">
        <f t="shared" ca="1" si="37"/>
        <v>-7.0899982276245016E-4</v>
      </c>
      <c r="L152" s="62">
        <f t="shared" ca="1" si="38"/>
        <v>5.026807486771857E-7</v>
      </c>
      <c r="M152" s="62">
        <f t="shared" ca="1" si="39"/>
        <v>13836.142018653265</v>
      </c>
      <c r="N152" s="62">
        <f t="shared" ca="1" si="40"/>
        <v>70554.408115413986</v>
      </c>
      <c r="O152" s="62">
        <f t="shared" ca="1" si="41"/>
        <v>18017.017668258519</v>
      </c>
      <c r="P152" s="36">
        <f t="shared" ca="1" si="42"/>
        <v>7.0899982276245016E-4</v>
      </c>
      <c r="Q152" s="36"/>
      <c r="R152" s="36"/>
      <c r="S152" s="36"/>
      <c r="T152" s="36"/>
    </row>
    <row r="153" spans="1:20">
      <c r="A153" s="71"/>
      <c r="B153" s="71"/>
      <c r="C153" s="36"/>
      <c r="D153" s="70">
        <f t="shared" si="30"/>
        <v>0</v>
      </c>
      <c r="E153" s="70">
        <f t="shared" si="31"/>
        <v>0</v>
      </c>
      <c r="F153" s="62">
        <f t="shared" si="32"/>
        <v>0</v>
      </c>
      <c r="G153" s="62">
        <f t="shared" si="33"/>
        <v>0</v>
      </c>
      <c r="H153" s="62">
        <f t="shared" si="34"/>
        <v>0</v>
      </c>
      <c r="I153" s="62">
        <f t="shared" si="35"/>
        <v>0</v>
      </c>
      <c r="J153" s="62">
        <f t="shared" si="36"/>
        <v>0</v>
      </c>
      <c r="K153" s="62">
        <f t="shared" ca="1" si="37"/>
        <v>-7.0899982276245016E-4</v>
      </c>
      <c r="L153" s="62">
        <f t="shared" ca="1" si="38"/>
        <v>5.026807486771857E-7</v>
      </c>
      <c r="M153" s="62">
        <f t="shared" ca="1" si="39"/>
        <v>13836.142018653265</v>
      </c>
      <c r="N153" s="62">
        <f t="shared" ca="1" si="40"/>
        <v>70554.408115413986</v>
      </c>
      <c r="O153" s="62">
        <f t="shared" ca="1" si="41"/>
        <v>18017.017668258519</v>
      </c>
      <c r="P153" s="36">
        <f t="shared" ca="1" si="42"/>
        <v>7.0899982276245016E-4</v>
      </c>
      <c r="Q153" s="36"/>
      <c r="R153" s="36"/>
      <c r="S153" s="36"/>
      <c r="T153" s="36"/>
    </row>
    <row r="154" spans="1:20">
      <c r="A154" s="71"/>
      <c r="B154" s="71"/>
      <c r="C154" s="36"/>
      <c r="D154" s="70">
        <f t="shared" si="30"/>
        <v>0</v>
      </c>
      <c r="E154" s="70">
        <f t="shared" si="31"/>
        <v>0</v>
      </c>
      <c r="F154" s="62">
        <f t="shared" si="32"/>
        <v>0</v>
      </c>
      <c r="G154" s="62">
        <f t="shared" si="33"/>
        <v>0</v>
      </c>
      <c r="H154" s="62">
        <f t="shared" si="34"/>
        <v>0</v>
      </c>
      <c r="I154" s="62">
        <f t="shared" si="35"/>
        <v>0</v>
      </c>
      <c r="J154" s="62">
        <f t="shared" si="36"/>
        <v>0</v>
      </c>
      <c r="K154" s="62">
        <f t="shared" ca="1" si="37"/>
        <v>-7.0899982276245016E-4</v>
      </c>
      <c r="L154" s="62">
        <f t="shared" ca="1" si="38"/>
        <v>5.026807486771857E-7</v>
      </c>
      <c r="M154" s="62">
        <f t="shared" ca="1" si="39"/>
        <v>13836.142018653265</v>
      </c>
      <c r="N154" s="62">
        <f t="shared" ca="1" si="40"/>
        <v>70554.408115413986</v>
      </c>
      <c r="O154" s="62">
        <f t="shared" ca="1" si="41"/>
        <v>18017.017668258519</v>
      </c>
      <c r="P154" s="36">
        <f t="shared" ca="1" si="42"/>
        <v>7.0899982276245016E-4</v>
      </c>
      <c r="Q154" s="36"/>
      <c r="R154" s="36"/>
      <c r="S154" s="36"/>
      <c r="T154" s="36"/>
    </row>
    <row r="155" spans="1:20">
      <c r="A155" s="71"/>
      <c r="B155" s="71"/>
      <c r="C155" s="36"/>
      <c r="D155" s="70">
        <f t="shared" si="30"/>
        <v>0</v>
      </c>
      <c r="E155" s="70">
        <f t="shared" si="31"/>
        <v>0</v>
      </c>
      <c r="F155" s="62">
        <f t="shared" si="32"/>
        <v>0</v>
      </c>
      <c r="G155" s="62">
        <f t="shared" si="33"/>
        <v>0</v>
      </c>
      <c r="H155" s="62">
        <f t="shared" si="34"/>
        <v>0</v>
      </c>
      <c r="I155" s="62">
        <f t="shared" si="35"/>
        <v>0</v>
      </c>
      <c r="J155" s="62">
        <f t="shared" si="36"/>
        <v>0</v>
      </c>
      <c r="K155" s="62">
        <f t="shared" ca="1" si="37"/>
        <v>-7.0899982276245016E-4</v>
      </c>
      <c r="L155" s="62">
        <f t="shared" ca="1" si="38"/>
        <v>5.026807486771857E-7</v>
      </c>
      <c r="M155" s="62">
        <f t="shared" ca="1" si="39"/>
        <v>13836.142018653265</v>
      </c>
      <c r="N155" s="62">
        <f t="shared" ca="1" si="40"/>
        <v>70554.408115413986</v>
      </c>
      <c r="O155" s="62">
        <f t="shared" ca="1" si="41"/>
        <v>18017.017668258519</v>
      </c>
      <c r="P155" s="36">
        <f t="shared" ca="1" si="42"/>
        <v>7.0899982276245016E-4</v>
      </c>
      <c r="Q155" s="36"/>
      <c r="R155" s="36"/>
      <c r="S155" s="36"/>
      <c r="T155" s="36"/>
    </row>
    <row r="156" spans="1:20">
      <c r="A156" s="71"/>
      <c r="B156" s="71"/>
      <c r="C156" s="36"/>
      <c r="D156" s="70">
        <f t="shared" si="30"/>
        <v>0</v>
      </c>
      <c r="E156" s="70">
        <f t="shared" si="31"/>
        <v>0</v>
      </c>
      <c r="F156" s="62">
        <f t="shared" si="32"/>
        <v>0</v>
      </c>
      <c r="G156" s="62">
        <f t="shared" si="33"/>
        <v>0</v>
      </c>
      <c r="H156" s="62">
        <f t="shared" si="34"/>
        <v>0</v>
      </c>
      <c r="I156" s="62">
        <f t="shared" si="35"/>
        <v>0</v>
      </c>
      <c r="J156" s="62">
        <f t="shared" si="36"/>
        <v>0</v>
      </c>
      <c r="K156" s="62">
        <f t="shared" ca="1" si="37"/>
        <v>-7.0899982276245016E-4</v>
      </c>
      <c r="L156" s="62">
        <f t="shared" ca="1" si="38"/>
        <v>5.026807486771857E-7</v>
      </c>
      <c r="M156" s="62">
        <f t="shared" ca="1" si="39"/>
        <v>13836.142018653265</v>
      </c>
      <c r="N156" s="62">
        <f t="shared" ca="1" si="40"/>
        <v>70554.408115413986</v>
      </c>
      <c r="O156" s="62">
        <f t="shared" ca="1" si="41"/>
        <v>18017.017668258519</v>
      </c>
      <c r="P156" s="36">
        <f t="shared" ca="1" si="42"/>
        <v>7.0899982276245016E-4</v>
      </c>
      <c r="Q156" s="36"/>
      <c r="R156" s="36"/>
      <c r="S156" s="36"/>
      <c r="T156" s="36"/>
    </row>
    <row r="157" spans="1:20">
      <c r="A157" s="71"/>
      <c r="B157" s="71"/>
      <c r="C157" s="36"/>
      <c r="D157" s="70">
        <f t="shared" si="30"/>
        <v>0</v>
      </c>
      <c r="E157" s="70">
        <f t="shared" si="31"/>
        <v>0</v>
      </c>
      <c r="F157" s="62">
        <f t="shared" si="32"/>
        <v>0</v>
      </c>
      <c r="G157" s="62">
        <f t="shared" si="33"/>
        <v>0</v>
      </c>
      <c r="H157" s="62">
        <f t="shared" si="34"/>
        <v>0</v>
      </c>
      <c r="I157" s="62">
        <f t="shared" si="35"/>
        <v>0</v>
      </c>
      <c r="J157" s="62">
        <f t="shared" si="36"/>
        <v>0</v>
      </c>
      <c r="K157" s="62">
        <f t="shared" ca="1" si="37"/>
        <v>-7.0899982276245016E-4</v>
      </c>
      <c r="L157" s="62">
        <f t="shared" ca="1" si="38"/>
        <v>5.026807486771857E-7</v>
      </c>
      <c r="M157" s="62">
        <f t="shared" ca="1" si="39"/>
        <v>13836.142018653265</v>
      </c>
      <c r="N157" s="62">
        <f t="shared" ca="1" si="40"/>
        <v>70554.408115413986</v>
      </c>
      <c r="O157" s="62">
        <f t="shared" ca="1" si="41"/>
        <v>18017.017668258519</v>
      </c>
      <c r="P157" s="36">
        <f t="shared" ca="1" si="42"/>
        <v>7.0899982276245016E-4</v>
      </c>
      <c r="Q157" s="36"/>
      <c r="R157" s="36"/>
      <c r="S157" s="36"/>
      <c r="T157" s="36"/>
    </row>
    <row r="158" spans="1:20">
      <c r="A158" s="71"/>
      <c r="B158" s="71"/>
      <c r="C158" s="36"/>
      <c r="D158" s="70">
        <f t="shared" si="30"/>
        <v>0</v>
      </c>
      <c r="E158" s="70">
        <f t="shared" si="31"/>
        <v>0</v>
      </c>
      <c r="F158" s="62">
        <f t="shared" si="32"/>
        <v>0</v>
      </c>
      <c r="G158" s="62">
        <f t="shared" si="33"/>
        <v>0</v>
      </c>
      <c r="H158" s="62">
        <f t="shared" si="34"/>
        <v>0</v>
      </c>
      <c r="I158" s="62">
        <f t="shared" si="35"/>
        <v>0</v>
      </c>
      <c r="J158" s="62">
        <f t="shared" si="36"/>
        <v>0</v>
      </c>
      <c r="K158" s="62">
        <f t="shared" ca="1" si="37"/>
        <v>-7.0899982276245016E-4</v>
      </c>
      <c r="L158" s="62">
        <f t="shared" ca="1" si="38"/>
        <v>5.026807486771857E-7</v>
      </c>
      <c r="M158" s="62">
        <f t="shared" ca="1" si="39"/>
        <v>13836.142018653265</v>
      </c>
      <c r="N158" s="62">
        <f t="shared" ca="1" si="40"/>
        <v>70554.408115413986</v>
      </c>
      <c r="O158" s="62">
        <f t="shared" ca="1" si="41"/>
        <v>18017.017668258519</v>
      </c>
      <c r="P158" s="36">
        <f t="shared" ca="1" si="42"/>
        <v>7.0899982276245016E-4</v>
      </c>
      <c r="Q158" s="36"/>
      <c r="R158" s="36"/>
      <c r="S158" s="36"/>
      <c r="T158" s="36"/>
    </row>
    <row r="159" spans="1:20">
      <c r="C159" s="36"/>
      <c r="D159" s="70">
        <f t="shared" si="30"/>
        <v>0</v>
      </c>
      <c r="E159" s="70">
        <f t="shared" si="31"/>
        <v>0</v>
      </c>
      <c r="F159" s="62">
        <f t="shared" si="32"/>
        <v>0</v>
      </c>
      <c r="G159" s="62">
        <f t="shared" si="33"/>
        <v>0</v>
      </c>
      <c r="H159" s="62">
        <f t="shared" si="34"/>
        <v>0</v>
      </c>
      <c r="I159" s="62">
        <f t="shared" si="35"/>
        <v>0</v>
      </c>
      <c r="J159" s="62">
        <f t="shared" si="36"/>
        <v>0</v>
      </c>
      <c r="K159" s="62">
        <f t="shared" ca="1" si="37"/>
        <v>-7.0899982276245016E-4</v>
      </c>
      <c r="L159" s="62">
        <f t="shared" ca="1" si="38"/>
        <v>5.026807486771857E-7</v>
      </c>
      <c r="M159" s="62">
        <f t="shared" ca="1" si="39"/>
        <v>13836.142018653265</v>
      </c>
      <c r="N159" s="62">
        <f t="shared" ca="1" si="40"/>
        <v>70554.408115413986</v>
      </c>
      <c r="O159" s="62">
        <f t="shared" ca="1" si="41"/>
        <v>18017.017668258519</v>
      </c>
      <c r="P159" s="36">
        <f t="shared" ca="1" si="42"/>
        <v>7.0899982276245016E-4</v>
      </c>
      <c r="Q159" s="36"/>
      <c r="R159" s="36"/>
      <c r="S159" s="36"/>
      <c r="T159" s="36"/>
    </row>
    <row r="160" spans="1:20">
      <c r="C160" s="36"/>
      <c r="D160" s="70">
        <f t="shared" si="30"/>
        <v>0</v>
      </c>
      <c r="E160" s="70">
        <f t="shared" si="31"/>
        <v>0</v>
      </c>
      <c r="F160" s="62">
        <f t="shared" si="32"/>
        <v>0</v>
      </c>
      <c r="G160" s="62">
        <f t="shared" si="33"/>
        <v>0</v>
      </c>
      <c r="H160" s="62">
        <f t="shared" si="34"/>
        <v>0</v>
      </c>
      <c r="I160" s="62">
        <f t="shared" si="35"/>
        <v>0</v>
      </c>
      <c r="J160" s="62">
        <f t="shared" si="36"/>
        <v>0</v>
      </c>
      <c r="K160" s="62">
        <f t="shared" ca="1" si="37"/>
        <v>-7.0899982276245016E-4</v>
      </c>
      <c r="L160" s="62">
        <f t="shared" ca="1" si="38"/>
        <v>5.026807486771857E-7</v>
      </c>
      <c r="M160" s="62">
        <f t="shared" ca="1" si="39"/>
        <v>13836.142018653265</v>
      </c>
      <c r="N160" s="62">
        <f t="shared" ca="1" si="40"/>
        <v>70554.408115413986</v>
      </c>
      <c r="O160" s="62">
        <f t="shared" ca="1" si="41"/>
        <v>18017.017668258519</v>
      </c>
      <c r="P160" s="36">
        <f t="shared" ca="1" si="42"/>
        <v>7.0899982276245016E-4</v>
      </c>
      <c r="Q160" s="36"/>
      <c r="R160" s="36"/>
      <c r="S160" s="36"/>
      <c r="T160" s="36"/>
    </row>
    <row r="161" spans="3:20">
      <c r="C161" s="36"/>
      <c r="D161" s="70">
        <f t="shared" si="30"/>
        <v>0</v>
      </c>
      <c r="E161" s="70">
        <f t="shared" si="31"/>
        <v>0</v>
      </c>
      <c r="F161" s="62">
        <f t="shared" si="32"/>
        <v>0</v>
      </c>
      <c r="G161" s="62">
        <f t="shared" si="33"/>
        <v>0</v>
      </c>
      <c r="H161" s="62">
        <f t="shared" si="34"/>
        <v>0</v>
      </c>
      <c r="I161" s="62">
        <f t="shared" si="35"/>
        <v>0</v>
      </c>
      <c r="J161" s="62">
        <f t="shared" si="36"/>
        <v>0</v>
      </c>
      <c r="K161" s="62">
        <f t="shared" ca="1" si="37"/>
        <v>-7.0899982276245016E-4</v>
      </c>
      <c r="L161" s="62">
        <f t="shared" ca="1" si="38"/>
        <v>5.026807486771857E-7</v>
      </c>
      <c r="M161" s="62">
        <f t="shared" ca="1" si="39"/>
        <v>13836.142018653265</v>
      </c>
      <c r="N161" s="62">
        <f t="shared" ca="1" si="40"/>
        <v>70554.408115413986</v>
      </c>
      <c r="O161" s="62">
        <f t="shared" ca="1" si="41"/>
        <v>18017.017668258519</v>
      </c>
      <c r="P161" s="36">
        <f t="shared" ca="1" si="42"/>
        <v>7.0899982276245016E-4</v>
      </c>
      <c r="Q161" s="36"/>
      <c r="R161" s="36"/>
      <c r="S161" s="36"/>
      <c r="T161" s="36"/>
    </row>
    <row r="162" spans="3:20">
      <c r="D162" s="70">
        <f t="shared" si="30"/>
        <v>0</v>
      </c>
      <c r="E162" s="70">
        <f t="shared" si="31"/>
        <v>0</v>
      </c>
      <c r="F162" s="62">
        <f t="shared" si="32"/>
        <v>0</v>
      </c>
      <c r="G162" s="62">
        <f t="shared" si="33"/>
        <v>0</v>
      </c>
      <c r="H162" s="62">
        <f t="shared" si="34"/>
        <v>0</v>
      </c>
      <c r="I162" s="62">
        <f t="shared" si="35"/>
        <v>0</v>
      </c>
      <c r="J162" s="62">
        <f t="shared" si="36"/>
        <v>0</v>
      </c>
      <c r="K162" s="62">
        <f t="shared" ca="1" si="37"/>
        <v>-7.0899982276245016E-4</v>
      </c>
      <c r="L162" s="62">
        <f t="shared" ca="1" si="38"/>
        <v>5.026807486771857E-7</v>
      </c>
      <c r="M162" s="62">
        <f t="shared" ca="1" si="39"/>
        <v>13836.142018653265</v>
      </c>
      <c r="N162" s="62">
        <f t="shared" ca="1" si="40"/>
        <v>70554.408115413986</v>
      </c>
      <c r="O162" s="62">
        <f t="shared" ca="1" si="41"/>
        <v>18017.017668258519</v>
      </c>
      <c r="P162" s="36">
        <f t="shared" ca="1" si="42"/>
        <v>7.0899982276245016E-4</v>
      </c>
    </row>
    <row r="163" spans="3:20">
      <c r="D163" s="70">
        <f t="shared" si="30"/>
        <v>0</v>
      </c>
      <c r="E163" s="70">
        <f t="shared" si="31"/>
        <v>0</v>
      </c>
      <c r="F163" s="62">
        <f t="shared" si="32"/>
        <v>0</v>
      </c>
      <c r="G163" s="62">
        <f t="shared" si="33"/>
        <v>0</v>
      </c>
      <c r="H163" s="62">
        <f t="shared" si="34"/>
        <v>0</v>
      </c>
      <c r="I163" s="62">
        <f t="shared" si="35"/>
        <v>0</v>
      </c>
      <c r="J163" s="62">
        <f t="shared" si="36"/>
        <v>0</v>
      </c>
      <c r="K163" s="62">
        <f t="shared" ca="1" si="37"/>
        <v>-7.0899982276245016E-4</v>
      </c>
      <c r="L163" s="62">
        <f t="shared" ca="1" si="38"/>
        <v>5.026807486771857E-7</v>
      </c>
      <c r="M163" s="62">
        <f t="shared" ca="1" si="39"/>
        <v>13836.142018653265</v>
      </c>
      <c r="N163" s="62">
        <f t="shared" ca="1" si="40"/>
        <v>70554.408115413986</v>
      </c>
      <c r="O163" s="62">
        <f t="shared" ca="1" si="41"/>
        <v>18017.017668258519</v>
      </c>
      <c r="P163" s="36">
        <f t="shared" ca="1" si="42"/>
        <v>7.0899982276245016E-4</v>
      </c>
    </row>
    <row r="164" spans="3:20">
      <c r="D164" s="70">
        <f t="shared" si="30"/>
        <v>0</v>
      </c>
      <c r="E164" s="70">
        <f t="shared" si="31"/>
        <v>0</v>
      </c>
      <c r="F164" s="62">
        <f t="shared" si="32"/>
        <v>0</v>
      </c>
      <c r="G164" s="62">
        <f t="shared" si="33"/>
        <v>0</v>
      </c>
      <c r="H164" s="62">
        <f t="shared" si="34"/>
        <v>0</v>
      </c>
      <c r="I164" s="62">
        <f t="shared" si="35"/>
        <v>0</v>
      </c>
      <c r="J164" s="62">
        <f t="shared" si="36"/>
        <v>0</v>
      </c>
      <c r="K164" s="62">
        <f t="shared" ca="1" si="37"/>
        <v>-7.0899982276245016E-4</v>
      </c>
      <c r="L164" s="62">
        <f t="shared" ca="1" si="38"/>
        <v>5.026807486771857E-7</v>
      </c>
      <c r="M164" s="62">
        <f t="shared" ca="1" si="39"/>
        <v>13836.142018653265</v>
      </c>
      <c r="N164" s="62">
        <f t="shared" ca="1" si="40"/>
        <v>70554.408115413986</v>
      </c>
      <c r="O164" s="62">
        <f t="shared" ca="1" si="41"/>
        <v>18017.017668258519</v>
      </c>
      <c r="P164" s="36">
        <f t="shared" ca="1" si="42"/>
        <v>7.0899982276245016E-4</v>
      </c>
    </row>
    <row r="165" spans="3:20">
      <c r="D165" s="70">
        <f t="shared" si="30"/>
        <v>0</v>
      </c>
      <c r="E165" s="70">
        <f t="shared" si="31"/>
        <v>0</v>
      </c>
      <c r="F165" s="62">
        <f t="shared" si="32"/>
        <v>0</v>
      </c>
      <c r="G165" s="62">
        <f t="shared" si="33"/>
        <v>0</v>
      </c>
      <c r="H165" s="62">
        <f t="shared" si="34"/>
        <v>0</v>
      </c>
      <c r="I165" s="62">
        <f t="shared" si="35"/>
        <v>0</v>
      </c>
      <c r="J165" s="62">
        <f t="shared" si="36"/>
        <v>0</v>
      </c>
      <c r="K165" s="62">
        <f t="shared" ca="1" si="37"/>
        <v>-7.0899982276245016E-4</v>
      </c>
      <c r="L165" s="62">
        <f t="shared" ca="1" si="38"/>
        <v>5.026807486771857E-7</v>
      </c>
      <c r="M165" s="62">
        <f t="shared" ca="1" si="39"/>
        <v>13836.142018653265</v>
      </c>
      <c r="N165" s="62">
        <f t="shared" ca="1" si="40"/>
        <v>70554.408115413986</v>
      </c>
      <c r="O165" s="62">
        <f t="shared" ca="1" si="41"/>
        <v>18017.017668258519</v>
      </c>
      <c r="P165" s="36">
        <f t="shared" ca="1" si="42"/>
        <v>7.0899982276245016E-4</v>
      </c>
    </row>
    <row r="166" spans="3:20">
      <c r="D166" s="70">
        <f t="shared" si="30"/>
        <v>0</v>
      </c>
      <c r="E166" s="70">
        <f t="shared" si="31"/>
        <v>0</v>
      </c>
      <c r="F166" s="62">
        <f t="shared" si="32"/>
        <v>0</v>
      </c>
      <c r="G166" s="62">
        <f t="shared" si="33"/>
        <v>0</v>
      </c>
      <c r="H166" s="62">
        <f t="shared" si="34"/>
        <v>0</v>
      </c>
      <c r="I166" s="62">
        <f t="shared" si="35"/>
        <v>0</v>
      </c>
      <c r="J166" s="62">
        <f t="shared" si="36"/>
        <v>0</v>
      </c>
      <c r="K166" s="62">
        <f t="shared" ca="1" si="37"/>
        <v>-7.0899982276245016E-4</v>
      </c>
      <c r="L166" s="62">
        <f t="shared" ca="1" si="38"/>
        <v>5.026807486771857E-7</v>
      </c>
      <c r="M166" s="62">
        <f t="shared" ca="1" si="39"/>
        <v>13836.142018653265</v>
      </c>
      <c r="N166" s="62">
        <f t="shared" ca="1" si="40"/>
        <v>70554.408115413986</v>
      </c>
      <c r="O166" s="62">
        <f t="shared" ca="1" si="41"/>
        <v>18017.017668258519</v>
      </c>
      <c r="P166" s="36">
        <f t="shared" ca="1" si="42"/>
        <v>7.0899982276245016E-4</v>
      </c>
    </row>
    <row r="167" spans="3:20">
      <c r="D167" s="70">
        <f t="shared" si="30"/>
        <v>0</v>
      </c>
      <c r="E167" s="70">
        <f t="shared" si="31"/>
        <v>0</v>
      </c>
      <c r="F167" s="62">
        <f t="shared" si="32"/>
        <v>0</v>
      </c>
      <c r="G167" s="62">
        <f t="shared" si="33"/>
        <v>0</v>
      </c>
      <c r="H167" s="62">
        <f t="shared" si="34"/>
        <v>0</v>
      </c>
      <c r="I167" s="62">
        <f t="shared" si="35"/>
        <v>0</v>
      </c>
      <c r="J167" s="62">
        <f t="shared" si="36"/>
        <v>0</v>
      </c>
      <c r="K167" s="62">
        <f t="shared" ca="1" si="37"/>
        <v>-7.0899982276245016E-4</v>
      </c>
      <c r="L167" s="62">
        <f t="shared" ca="1" si="38"/>
        <v>5.026807486771857E-7</v>
      </c>
      <c r="M167" s="62">
        <f t="shared" ca="1" si="39"/>
        <v>13836.142018653265</v>
      </c>
      <c r="N167" s="62">
        <f t="shared" ca="1" si="40"/>
        <v>70554.408115413986</v>
      </c>
      <c r="O167" s="62">
        <f t="shared" ca="1" si="41"/>
        <v>18017.017668258519</v>
      </c>
      <c r="P167" s="36">
        <f t="shared" ca="1" si="42"/>
        <v>7.0899982276245016E-4</v>
      </c>
    </row>
    <row r="168" spans="3:20">
      <c r="D168" s="70">
        <f t="shared" si="30"/>
        <v>0</v>
      </c>
      <c r="E168" s="70">
        <f t="shared" si="31"/>
        <v>0</v>
      </c>
      <c r="F168" s="62">
        <f t="shared" si="32"/>
        <v>0</v>
      </c>
      <c r="G168" s="62">
        <f t="shared" si="33"/>
        <v>0</v>
      </c>
      <c r="H168" s="62">
        <f t="shared" si="34"/>
        <v>0</v>
      </c>
      <c r="I168" s="62">
        <f t="shared" si="35"/>
        <v>0</v>
      </c>
      <c r="J168" s="62">
        <f t="shared" si="36"/>
        <v>0</v>
      </c>
      <c r="K168" s="62">
        <f t="shared" ca="1" si="37"/>
        <v>-7.0899982276245016E-4</v>
      </c>
      <c r="L168" s="62">
        <f t="shared" ca="1" si="38"/>
        <v>5.026807486771857E-7</v>
      </c>
      <c r="M168" s="62">
        <f t="shared" ca="1" si="39"/>
        <v>13836.142018653265</v>
      </c>
      <c r="N168" s="62">
        <f t="shared" ca="1" si="40"/>
        <v>70554.408115413986</v>
      </c>
      <c r="O168" s="62">
        <f t="shared" ca="1" si="41"/>
        <v>18017.017668258519</v>
      </c>
      <c r="P168" s="36">
        <f t="shared" ca="1" si="42"/>
        <v>7.0899982276245016E-4</v>
      </c>
    </row>
    <row r="169" spans="3:20">
      <c r="D169" s="70">
        <f t="shared" si="30"/>
        <v>0</v>
      </c>
      <c r="E169" s="70">
        <f t="shared" si="31"/>
        <v>0</v>
      </c>
      <c r="F169" s="62">
        <f t="shared" si="32"/>
        <v>0</v>
      </c>
      <c r="G169" s="62">
        <f t="shared" si="33"/>
        <v>0</v>
      </c>
      <c r="H169" s="62">
        <f t="shared" si="34"/>
        <v>0</v>
      </c>
      <c r="I169" s="62">
        <f t="shared" si="35"/>
        <v>0</v>
      </c>
      <c r="J169" s="62">
        <f t="shared" si="36"/>
        <v>0</v>
      </c>
      <c r="K169" s="62">
        <f t="shared" ca="1" si="37"/>
        <v>-7.0899982276245016E-4</v>
      </c>
      <c r="L169" s="62">
        <f t="shared" ca="1" si="38"/>
        <v>5.026807486771857E-7</v>
      </c>
      <c r="M169" s="62">
        <f t="shared" ca="1" si="39"/>
        <v>13836.142018653265</v>
      </c>
      <c r="N169" s="62">
        <f t="shared" ca="1" si="40"/>
        <v>70554.408115413986</v>
      </c>
      <c r="O169" s="62">
        <f t="shared" ca="1" si="41"/>
        <v>18017.017668258519</v>
      </c>
      <c r="P169" s="36">
        <f t="shared" ca="1" si="42"/>
        <v>7.0899982276245016E-4</v>
      </c>
    </row>
    <row r="170" spans="3:20">
      <c r="D170" s="70">
        <f t="shared" si="30"/>
        <v>0</v>
      </c>
      <c r="E170" s="70">
        <f t="shared" si="31"/>
        <v>0</v>
      </c>
      <c r="F170" s="62">
        <f t="shared" si="32"/>
        <v>0</v>
      </c>
      <c r="G170" s="62">
        <f t="shared" si="33"/>
        <v>0</v>
      </c>
      <c r="H170" s="62">
        <f t="shared" si="34"/>
        <v>0</v>
      </c>
      <c r="I170" s="62">
        <f t="shared" si="35"/>
        <v>0</v>
      </c>
      <c r="J170" s="62">
        <f t="shared" si="36"/>
        <v>0</v>
      </c>
      <c r="K170" s="62">
        <f t="shared" ca="1" si="37"/>
        <v>-7.0899982276245016E-4</v>
      </c>
      <c r="L170" s="62">
        <f t="shared" ca="1" si="38"/>
        <v>5.026807486771857E-7</v>
      </c>
      <c r="M170" s="62">
        <f t="shared" ca="1" si="39"/>
        <v>13836.142018653265</v>
      </c>
      <c r="N170" s="62">
        <f t="shared" ca="1" si="40"/>
        <v>70554.408115413986</v>
      </c>
      <c r="O170" s="62">
        <f t="shared" ca="1" si="41"/>
        <v>18017.017668258519</v>
      </c>
      <c r="P170" s="36">
        <f t="shared" ca="1" si="42"/>
        <v>7.0899982276245016E-4</v>
      </c>
    </row>
    <row r="171" spans="3:20">
      <c r="D171" s="70">
        <f t="shared" si="30"/>
        <v>0</v>
      </c>
      <c r="E171" s="70">
        <f t="shared" si="31"/>
        <v>0</v>
      </c>
      <c r="F171" s="62">
        <f t="shared" si="32"/>
        <v>0</v>
      </c>
      <c r="G171" s="62">
        <f t="shared" si="33"/>
        <v>0</v>
      </c>
      <c r="H171" s="62">
        <f t="shared" si="34"/>
        <v>0</v>
      </c>
      <c r="I171" s="62">
        <f t="shared" si="35"/>
        <v>0</v>
      </c>
      <c r="J171" s="62">
        <f t="shared" si="36"/>
        <v>0</v>
      </c>
      <c r="K171" s="62">
        <f t="shared" ca="1" si="37"/>
        <v>-7.0899982276245016E-4</v>
      </c>
      <c r="L171" s="62">
        <f t="shared" ca="1" si="38"/>
        <v>5.026807486771857E-7</v>
      </c>
      <c r="M171" s="62">
        <f t="shared" ca="1" si="39"/>
        <v>13836.142018653265</v>
      </c>
      <c r="N171" s="62">
        <f t="shared" ca="1" si="40"/>
        <v>70554.408115413986</v>
      </c>
      <c r="O171" s="62">
        <f t="shared" ca="1" si="41"/>
        <v>18017.017668258519</v>
      </c>
      <c r="P171" s="36">
        <f t="shared" ca="1" si="42"/>
        <v>7.0899982276245016E-4</v>
      </c>
    </row>
    <row r="172" spans="3:20">
      <c r="D172" s="70">
        <f t="shared" si="30"/>
        <v>0</v>
      </c>
      <c r="E172" s="70">
        <f t="shared" si="31"/>
        <v>0</v>
      </c>
      <c r="F172" s="62">
        <f t="shared" si="32"/>
        <v>0</v>
      </c>
      <c r="G172" s="62">
        <f t="shared" si="33"/>
        <v>0</v>
      </c>
      <c r="H172" s="62">
        <f t="shared" si="34"/>
        <v>0</v>
      </c>
      <c r="I172" s="62">
        <f t="shared" si="35"/>
        <v>0</v>
      </c>
      <c r="J172" s="62">
        <f t="shared" si="36"/>
        <v>0</v>
      </c>
      <c r="K172" s="62">
        <f t="shared" ca="1" si="37"/>
        <v>-7.0899982276245016E-4</v>
      </c>
      <c r="L172" s="62">
        <f t="shared" ca="1" si="38"/>
        <v>5.026807486771857E-7</v>
      </c>
      <c r="M172" s="62">
        <f t="shared" ca="1" si="39"/>
        <v>13836.142018653265</v>
      </c>
      <c r="N172" s="62">
        <f t="shared" ca="1" si="40"/>
        <v>70554.408115413986</v>
      </c>
      <c r="O172" s="62">
        <f t="shared" ca="1" si="41"/>
        <v>18017.017668258519</v>
      </c>
      <c r="P172" s="36">
        <f t="shared" ca="1" si="42"/>
        <v>7.0899982276245016E-4</v>
      </c>
    </row>
    <row r="173" spans="3:20">
      <c r="D173" s="70">
        <f t="shared" si="30"/>
        <v>0</v>
      </c>
      <c r="E173" s="70">
        <f t="shared" si="31"/>
        <v>0</v>
      </c>
      <c r="F173" s="62">
        <f t="shared" si="32"/>
        <v>0</v>
      </c>
      <c r="G173" s="62">
        <f t="shared" si="33"/>
        <v>0</v>
      </c>
      <c r="H173" s="62">
        <f t="shared" si="34"/>
        <v>0</v>
      </c>
      <c r="I173" s="62">
        <f t="shared" si="35"/>
        <v>0</v>
      </c>
      <c r="J173" s="62">
        <f t="shared" si="36"/>
        <v>0</v>
      </c>
      <c r="K173" s="62">
        <f t="shared" ca="1" si="37"/>
        <v>-7.0899982276245016E-4</v>
      </c>
      <c r="L173" s="62">
        <f t="shared" ca="1" si="38"/>
        <v>5.026807486771857E-7</v>
      </c>
      <c r="M173" s="62">
        <f t="shared" ca="1" si="39"/>
        <v>13836.142018653265</v>
      </c>
      <c r="N173" s="62">
        <f t="shared" ca="1" si="40"/>
        <v>70554.408115413986</v>
      </c>
      <c r="O173" s="62">
        <f t="shared" ca="1" si="41"/>
        <v>18017.017668258519</v>
      </c>
      <c r="P173" s="36">
        <f t="shared" ca="1" si="42"/>
        <v>7.0899982276245016E-4</v>
      </c>
    </row>
    <row r="174" spans="3:20">
      <c r="D174" s="70">
        <f t="shared" si="30"/>
        <v>0</v>
      </c>
      <c r="E174" s="70">
        <f t="shared" si="31"/>
        <v>0</v>
      </c>
      <c r="F174" s="62">
        <f t="shared" si="32"/>
        <v>0</v>
      </c>
      <c r="G174" s="62">
        <f t="shared" si="33"/>
        <v>0</v>
      </c>
      <c r="H174" s="62">
        <f t="shared" si="34"/>
        <v>0</v>
      </c>
      <c r="I174" s="62">
        <f t="shared" si="35"/>
        <v>0</v>
      </c>
      <c r="J174" s="62">
        <f t="shared" si="36"/>
        <v>0</v>
      </c>
      <c r="K174" s="62">
        <f t="shared" ca="1" si="37"/>
        <v>-7.0899982276245016E-4</v>
      </c>
      <c r="L174" s="62">
        <f t="shared" ca="1" si="38"/>
        <v>5.026807486771857E-7</v>
      </c>
      <c r="M174" s="62">
        <f t="shared" ca="1" si="39"/>
        <v>13836.142018653265</v>
      </c>
      <c r="N174" s="62">
        <f t="shared" ca="1" si="40"/>
        <v>70554.408115413986</v>
      </c>
      <c r="O174" s="62">
        <f t="shared" ca="1" si="41"/>
        <v>18017.017668258519</v>
      </c>
      <c r="P174" s="36">
        <f t="shared" ca="1" si="42"/>
        <v>7.0899982276245016E-4</v>
      </c>
    </row>
    <row r="175" spans="3:20">
      <c r="D175" s="70">
        <f t="shared" si="30"/>
        <v>0</v>
      </c>
      <c r="E175" s="70">
        <f t="shared" si="31"/>
        <v>0</v>
      </c>
      <c r="F175" s="62">
        <f t="shared" si="32"/>
        <v>0</v>
      </c>
      <c r="G175" s="62">
        <f t="shared" si="33"/>
        <v>0</v>
      </c>
      <c r="H175" s="62">
        <f t="shared" si="34"/>
        <v>0</v>
      </c>
      <c r="I175" s="62">
        <f t="shared" si="35"/>
        <v>0</v>
      </c>
      <c r="J175" s="62">
        <f t="shared" si="36"/>
        <v>0</v>
      </c>
      <c r="K175" s="62">
        <f t="shared" ca="1" si="37"/>
        <v>-7.0899982276245016E-4</v>
      </c>
      <c r="L175" s="62">
        <f t="shared" ca="1" si="38"/>
        <v>5.026807486771857E-7</v>
      </c>
      <c r="M175" s="62">
        <f t="shared" ca="1" si="39"/>
        <v>13836.142018653265</v>
      </c>
      <c r="N175" s="62">
        <f t="shared" ca="1" si="40"/>
        <v>70554.408115413986</v>
      </c>
      <c r="O175" s="62">
        <f t="shared" ca="1" si="41"/>
        <v>18017.017668258519</v>
      </c>
      <c r="P175" s="36">
        <f t="shared" ca="1" si="42"/>
        <v>7.0899982276245016E-4</v>
      </c>
    </row>
    <row r="176" spans="3:20">
      <c r="D176" s="70">
        <f t="shared" si="30"/>
        <v>0</v>
      </c>
      <c r="E176" s="70">
        <f t="shared" si="31"/>
        <v>0</v>
      </c>
      <c r="F176" s="62">
        <f t="shared" si="32"/>
        <v>0</v>
      </c>
      <c r="G176" s="62">
        <f t="shared" si="33"/>
        <v>0</v>
      </c>
      <c r="H176" s="62">
        <f t="shared" si="34"/>
        <v>0</v>
      </c>
      <c r="I176" s="62">
        <f t="shared" si="35"/>
        <v>0</v>
      </c>
      <c r="J176" s="62">
        <f t="shared" si="36"/>
        <v>0</v>
      </c>
      <c r="K176" s="62">
        <f t="shared" ca="1" si="37"/>
        <v>-7.0899982276245016E-4</v>
      </c>
      <c r="L176" s="62">
        <f t="shared" ca="1" si="38"/>
        <v>5.026807486771857E-7</v>
      </c>
      <c r="M176" s="62">
        <f t="shared" ca="1" si="39"/>
        <v>13836.142018653265</v>
      </c>
      <c r="N176" s="62">
        <f t="shared" ca="1" si="40"/>
        <v>70554.408115413986</v>
      </c>
      <c r="O176" s="62">
        <f t="shared" ca="1" si="41"/>
        <v>18017.017668258519</v>
      </c>
      <c r="P176" s="36">
        <f t="shared" ca="1" si="42"/>
        <v>7.0899982276245016E-4</v>
      </c>
    </row>
    <row r="177" spans="4:16">
      <c r="D177" s="70">
        <f t="shared" si="30"/>
        <v>0</v>
      </c>
      <c r="E177" s="70">
        <f t="shared" si="31"/>
        <v>0</v>
      </c>
      <c r="F177" s="62">
        <f t="shared" si="32"/>
        <v>0</v>
      </c>
      <c r="G177" s="62">
        <f t="shared" si="33"/>
        <v>0</v>
      </c>
      <c r="H177" s="62">
        <f t="shared" si="34"/>
        <v>0</v>
      </c>
      <c r="I177" s="62">
        <f t="shared" si="35"/>
        <v>0</v>
      </c>
      <c r="J177" s="62">
        <f t="shared" si="36"/>
        <v>0</v>
      </c>
      <c r="K177" s="62">
        <f t="shared" ca="1" si="37"/>
        <v>-7.0899982276245016E-4</v>
      </c>
      <c r="L177" s="62">
        <f t="shared" ca="1" si="38"/>
        <v>5.026807486771857E-7</v>
      </c>
      <c r="M177" s="62">
        <f t="shared" ca="1" si="39"/>
        <v>13836.142018653265</v>
      </c>
      <c r="N177" s="62">
        <f t="shared" ca="1" si="40"/>
        <v>70554.408115413986</v>
      </c>
      <c r="O177" s="62">
        <f t="shared" ca="1" si="41"/>
        <v>18017.017668258519</v>
      </c>
      <c r="P177" s="36">
        <f t="shared" ca="1" si="42"/>
        <v>7.0899982276245016E-4</v>
      </c>
    </row>
    <row r="178" spans="4:16">
      <c r="D178" s="70">
        <f t="shared" si="30"/>
        <v>0</v>
      </c>
      <c r="E178" s="70">
        <f t="shared" si="31"/>
        <v>0</v>
      </c>
      <c r="F178" s="62">
        <f t="shared" si="32"/>
        <v>0</v>
      </c>
      <c r="G178" s="62">
        <f t="shared" si="33"/>
        <v>0</v>
      </c>
      <c r="H178" s="62">
        <f t="shared" si="34"/>
        <v>0</v>
      </c>
      <c r="I178" s="62">
        <f t="shared" si="35"/>
        <v>0</v>
      </c>
      <c r="J178" s="62">
        <f t="shared" si="36"/>
        <v>0</v>
      </c>
      <c r="K178" s="62">
        <f t="shared" ca="1" si="37"/>
        <v>-7.0899982276245016E-4</v>
      </c>
      <c r="L178" s="62">
        <f t="shared" ca="1" si="38"/>
        <v>5.026807486771857E-7</v>
      </c>
      <c r="M178" s="62">
        <f t="shared" ca="1" si="39"/>
        <v>13836.142018653265</v>
      </c>
      <c r="N178" s="62">
        <f t="shared" ca="1" si="40"/>
        <v>70554.408115413986</v>
      </c>
      <c r="O178" s="62">
        <f t="shared" ca="1" si="41"/>
        <v>18017.017668258519</v>
      </c>
      <c r="P178" s="36">
        <f t="shared" ca="1" si="42"/>
        <v>7.0899982276245016E-4</v>
      </c>
    </row>
    <row r="179" spans="4:16">
      <c r="D179" s="70">
        <f t="shared" si="30"/>
        <v>0</v>
      </c>
      <c r="E179" s="70">
        <f t="shared" si="31"/>
        <v>0</v>
      </c>
      <c r="F179" s="62">
        <f t="shared" si="32"/>
        <v>0</v>
      </c>
      <c r="G179" s="62">
        <f t="shared" si="33"/>
        <v>0</v>
      </c>
      <c r="H179" s="62">
        <f t="shared" si="34"/>
        <v>0</v>
      </c>
      <c r="I179" s="62">
        <f t="shared" si="35"/>
        <v>0</v>
      </c>
      <c r="J179" s="62">
        <f t="shared" si="36"/>
        <v>0</v>
      </c>
      <c r="K179" s="62">
        <f t="shared" ca="1" si="37"/>
        <v>-7.0899982276245016E-4</v>
      </c>
      <c r="L179" s="62">
        <f t="shared" ca="1" si="38"/>
        <v>5.026807486771857E-7</v>
      </c>
      <c r="M179" s="62">
        <f t="shared" ca="1" si="39"/>
        <v>13836.142018653265</v>
      </c>
      <c r="N179" s="62">
        <f t="shared" ca="1" si="40"/>
        <v>70554.408115413986</v>
      </c>
      <c r="O179" s="62">
        <f t="shared" ca="1" si="41"/>
        <v>18017.017668258519</v>
      </c>
      <c r="P179" s="36">
        <f t="shared" ca="1" si="42"/>
        <v>7.0899982276245016E-4</v>
      </c>
    </row>
    <row r="180" spans="4:16">
      <c r="D180" s="70">
        <f t="shared" si="30"/>
        <v>0</v>
      </c>
      <c r="E180" s="70">
        <f t="shared" si="31"/>
        <v>0</v>
      </c>
      <c r="F180" s="62">
        <f t="shared" si="32"/>
        <v>0</v>
      </c>
      <c r="G180" s="62">
        <f t="shared" si="33"/>
        <v>0</v>
      </c>
      <c r="H180" s="62">
        <f t="shared" si="34"/>
        <v>0</v>
      </c>
      <c r="I180" s="62">
        <f t="shared" si="35"/>
        <v>0</v>
      </c>
      <c r="J180" s="62">
        <f t="shared" si="36"/>
        <v>0</v>
      </c>
      <c r="K180" s="62">
        <f t="shared" ca="1" si="37"/>
        <v>-7.0899982276245016E-4</v>
      </c>
      <c r="L180" s="62">
        <f t="shared" ca="1" si="38"/>
        <v>5.026807486771857E-7</v>
      </c>
      <c r="M180" s="62">
        <f t="shared" ca="1" si="39"/>
        <v>13836.142018653265</v>
      </c>
      <c r="N180" s="62">
        <f t="shared" ca="1" si="40"/>
        <v>70554.408115413986</v>
      </c>
      <c r="O180" s="62">
        <f t="shared" ca="1" si="41"/>
        <v>18017.017668258519</v>
      </c>
      <c r="P180" s="36">
        <f t="shared" ca="1" si="42"/>
        <v>7.0899982276245016E-4</v>
      </c>
    </row>
    <row r="181" spans="4:16">
      <c r="D181" s="70">
        <f t="shared" si="30"/>
        <v>0</v>
      </c>
      <c r="E181" s="70">
        <f t="shared" si="31"/>
        <v>0</v>
      </c>
      <c r="F181" s="62">
        <f t="shared" si="32"/>
        <v>0</v>
      </c>
      <c r="G181" s="62">
        <f t="shared" si="33"/>
        <v>0</v>
      </c>
      <c r="H181" s="62">
        <f t="shared" si="34"/>
        <v>0</v>
      </c>
      <c r="I181" s="62">
        <f t="shared" si="35"/>
        <v>0</v>
      </c>
      <c r="J181" s="62">
        <f t="shared" si="36"/>
        <v>0</v>
      </c>
      <c r="K181" s="62">
        <f t="shared" ca="1" si="37"/>
        <v>-7.0899982276245016E-4</v>
      </c>
      <c r="L181" s="62">
        <f t="shared" ca="1" si="38"/>
        <v>5.026807486771857E-7</v>
      </c>
      <c r="M181" s="62">
        <f t="shared" ca="1" si="39"/>
        <v>13836.142018653265</v>
      </c>
      <c r="N181" s="62">
        <f t="shared" ca="1" si="40"/>
        <v>70554.408115413986</v>
      </c>
      <c r="O181" s="62">
        <f t="shared" ca="1" si="41"/>
        <v>18017.017668258519</v>
      </c>
      <c r="P181" s="36">
        <f t="shared" ca="1" si="42"/>
        <v>7.0899982276245016E-4</v>
      </c>
    </row>
    <row r="182" spans="4:16">
      <c r="D182" s="70">
        <f t="shared" si="30"/>
        <v>0</v>
      </c>
      <c r="E182" s="70">
        <f t="shared" si="31"/>
        <v>0</v>
      </c>
      <c r="F182" s="62">
        <f t="shared" si="32"/>
        <v>0</v>
      </c>
      <c r="G182" s="62">
        <f t="shared" si="33"/>
        <v>0</v>
      </c>
      <c r="H182" s="62">
        <f t="shared" si="34"/>
        <v>0</v>
      </c>
      <c r="I182" s="62">
        <f t="shared" si="35"/>
        <v>0</v>
      </c>
      <c r="J182" s="62">
        <f t="shared" si="36"/>
        <v>0</v>
      </c>
      <c r="K182" s="62">
        <f t="shared" ca="1" si="37"/>
        <v>-7.0899982276245016E-4</v>
      </c>
      <c r="L182" s="62">
        <f t="shared" ca="1" si="38"/>
        <v>5.026807486771857E-7</v>
      </c>
      <c r="M182" s="62">
        <f t="shared" ca="1" si="39"/>
        <v>13836.142018653265</v>
      </c>
      <c r="N182" s="62">
        <f t="shared" ca="1" si="40"/>
        <v>70554.408115413986</v>
      </c>
      <c r="O182" s="62">
        <f t="shared" ca="1" si="41"/>
        <v>18017.017668258519</v>
      </c>
      <c r="P182" s="36">
        <f t="shared" ca="1" si="42"/>
        <v>7.0899982276245016E-4</v>
      </c>
    </row>
    <row r="183" spans="4:16">
      <c r="D183" s="70">
        <f t="shared" si="30"/>
        <v>0</v>
      </c>
      <c r="E183" s="70">
        <f t="shared" si="31"/>
        <v>0</v>
      </c>
      <c r="F183" s="62">
        <f t="shared" si="32"/>
        <v>0</v>
      </c>
      <c r="G183" s="62">
        <f t="shared" si="33"/>
        <v>0</v>
      </c>
      <c r="H183" s="62">
        <f t="shared" si="34"/>
        <v>0</v>
      </c>
      <c r="I183" s="62">
        <f t="shared" si="35"/>
        <v>0</v>
      </c>
      <c r="J183" s="62">
        <f t="shared" si="36"/>
        <v>0</v>
      </c>
      <c r="K183" s="62">
        <f t="shared" ca="1" si="37"/>
        <v>-7.0899982276245016E-4</v>
      </c>
      <c r="L183" s="62">
        <f t="shared" ca="1" si="38"/>
        <v>5.026807486771857E-7</v>
      </c>
      <c r="M183" s="62">
        <f t="shared" ca="1" si="39"/>
        <v>13836.142018653265</v>
      </c>
      <c r="N183" s="62">
        <f t="shared" ca="1" si="40"/>
        <v>70554.408115413986</v>
      </c>
      <c r="O183" s="62">
        <f t="shared" ca="1" si="41"/>
        <v>18017.017668258519</v>
      </c>
      <c r="P183" s="36">
        <f t="shared" ca="1" si="42"/>
        <v>7.0899982276245016E-4</v>
      </c>
    </row>
    <row r="184" spans="4:16">
      <c r="D184" s="70">
        <f t="shared" si="30"/>
        <v>0</v>
      </c>
      <c r="E184" s="70">
        <f t="shared" si="31"/>
        <v>0</v>
      </c>
      <c r="F184" s="62">
        <f t="shared" si="32"/>
        <v>0</v>
      </c>
      <c r="G184" s="62">
        <f t="shared" si="33"/>
        <v>0</v>
      </c>
      <c r="H184" s="62">
        <f t="shared" si="34"/>
        <v>0</v>
      </c>
      <c r="I184" s="62">
        <f t="shared" si="35"/>
        <v>0</v>
      </c>
      <c r="J184" s="62">
        <f t="shared" si="36"/>
        <v>0</v>
      </c>
      <c r="K184" s="62">
        <f t="shared" ca="1" si="37"/>
        <v>-7.0899982276245016E-4</v>
      </c>
      <c r="L184" s="62">
        <f t="shared" ca="1" si="38"/>
        <v>5.026807486771857E-7</v>
      </c>
      <c r="M184" s="62">
        <f t="shared" ca="1" si="39"/>
        <v>13836.142018653265</v>
      </c>
      <c r="N184" s="62">
        <f t="shared" ca="1" si="40"/>
        <v>70554.408115413986</v>
      </c>
      <c r="O184" s="62">
        <f t="shared" ca="1" si="41"/>
        <v>18017.017668258519</v>
      </c>
      <c r="P184" s="36">
        <f t="shared" ca="1" si="42"/>
        <v>7.0899982276245016E-4</v>
      </c>
    </row>
    <row r="185" spans="4:16">
      <c r="D185" s="70">
        <f t="shared" si="30"/>
        <v>0</v>
      </c>
      <c r="E185" s="70">
        <f t="shared" si="31"/>
        <v>0</v>
      </c>
      <c r="F185" s="62">
        <f t="shared" si="32"/>
        <v>0</v>
      </c>
      <c r="G185" s="62">
        <f t="shared" si="33"/>
        <v>0</v>
      </c>
      <c r="H185" s="62">
        <f t="shared" si="34"/>
        <v>0</v>
      </c>
      <c r="I185" s="62">
        <f t="shared" si="35"/>
        <v>0</v>
      </c>
      <c r="J185" s="62">
        <f t="shared" si="36"/>
        <v>0</v>
      </c>
      <c r="K185" s="62">
        <f t="shared" ca="1" si="37"/>
        <v>-7.0899982276245016E-4</v>
      </c>
      <c r="L185" s="62">
        <f t="shared" ca="1" si="38"/>
        <v>5.026807486771857E-7</v>
      </c>
      <c r="M185" s="62">
        <f t="shared" ca="1" si="39"/>
        <v>13836.142018653265</v>
      </c>
      <c r="N185" s="62">
        <f t="shared" ca="1" si="40"/>
        <v>70554.408115413986</v>
      </c>
      <c r="O185" s="62">
        <f t="shared" ca="1" si="41"/>
        <v>18017.017668258519</v>
      </c>
      <c r="P185" s="36">
        <f t="shared" ca="1" si="42"/>
        <v>7.0899982276245016E-4</v>
      </c>
    </row>
    <row r="186" spans="4:16">
      <c r="D186" s="70">
        <f t="shared" si="30"/>
        <v>0</v>
      </c>
      <c r="E186" s="70">
        <f t="shared" si="31"/>
        <v>0</v>
      </c>
      <c r="F186" s="62">
        <f t="shared" si="32"/>
        <v>0</v>
      </c>
      <c r="G186" s="62">
        <f t="shared" si="33"/>
        <v>0</v>
      </c>
      <c r="H186" s="62">
        <f t="shared" si="34"/>
        <v>0</v>
      </c>
      <c r="I186" s="62">
        <f t="shared" si="35"/>
        <v>0</v>
      </c>
      <c r="J186" s="62">
        <f t="shared" si="36"/>
        <v>0</v>
      </c>
      <c r="K186" s="62">
        <f t="shared" ca="1" si="37"/>
        <v>-7.0899982276245016E-4</v>
      </c>
      <c r="L186" s="62">
        <f t="shared" ca="1" si="38"/>
        <v>5.026807486771857E-7</v>
      </c>
      <c r="M186" s="62">
        <f t="shared" ca="1" si="39"/>
        <v>13836.142018653265</v>
      </c>
      <c r="N186" s="62">
        <f t="shared" ca="1" si="40"/>
        <v>70554.408115413986</v>
      </c>
      <c r="O186" s="62">
        <f t="shared" ca="1" si="41"/>
        <v>18017.017668258519</v>
      </c>
      <c r="P186" s="36">
        <f t="shared" ca="1" si="42"/>
        <v>7.0899982276245016E-4</v>
      </c>
    </row>
    <row r="187" spans="4:16">
      <c r="D187" s="70">
        <f t="shared" si="30"/>
        <v>0</v>
      </c>
      <c r="E187" s="70">
        <f t="shared" si="31"/>
        <v>0</v>
      </c>
      <c r="F187" s="62">
        <f t="shared" si="32"/>
        <v>0</v>
      </c>
      <c r="G187" s="62">
        <f t="shared" si="33"/>
        <v>0</v>
      </c>
      <c r="H187" s="62">
        <f t="shared" si="34"/>
        <v>0</v>
      </c>
      <c r="I187" s="62">
        <f t="shared" si="35"/>
        <v>0</v>
      </c>
      <c r="J187" s="62">
        <f t="shared" si="36"/>
        <v>0</v>
      </c>
      <c r="K187" s="62">
        <f t="shared" ca="1" si="37"/>
        <v>-7.0899982276245016E-4</v>
      </c>
      <c r="L187" s="62">
        <f t="shared" ca="1" si="38"/>
        <v>5.026807486771857E-7</v>
      </c>
      <c r="M187" s="62">
        <f t="shared" ca="1" si="39"/>
        <v>13836.142018653265</v>
      </c>
      <c r="N187" s="62">
        <f t="shared" ca="1" si="40"/>
        <v>70554.408115413986</v>
      </c>
      <c r="O187" s="62">
        <f t="shared" ca="1" si="41"/>
        <v>18017.017668258519</v>
      </c>
      <c r="P187" s="36">
        <f t="shared" ca="1" si="42"/>
        <v>7.0899982276245016E-4</v>
      </c>
    </row>
    <row r="188" spans="4:16">
      <c r="D188" s="70">
        <f t="shared" si="30"/>
        <v>0</v>
      </c>
      <c r="E188" s="70">
        <f t="shared" si="31"/>
        <v>0</v>
      </c>
      <c r="F188" s="62">
        <f t="shared" si="32"/>
        <v>0</v>
      </c>
      <c r="G188" s="62">
        <f t="shared" si="33"/>
        <v>0</v>
      </c>
      <c r="H188" s="62">
        <f t="shared" si="34"/>
        <v>0</v>
      </c>
      <c r="I188" s="62">
        <f t="shared" si="35"/>
        <v>0</v>
      </c>
      <c r="J188" s="62">
        <f t="shared" si="36"/>
        <v>0</v>
      </c>
      <c r="K188" s="62">
        <f t="shared" ca="1" si="37"/>
        <v>-7.0899982276245016E-4</v>
      </c>
      <c r="L188" s="62">
        <f t="shared" ca="1" si="38"/>
        <v>5.026807486771857E-7</v>
      </c>
      <c r="M188" s="62">
        <f t="shared" ca="1" si="39"/>
        <v>13836.142018653265</v>
      </c>
      <c r="N188" s="62">
        <f t="shared" ca="1" si="40"/>
        <v>70554.408115413986</v>
      </c>
      <c r="O188" s="62">
        <f t="shared" ca="1" si="41"/>
        <v>18017.017668258519</v>
      </c>
      <c r="P188" s="36">
        <f t="shared" ca="1" si="42"/>
        <v>7.0899982276245016E-4</v>
      </c>
    </row>
    <row r="189" spans="4:16">
      <c r="D189" s="70">
        <f t="shared" si="30"/>
        <v>0</v>
      </c>
      <c r="E189" s="70">
        <f t="shared" si="31"/>
        <v>0</v>
      </c>
      <c r="F189" s="62">
        <f t="shared" si="32"/>
        <v>0</v>
      </c>
      <c r="G189" s="62">
        <f t="shared" si="33"/>
        <v>0</v>
      </c>
      <c r="H189" s="62">
        <f t="shared" si="34"/>
        <v>0</v>
      </c>
      <c r="I189" s="62">
        <f t="shared" si="35"/>
        <v>0</v>
      </c>
      <c r="J189" s="62">
        <f t="shared" si="36"/>
        <v>0</v>
      </c>
      <c r="K189" s="62">
        <f t="shared" ca="1" si="37"/>
        <v>-7.0899982276245016E-4</v>
      </c>
      <c r="L189" s="62">
        <f t="shared" ca="1" si="38"/>
        <v>5.026807486771857E-7</v>
      </c>
      <c r="M189" s="62">
        <f t="shared" ca="1" si="39"/>
        <v>13836.142018653265</v>
      </c>
      <c r="N189" s="62">
        <f t="shared" ca="1" si="40"/>
        <v>70554.408115413986</v>
      </c>
      <c r="O189" s="62">
        <f t="shared" ca="1" si="41"/>
        <v>18017.017668258519</v>
      </c>
      <c r="P189" s="36">
        <f t="shared" ca="1" si="42"/>
        <v>7.0899982276245016E-4</v>
      </c>
    </row>
    <row r="190" spans="4:16">
      <c r="D190" s="70">
        <f t="shared" si="30"/>
        <v>0</v>
      </c>
      <c r="E190" s="70">
        <f t="shared" si="31"/>
        <v>0</v>
      </c>
      <c r="F190" s="62">
        <f t="shared" si="32"/>
        <v>0</v>
      </c>
      <c r="G190" s="62">
        <f t="shared" si="33"/>
        <v>0</v>
      </c>
      <c r="H190" s="62">
        <f t="shared" si="34"/>
        <v>0</v>
      </c>
      <c r="I190" s="62">
        <f t="shared" si="35"/>
        <v>0</v>
      </c>
      <c r="J190" s="62">
        <f t="shared" si="36"/>
        <v>0</v>
      </c>
      <c r="K190" s="62">
        <f t="shared" ca="1" si="37"/>
        <v>-7.0899982276245016E-4</v>
      </c>
      <c r="L190" s="62">
        <f t="shared" ca="1" si="38"/>
        <v>5.026807486771857E-7</v>
      </c>
      <c r="M190" s="62">
        <f t="shared" ca="1" si="39"/>
        <v>13836.142018653265</v>
      </c>
      <c r="N190" s="62">
        <f t="shared" ca="1" si="40"/>
        <v>70554.408115413986</v>
      </c>
      <c r="O190" s="62">
        <f t="shared" ca="1" si="41"/>
        <v>18017.017668258519</v>
      </c>
      <c r="P190" s="36">
        <f t="shared" ca="1" si="42"/>
        <v>7.0899982276245016E-4</v>
      </c>
    </row>
    <row r="191" spans="4:16">
      <c r="D191" s="70">
        <f t="shared" si="30"/>
        <v>0</v>
      </c>
      <c r="E191" s="70">
        <f t="shared" si="31"/>
        <v>0</v>
      </c>
      <c r="F191" s="62">
        <f t="shared" si="32"/>
        <v>0</v>
      </c>
      <c r="G191" s="62">
        <f t="shared" si="33"/>
        <v>0</v>
      </c>
      <c r="H191" s="62">
        <f t="shared" si="34"/>
        <v>0</v>
      </c>
      <c r="I191" s="62">
        <f t="shared" si="35"/>
        <v>0</v>
      </c>
      <c r="J191" s="62">
        <f t="shared" si="36"/>
        <v>0</v>
      </c>
      <c r="K191" s="62">
        <f t="shared" ca="1" si="37"/>
        <v>-7.0899982276245016E-4</v>
      </c>
      <c r="L191" s="62">
        <f t="shared" ca="1" si="38"/>
        <v>5.026807486771857E-7</v>
      </c>
      <c r="M191" s="62">
        <f t="shared" ca="1" si="39"/>
        <v>13836.142018653265</v>
      </c>
      <c r="N191" s="62">
        <f t="shared" ca="1" si="40"/>
        <v>70554.408115413986</v>
      </c>
      <c r="O191" s="62">
        <f t="shared" ca="1" si="41"/>
        <v>18017.017668258519</v>
      </c>
      <c r="P191" s="36">
        <f t="shared" ca="1" si="42"/>
        <v>7.0899982276245016E-4</v>
      </c>
    </row>
    <row r="192" spans="4:16">
      <c r="D192" s="70">
        <f t="shared" si="30"/>
        <v>0</v>
      </c>
      <c r="E192" s="70">
        <f t="shared" si="31"/>
        <v>0</v>
      </c>
      <c r="F192" s="62">
        <f t="shared" si="32"/>
        <v>0</v>
      </c>
      <c r="G192" s="62">
        <f t="shared" si="33"/>
        <v>0</v>
      </c>
      <c r="H192" s="62">
        <f t="shared" si="34"/>
        <v>0</v>
      </c>
      <c r="I192" s="62">
        <f t="shared" si="35"/>
        <v>0</v>
      </c>
      <c r="J192" s="62">
        <f t="shared" si="36"/>
        <v>0</v>
      </c>
      <c r="K192" s="62">
        <f t="shared" ca="1" si="37"/>
        <v>-7.0899982276245016E-4</v>
      </c>
      <c r="L192" s="62">
        <f t="shared" ca="1" si="38"/>
        <v>5.026807486771857E-7</v>
      </c>
      <c r="M192" s="62">
        <f t="shared" ca="1" si="39"/>
        <v>13836.142018653265</v>
      </c>
      <c r="N192" s="62">
        <f t="shared" ca="1" si="40"/>
        <v>70554.408115413986</v>
      </c>
      <c r="O192" s="62">
        <f t="shared" ca="1" si="41"/>
        <v>18017.017668258519</v>
      </c>
      <c r="P192" s="36">
        <f t="shared" ca="1" si="42"/>
        <v>7.0899982276245016E-4</v>
      </c>
    </row>
    <row r="193" spans="4:16">
      <c r="D193" s="70">
        <f t="shared" si="30"/>
        <v>0</v>
      </c>
      <c r="E193" s="70">
        <f t="shared" si="31"/>
        <v>0</v>
      </c>
      <c r="F193" s="62">
        <f t="shared" si="32"/>
        <v>0</v>
      </c>
      <c r="G193" s="62">
        <f t="shared" si="33"/>
        <v>0</v>
      </c>
      <c r="H193" s="62">
        <f t="shared" si="34"/>
        <v>0</v>
      </c>
      <c r="I193" s="62">
        <f t="shared" si="35"/>
        <v>0</v>
      </c>
      <c r="J193" s="62">
        <f t="shared" si="36"/>
        <v>0</v>
      </c>
      <c r="K193" s="62">
        <f t="shared" ca="1" si="37"/>
        <v>-7.0899982276245016E-4</v>
      </c>
      <c r="L193" s="62">
        <f t="shared" ca="1" si="38"/>
        <v>5.026807486771857E-7</v>
      </c>
      <c r="M193" s="62">
        <f t="shared" ca="1" si="39"/>
        <v>13836.142018653265</v>
      </c>
      <c r="N193" s="62">
        <f t="shared" ca="1" si="40"/>
        <v>70554.408115413986</v>
      </c>
      <c r="O193" s="62">
        <f t="shared" ca="1" si="41"/>
        <v>18017.017668258519</v>
      </c>
      <c r="P193" s="36">
        <f t="shared" ca="1" si="42"/>
        <v>7.0899982276245016E-4</v>
      </c>
    </row>
    <row r="194" spans="4:16">
      <c r="D194" s="70">
        <f t="shared" si="30"/>
        <v>0</v>
      </c>
      <c r="E194" s="70">
        <f t="shared" si="31"/>
        <v>0</v>
      </c>
      <c r="F194" s="62">
        <f t="shared" si="32"/>
        <v>0</v>
      </c>
      <c r="G194" s="62">
        <f t="shared" si="33"/>
        <v>0</v>
      </c>
      <c r="H194" s="62">
        <f t="shared" si="34"/>
        <v>0</v>
      </c>
      <c r="I194" s="62">
        <f t="shared" si="35"/>
        <v>0</v>
      </c>
      <c r="J194" s="62">
        <f t="shared" si="36"/>
        <v>0</v>
      </c>
      <c r="K194" s="62">
        <f t="shared" ca="1" si="37"/>
        <v>-7.0899982276245016E-4</v>
      </c>
      <c r="L194" s="62">
        <f t="shared" ca="1" si="38"/>
        <v>5.026807486771857E-7</v>
      </c>
      <c r="M194" s="62">
        <f t="shared" ca="1" si="39"/>
        <v>13836.142018653265</v>
      </c>
      <c r="N194" s="62">
        <f t="shared" ca="1" si="40"/>
        <v>70554.408115413986</v>
      </c>
      <c r="O194" s="62">
        <f t="shared" ca="1" si="41"/>
        <v>18017.017668258519</v>
      </c>
      <c r="P194" s="36">
        <f t="shared" ca="1" si="42"/>
        <v>7.0899982276245016E-4</v>
      </c>
    </row>
    <row r="195" spans="4:16">
      <c r="D195" s="70">
        <f t="shared" si="30"/>
        <v>0</v>
      </c>
      <c r="E195" s="70">
        <f t="shared" si="31"/>
        <v>0</v>
      </c>
      <c r="F195" s="62">
        <f t="shared" si="32"/>
        <v>0</v>
      </c>
      <c r="G195" s="62">
        <f t="shared" si="33"/>
        <v>0</v>
      </c>
      <c r="H195" s="62">
        <f t="shared" si="34"/>
        <v>0</v>
      </c>
      <c r="I195" s="62">
        <f t="shared" si="35"/>
        <v>0</v>
      </c>
      <c r="J195" s="62">
        <f t="shared" si="36"/>
        <v>0</v>
      </c>
      <c r="K195" s="62">
        <f t="shared" ca="1" si="37"/>
        <v>-7.0899982276245016E-4</v>
      </c>
      <c r="L195" s="62">
        <f t="shared" ca="1" si="38"/>
        <v>5.026807486771857E-7</v>
      </c>
      <c r="M195" s="62">
        <f t="shared" ca="1" si="39"/>
        <v>13836.142018653265</v>
      </c>
      <c r="N195" s="62">
        <f t="shared" ca="1" si="40"/>
        <v>70554.408115413986</v>
      </c>
      <c r="O195" s="62">
        <f t="shared" ca="1" si="41"/>
        <v>18017.017668258519</v>
      </c>
      <c r="P195" s="36">
        <f t="shared" ca="1" si="42"/>
        <v>7.0899982276245016E-4</v>
      </c>
    </row>
    <row r="196" spans="4:16">
      <c r="D196" s="70">
        <f t="shared" si="30"/>
        <v>0</v>
      </c>
      <c r="E196" s="70">
        <f t="shared" si="31"/>
        <v>0</v>
      </c>
      <c r="F196" s="62">
        <f t="shared" si="32"/>
        <v>0</v>
      </c>
      <c r="G196" s="62">
        <f t="shared" si="33"/>
        <v>0</v>
      </c>
      <c r="H196" s="62">
        <f t="shared" si="34"/>
        <v>0</v>
      </c>
      <c r="I196" s="62">
        <f t="shared" si="35"/>
        <v>0</v>
      </c>
      <c r="J196" s="62">
        <f t="shared" si="36"/>
        <v>0</v>
      </c>
      <c r="K196" s="62">
        <f t="shared" ca="1" si="37"/>
        <v>-7.0899982276245016E-4</v>
      </c>
      <c r="L196" s="62">
        <f t="shared" ca="1" si="38"/>
        <v>5.026807486771857E-7</v>
      </c>
      <c r="M196" s="62">
        <f t="shared" ca="1" si="39"/>
        <v>13836.142018653265</v>
      </c>
      <c r="N196" s="62">
        <f t="shared" ca="1" si="40"/>
        <v>70554.408115413986</v>
      </c>
      <c r="O196" s="62">
        <f t="shared" ca="1" si="41"/>
        <v>18017.017668258519</v>
      </c>
      <c r="P196" s="36">
        <f t="shared" ca="1" si="42"/>
        <v>7.0899982276245016E-4</v>
      </c>
    </row>
    <row r="197" spans="4:16">
      <c r="D197" s="70">
        <f t="shared" si="30"/>
        <v>0</v>
      </c>
      <c r="E197" s="70">
        <f t="shared" si="31"/>
        <v>0</v>
      </c>
      <c r="F197" s="62">
        <f t="shared" si="32"/>
        <v>0</v>
      </c>
      <c r="G197" s="62">
        <f t="shared" si="33"/>
        <v>0</v>
      </c>
      <c r="H197" s="62">
        <f t="shared" si="34"/>
        <v>0</v>
      </c>
      <c r="I197" s="62">
        <f t="shared" si="35"/>
        <v>0</v>
      </c>
      <c r="J197" s="62">
        <f t="shared" si="36"/>
        <v>0</v>
      </c>
      <c r="K197" s="62">
        <f t="shared" ca="1" si="37"/>
        <v>-7.0899982276245016E-4</v>
      </c>
      <c r="L197" s="62">
        <f t="shared" ca="1" si="38"/>
        <v>5.026807486771857E-7</v>
      </c>
      <c r="M197" s="62">
        <f t="shared" ca="1" si="39"/>
        <v>13836.142018653265</v>
      </c>
      <c r="N197" s="62">
        <f t="shared" ca="1" si="40"/>
        <v>70554.408115413986</v>
      </c>
      <c r="O197" s="62">
        <f t="shared" ca="1" si="41"/>
        <v>18017.017668258519</v>
      </c>
      <c r="P197" s="36">
        <f t="shared" ca="1" si="42"/>
        <v>7.0899982276245016E-4</v>
      </c>
    </row>
    <row r="198" spans="4:16">
      <c r="D198" s="70">
        <f t="shared" si="30"/>
        <v>0</v>
      </c>
      <c r="E198" s="70">
        <f t="shared" si="31"/>
        <v>0</v>
      </c>
      <c r="F198" s="62">
        <f t="shared" si="32"/>
        <v>0</v>
      </c>
      <c r="G198" s="62">
        <f t="shared" si="33"/>
        <v>0</v>
      </c>
      <c r="H198" s="62">
        <f t="shared" si="34"/>
        <v>0</v>
      </c>
      <c r="I198" s="62">
        <f t="shared" si="35"/>
        <v>0</v>
      </c>
      <c r="J198" s="62">
        <f t="shared" si="36"/>
        <v>0</v>
      </c>
      <c r="K198" s="62">
        <f t="shared" ca="1" si="37"/>
        <v>-7.0899982276245016E-4</v>
      </c>
      <c r="L198" s="62">
        <f t="shared" ca="1" si="38"/>
        <v>5.026807486771857E-7</v>
      </c>
      <c r="M198" s="62">
        <f t="shared" ca="1" si="39"/>
        <v>13836.142018653265</v>
      </c>
      <c r="N198" s="62">
        <f t="shared" ca="1" si="40"/>
        <v>70554.408115413986</v>
      </c>
      <c r="O198" s="62">
        <f t="shared" ca="1" si="41"/>
        <v>18017.017668258519</v>
      </c>
      <c r="P198" s="36">
        <f t="shared" ca="1" si="42"/>
        <v>7.0899982276245016E-4</v>
      </c>
    </row>
    <row r="199" spans="4:16">
      <c r="D199" s="70">
        <f t="shared" si="30"/>
        <v>0</v>
      </c>
      <c r="E199" s="70">
        <f t="shared" si="31"/>
        <v>0</v>
      </c>
      <c r="F199" s="62">
        <f t="shared" si="32"/>
        <v>0</v>
      </c>
      <c r="G199" s="62">
        <f t="shared" si="33"/>
        <v>0</v>
      </c>
      <c r="H199" s="62">
        <f t="shared" si="34"/>
        <v>0</v>
      </c>
      <c r="I199" s="62">
        <f t="shared" si="35"/>
        <v>0</v>
      </c>
      <c r="J199" s="62">
        <f t="shared" si="36"/>
        <v>0</v>
      </c>
      <c r="K199" s="62">
        <f t="shared" ca="1" si="37"/>
        <v>-7.0899982276245016E-4</v>
      </c>
      <c r="L199" s="62">
        <f t="shared" ca="1" si="38"/>
        <v>5.026807486771857E-7</v>
      </c>
      <c r="M199" s="62">
        <f t="shared" ca="1" si="39"/>
        <v>13836.142018653265</v>
      </c>
      <c r="N199" s="62">
        <f t="shared" ca="1" si="40"/>
        <v>70554.408115413986</v>
      </c>
      <c r="O199" s="62">
        <f t="shared" ca="1" si="41"/>
        <v>18017.017668258519</v>
      </c>
      <c r="P199" s="36">
        <f t="shared" ca="1" si="42"/>
        <v>7.0899982276245016E-4</v>
      </c>
    </row>
    <row r="200" spans="4:16">
      <c r="D200" s="70">
        <f t="shared" si="30"/>
        <v>0</v>
      </c>
      <c r="E200" s="70">
        <f t="shared" si="31"/>
        <v>0</v>
      </c>
      <c r="F200" s="62">
        <f t="shared" si="32"/>
        <v>0</v>
      </c>
      <c r="G200" s="62">
        <f t="shared" si="33"/>
        <v>0</v>
      </c>
      <c r="H200" s="62">
        <f t="shared" si="34"/>
        <v>0</v>
      </c>
      <c r="I200" s="62">
        <f t="shared" si="35"/>
        <v>0</v>
      </c>
      <c r="J200" s="62">
        <f t="shared" si="36"/>
        <v>0</v>
      </c>
      <c r="K200" s="62">
        <f t="shared" ca="1" si="37"/>
        <v>-7.0899982276245016E-4</v>
      </c>
      <c r="L200" s="62">
        <f t="shared" ca="1" si="38"/>
        <v>5.026807486771857E-7</v>
      </c>
      <c r="M200" s="62">
        <f t="shared" ca="1" si="39"/>
        <v>13836.142018653265</v>
      </c>
      <c r="N200" s="62">
        <f t="shared" ca="1" si="40"/>
        <v>70554.408115413986</v>
      </c>
      <c r="O200" s="62">
        <f t="shared" ca="1" si="41"/>
        <v>18017.017668258519</v>
      </c>
      <c r="P200" s="36">
        <f t="shared" ca="1" si="42"/>
        <v>7.0899982276245016E-4</v>
      </c>
    </row>
    <row r="201" spans="4:16">
      <c r="D201" s="70">
        <f t="shared" si="30"/>
        <v>0</v>
      </c>
      <c r="E201" s="70">
        <f t="shared" si="31"/>
        <v>0</v>
      </c>
      <c r="F201" s="62">
        <f t="shared" si="32"/>
        <v>0</v>
      </c>
      <c r="G201" s="62">
        <f t="shared" si="33"/>
        <v>0</v>
      </c>
      <c r="H201" s="62">
        <f t="shared" si="34"/>
        <v>0</v>
      </c>
      <c r="I201" s="62">
        <f t="shared" si="35"/>
        <v>0</v>
      </c>
      <c r="J201" s="62">
        <f t="shared" si="36"/>
        <v>0</v>
      </c>
      <c r="K201" s="62">
        <f t="shared" ca="1" si="37"/>
        <v>-7.0899982276245016E-4</v>
      </c>
      <c r="L201" s="62">
        <f t="shared" ca="1" si="38"/>
        <v>5.026807486771857E-7</v>
      </c>
      <c r="M201" s="62">
        <f t="shared" ca="1" si="39"/>
        <v>13836.142018653265</v>
      </c>
      <c r="N201" s="62">
        <f t="shared" ca="1" si="40"/>
        <v>70554.408115413986</v>
      </c>
      <c r="O201" s="62">
        <f t="shared" ca="1" si="41"/>
        <v>18017.017668258519</v>
      </c>
      <c r="P201" s="36">
        <f t="shared" ca="1" si="42"/>
        <v>7.0899982276245016E-4</v>
      </c>
    </row>
    <row r="202" spans="4:16">
      <c r="D202" s="70">
        <f t="shared" si="30"/>
        <v>0</v>
      </c>
      <c r="E202" s="70">
        <f t="shared" si="31"/>
        <v>0</v>
      </c>
      <c r="F202" s="62">
        <f t="shared" si="32"/>
        <v>0</v>
      </c>
      <c r="G202" s="62">
        <f t="shared" si="33"/>
        <v>0</v>
      </c>
      <c r="H202" s="62">
        <f t="shared" si="34"/>
        <v>0</v>
      </c>
      <c r="I202" s="62">
        <f t="shared" si="35"/>
        <v>0</v>
      </c>
      <c r="J202" s="62">
        <f t="shared" si="36"/>
        <v>0</v>
      </c>
      <c r="K202" s="62">
        <f t="shared" ca="1" si="37"/>
        <v>-7.0899982276245016E-4</v>
      </c>
      <c r="L202" s="62">
        <f t="shared" ca="1" si="38"/>
        <v>5.026807486771857E-7</v>
      </c>
      <c r="M202" s="62">
        <f t="shared" ca="1" si="39"/>
        <v>13836.142018653265</v>
      </c>
      <c r="N202" s="62">
        <f t="shared" ca="1" si="40"/>
        <v>70554.408115413986</v>
      </c>
      <c r="O202" s="62">
        <f t="shared" ca="1" si="41"/>
        <v>18017.017668258519</v>
      </c>
      <c r="P202" s="36">
        <f t="shared" ca="1" si="42"/>
        <v>7.0899982276245016E-4</v>
      </c>
    </row>
    <row r="203" spans="4:16">
      <c r="D203" s="70">
        <f t="shared" si="30"/>
        <v>0</v>
      </c>
      <c r="E203" s="70">
        <f t="shared" si="31"/>
        <v>0</v>
      </c>
      <c r="F203" s="62">
        <f t="shared" si="32"/>
        <v>0</v>
      </c>
      <c r="G203" s="62">
        <f t="shared" si="33"/>
        <v>0</v>
      </c>
      <c r="H203" s="62">
        <f t="shared" si="34"/>
        <v>0</v>
      </c>
      <c r="I203" s="62">
        <f t="shared" si="35"/>
        <v>0</v>
      </c>
      <c r="J203" s="62">
        <f t="shared" si="36"/>
        <v>0</v>
      </c>
      <c r="K203" s="62">
        <f t="shared" ca="1" si="37"/>
        <v>-7.0899982276245016E-4</v>
      </c>
      <c r="L203" s="62">
        <f t="shared" ca="1" si="38"/>
        <v>5.026807486771857E-7</v>
      </c>
      <c r="M203" s="62">
        <f t="shared" ca="1" si="39"/>
        <v>13836.142018653265</v>
      </c>
      <c r="N203" s="62">
        <f t="shared" ca="1" si="40"/>
        <v>70554.408115413986</v>
      </c>
      <c r="O203" s="62">
        <f t="shared" ca="1" si="41"/>
        <v>18017.017668258519</v>
      </c>
      <c r="P203" s="36">
        <f t="shared" ca="1" si="42"/>
        <v>7.0899982276245016E-4</v>
      </c>
    </row>
    <row r="204" spans="4:16">
      <c r="D204" s="70">
        <f t="shared" si="30"/>
        <v>0</v>
      </c>
      <c r="E204" s="70">
        <f t="shared" si="31"/>
        <v>0</v>
      </c>
      <c r="F204" s="62">
        <f t="shared" si="32"/>
        <v>0</v>
      </c>
      <c r="G204" s="62">
        <f t="shared" si="33"/>
        <v>0</v>
      </c>
      <c r="H204" s="62">
        <f t="shared" si="34"/>
        <v>0</v>
      </c>
      <c r="I204" s="62">
        <f t="shared" si="35"/>
        <v>0</v>
      </c>
      <c r="J204" s="62">
        <f t="shared" si="36"/>
        <v>0</v>
      </c>
      <c r="K204" s="62">
        <f t="shared" ca="1" si="37"/>
        <v>-7.0899982276245016E-4</v>
      </c>
      <c r="L204" s="62">
        <f t="shared" ca="1" si="38"/>
        <v>5.026807486771857E-7</v>
      </c>
      <c r="M204" s="62">
        <f t="shared" ca="1" si="39"/>
        <v>13836.142018653265</v>
      </c>
      <c r="N204" s="62">
        <f t="shared" ca="1" si="40"/>
        <v>70554.408115413986</v>
      </c>
      <c r="O204" s="62">
        <f t="shared" ca="1" si="41"/>
        <v>18017.017668258519</v>
      </c>
      <c r="P204" s="36">
        <f t="shared" ca="1" si="42"/>
        <v>7.0899982276245016E-4</v>
      </c>
    </row>
    <row r="205" spans="4:16">
      <c r="D205" s="70">
        <f t="shared" si="30"/>
        <v>0</v>
      </c>
      <c r="E205" s="70">
        <f t="shared" si="31"/>
        <v>0</v>
      </c>
      <c r="F205" s="62">
        <f t="shared" si="32"/>
        <v>0</v>
      </c>
      <c r="G205" s="62">
        <f t="shared" si="33"/>
        <v>0</v>
      </c>
      <c r="H205" s="62">
        <f t="shared" si="34"/>
        <v>0</v>
      </c>
      <c r="I205" s="62">
        <f t="shared" si="35"/>
        <v>0</v>
      </c>
      <c r="J205" s="62">
        <f t="shared" si="36"/>
        <v>0</v>
      </c>
      <c r="K205" s="62">
        <f t="shared" ca="1" si="37"/>
        <v>-7.0899982276245016E-4</v>
      </c>
      <c r="L205" s="62">
        <f t="shared" ca="1" si="38"/>
        <v>5.026807486771857E-7</v>
      </c>
      <c r="M205" s="62">
        <f t="shared" ca="1" si="39"/>
        <v>13836.142018653265</v>
      </c>
      <c r="N205" s="62">
        <f t="shared" ca="1" si="40"/>
        <v>70554.408115413986</v>
      </c>
      <c r="O205" s="62">
        <f t="shared" ca="1" si="41"/>
        <v>18017.017668258519</v>
      </c>
      <c r="P205" s="36">
        <f t="shared" ca="1" si="42"/>
        <v>7.0899982276245016E-4</v>
      </c>
    </row>
    <row r="206" spans="4:16">
      <c r="D206" s="70">
        <f t="shared" si="30"/>
        <v>0</v>
      </c>
      <c r="E206" s="70">
        <f t="shared" si="31"/>
        <v>0</v>
      </c>
      <c r="F206" s="62">
        <f t="shared" si="32"/>
        <v>0</v>
      </c>
      <c r="G206" s="62">
        <f t="shared" si="33"/>
        <v>0</v>
      </c>
      <c r="H206" s="62">
        <f t="shared" si="34"/>
        <v>0</v>
      </c>
      <c r="I206" s="62">
        <f t="shared" si="35"/>
        <v>0</v>
      </c>
      <c r="J206" s="62">
        <f t="shared" si="36"/>
        <v>0</v>
      </c>
      <c r="K206" s="62">
        <f t="shared" ca="1" si="37"/>
        <v>-7.0899982276245016E-4</v>
      </c>
      <c r="L206" s="62">
        <f t="shared" ca="1" si="38"/>
        <v>5.026807486771857E-7</v>
      </c>
      <c r="M206" s="62">
        <f t="shared" ca="1" si="39"/>
        <v>13836.142018653265</v>
      </c>
      <c r="N206" s="62">
        <f t="shared" ca="1" si="40"/>
        <v>70554.408115413986</v>
      </c>
      <c r="O206" s="62">
        <f t="shared" ca="1" si="41"/>
        <v>18017.017668258519</v>
      </c>
      <c r="P206" s="36">
        <f t="shared" ca="1" si="42"/>
        <v>7.0899982276245016E-4</v>
      </c>
    </row>
    <row r="207" spans="4:16">
      <c r="D207" s="70">
        <f t="shared" si="30"/>
        <v>0</v>
      </c>
      <c r="E207" s="70">
        <f t="shared" si="31"/>
        <v>0</v>
      </c>
      <c r="F207" s="62">
        <f t="shared" si="32"/>
        <v>0</v>
      </c>
      <c r="G207" s="62">
        <f t="shared" si="33"/>
        <v>0</v>
      </c>
      <c r="H207" s="62">
        <f t="shared" si="34"/>
        <v>0</v>
      </c>
      <c r="I207" s="62">
        <f t="shared" si="35"/>
        <v>0</v>
      </c>
      <c r="J207" s="62">
        <f t="shared" si="36"/>
        <v>0</v>
      </c>
      <c r="K207" s="62">
        <f t="shared" ca="1" si="37"/>
        <v>-7.0899982276245016E-4</v>
      </c>
      <c r="L207" s="62">
        <f t="shared" ca="1" si="38"/>
        <v>5.026807486771857E-7</v>
      </c>
      <c r="M207" s="62">
        <f t="shared" ca="1" si="39"/>
        <v>13836.142018653265</v>
      </c>
      <c r="N207" s="62">
        <f t="shared" ca="1" si="40"/>
        <v>70554.408115413986</v>
      </c>
      <c r="O207" s="62">
        <f t="shared" ca="1" si="41"/>
        <v>18017.017668258519</v>
      </c>
      <c r="P207" s="36">
        <f t="shared" ca="1" si="42"/>
        <v>7.0899982276245016E-4</v>
      </c>
    </row>
    <row r="208" spans="4:16">
      <c r="D208" s="70">
        <f t="shared" si="30"/>
        <v>0</v>
      </c>
      <c r="E208" s="70">
        <f t="shared" si="31"/>
        <v>0</v>
      </c>
      <c r="F208" s="62">
        <f t="shared" si="32"/>
        <v>0</v>
      </c>
      <c r="G208" s="62">
        <f t="shared" si="33"/>
        <v>0</v>
      </c>
      <c r="H208" s="62">
        <f t="shared" si="34"/>
        <v>0</v>
      </c>
      <c r="I208" s="62">
        <f t="shared" si="35"/>
        <v>0</v>
      </c>
      <c r="J208" s="62">
        <f t="shared" si="36"/>
        <v>0</v>
      </c>
      <c r="K208" s="62">
        <f t="shared" ca="1" si="37"/>
        <v>-7.0899982276245016E-4</v>
      </c>
      <c r="L208" s="62">
        <f t="shared" ca="1" si="38"/>
        <v>5.026807486771857E-7</v>
      </c>
      <c r="M208" s="62">
        <f t="shared" ca="1" si="39"/>
        <v>13836.142018653265</v>
      </c>
      <c r="N208" s="62">
        <f t="shared" ca="1" si="40"/>
        <v>70554.408115413986</v>
      </c>
      <c r="O208" s="62">
        <f t="shared" ca="1" si="41"/>
        <v>18017.017668258519</v>
      </c>
      <c r="P208" s="36">
        <f t="shared" ca="1" si="42"/>
        <v>7.0899982276245016E-4</v>
      </c>
    </row>
    <row r="209" spans="4:16">
      <c r="D209" s="70">
        <f t="shared" si="30"/>
        <v>0</v>
      </c>
      <c r="E209" s="70">
        <f t="shared" si="31"/>
        <v>0</v>
      </c>
      <c r="F209" s="62">
        <f t="shared" si="32"/>
        <v>0</v>
      </c>
      <c r="G209" s="62">
        <f t="shared" si="33"/>
        <v>0</v>
      </c>
      <c r="H209" s="62">
        <f t="shared" si="34"/>
        <v>0</v>
      </c>
      <c r="I209" s="62">
        <f t="shared" si="35"/>
        <v>0</v>
      </c>
      <c r="J209" s="62">
        <f t="shared" si="36"/>
        <v>0</v>
      </c>
      <c r="K209" s="62">
        <f t="shared" ca="1" si="37"/>
        <v>-7.0899982276245016E-4</v>
      </c>
      <c r="L209" s="62">
        <f t="shared" ca="1" si="38"/>
        <v>5.026807486771857E-7</v>
      </c>
      <c r="M209" s="62">
        <f t="shared" ca="1" si="39"/>
        <v>13836.142018653265</v>
      </c>
      <c r="N209" s="62">
        <f t="shared" ca="1" si="40"/>
        <v>70554.408115413986</v>
      </c>
      <c r="O209" s="62">
        <f t="shared" ca="1" si="41"/>
        <v>18017.017668258519</v>
      </c>
      <c r="P209" s="36">
        <f t="shared" ca="1" si="42"/>
        <v>7.0899982276245016E-4</v>
      </c>
    </row>
    <row r="210" spans="4:16">
      <c r="D210" s="70">
        <f t="shared" si="30"/>
        <v>0</v>
      </c>
      <c r="E210" s="70">
        <f t="shared" si="31"/>
        <v>0</v>
      </c>
      <c r="F210" s="62">
        <f t="shared" si="32"/>
        <v>0</v>
      </c>
      <c r="G210" s="62">
        <f t="shared" si="33"/>
        <v>0</v>
      </c>
      <c r="H210" s="62">
        <f t="shared" si="34"/>
        <v>0</v>
      </c>
      <c r="I210" s="62">
        <f t="shared" si="35"/>
        <v>0</v>
      </c>
      <c r="J210" s="62">
        <f t="shared" si="36"/>
        <v>0</v>
      </c>
      <c r="K210" s="62">
        <f t="shared" ca="1" si="37"/>
        <v>-7.0899982276245016E-4</v>
      </c>
      <c r="L210" s="62">
        <f t="shared" ca="1" si="38"/>
        <v>5.026807486771857E-7</v>
      </c>
      <c r="M210" s="62">
        <f t="shared" ca="1" si="39"/>
        <v>13836.142018653265</v>
      </c>
      <c r="N210" s="62">
        <f t="shared" ca="1" si="40"/>
        <v>70554.408115413986</v>
      </c>
      <c r="O210" s="62">
        <f t="shared" ca="1" si="41"/>
        <v>18017.017668258519</v>
      </c>
      <c r="P210" s="36">
        <f t="shared" ca="1" si="42"/>
        <v>7.0899982276245016E-4</v>
      </c>
    </row>
    <row r="211" spans="4:16">
      <c r="D211" s="70">
        <f t="shared" si="30"/>
        <v>0</v>
      </c>
      <c r="E211" s="70">
        <f t="shared" si="31"/>
        <v>0</v>
      </c>
      <c r="F211" s="62">
        <f t="shared" si="32"/>
        <v>0</v>
      </c>
      <c r="G211" s="62">
        <f t="shared" si="33"/>
        <v>0</v>
      </c>
      <c r="H211" s="62">
        <f t="shared" si="34"/>
        <v>0</v>
      </c>
      <c r="I211" s="62">
        <f t="shared" si="35"/>
        <v>0</v>
      </c>
      <c r="J211" s="62">
        <f t="shared" si="36"/>
        <v>0</v>
      </c>
      <c r="K211" s="62">
        <f t="shared" ca="1" si="37"/>
        <v>-7.0899982276245016E-4</v>
      </c>
      <c r="L211" s="62">
        <f t="shared" ca="1" si="38"/>
        <v>5.026807486771857E-7</v>
      </c>
      <c r="M211" s="62">
        <f t="shared" ca="1" si="39"/>
        <v>13836.142018653265</v>
      </c>
      <c r="N211" s="62">
        <f t="shared" ca="1" si="40"/>
        <v>70554.408115413986</v>
      </c>
      <c r="O211" s="62">
        <f t="shared" ca="1" si="41"/>
        <v>18017.017668258519</v>
      </c>
      <c r="P211" s="36">
        <f t="shared" ca="1" si="42"/>
        <v>7.0899982276245016E-4</v>
      </c>
    </row>
    <row r="212" spans="4:16">
      <c r="D212" s="70">
        <f t="shared" si="30"/>
        <v>0</v>
      </c>
      <c r="E212" s="70">
        <f t="shared" si="31"/>
        <v>0</v>
      </c>
      <c r="F212" s="62">
        <f t="shared" si="32"/>
        <v>0</v>
      </c>
      <c r="G212" s="62">
        <f t="shared" si="33"/>
        <v>0</v>
      </c>
      <c r="H212" s="62">
        <f t="shared" si="34"/>
        <v>0</v>
      </c>
      <c r="I212" s="62">
        <f t="shared" si="35"/>
        <v>0</v>
      </c>
      <c r="J212" s="62">
        <f t="shared" si="36"/>
        <v>0</v>
      </c>
      <c r="K212" s="62">
        <f t="shared" ca="1" si="37"/>
        <v>-7.0899982276245016E-4</v>
      </c>
      <c r="L212" s="62">
        <f t="shared" ca="1" si="38"/>
        <v>5.026807486771857E-7</v>
      </c>
      <c r="M212" s="62">
        <f t="shared" ca="1" si="39"/>
        <v>13836.142018653265</v>
      </c>
      <c r="N212" s="62">
        <f t="shared" ca="1" si="40"/>
        <v>70554.408115413986</v>
      </c>
      <c r="O212" s="62">
        <f t="shared" ca="1" si="41"/>
        <v>18017.017668258519</v>
      </c>
      <c r="P212" s="36">
        <f t="shared" ca="1" si="42"/>
        <v>7.0899982276245016E-4</v>
      </c>
    </row>
    <row r="213" spans="4:16">
      <c r="D213" s="70">
        <f t="shared" ref="D213:D276" si="43">A213/A$18</f>
        <v>0</v>
      </c>
      <c r="E213" s="70">
        <f t="shared" ref="E213:E276" si="44">B213/B$18</f>
        <v>0</v>
      </c>
      <c r="F213" s="62">
        <f t="shared" ref="F213:F276" si="45">D213*D213</f>
        <v>0</v>
      </c>
      <c r="G213" s="62">
        <f t="shared" ref="G213:G276" si="46">D213*F213</f>
        <v>0</v>
      </c>
      <c r="H213" s="62">
        <f t="shared" ref="H213:H276" si="47">F213*F213</f>
        <v>0</v>
      </c>
      <c r="I213" s="62">
        <f t="shared" ref="I213:I276" si="48">E213*D213</f>
        <v>0</v>
      </c>
      <c r="J213" s="62">
        <f t="shared" ref="J213:J276" si="49">I213*D213</f>
        <v>0</v>
      </c>
      <c r="K213" s="62">
        <f t="shared" ref="K213:K276" ca="1" si="50">+E$4+E$5*D213+E$6*D213^2</f>
        <v>-7.0899982276245016E-4</v>
      </c>
      <c r="L213" s="62">
        <f t="shared" ref="L213:L276" ca="1" si="51">+(K213-E213)^2</f>
        <v>5.026807486771857E-7</v>
      </c>
      <c r="M213" s="62">
        <f t="shared" ref="M213:M276" ca="1" si="52">(M$1-M$2*D213+M$3*F213)^2</f>
        <v>13836.142018653265</v>
      </c>
      <c r="N213" s="62">
        <f t="shared" ref="N213:N276" ca="1" si="53">(-M$2+M$4*D213-M$5*F213)^2</f>
        <v>70554.408115413986</v>
      </c>
      <c r="O213" s="62">
        <f t="shared" ref="O213:O276" ca="1" si="54">+(M$3-D213*M$5+F213*M$6)^2</f>
        <v>18017.017668258519</v>
      </c>
      <c r="P213" s="36">
        <f t="shared" ref="P213:P276" ca="1" si="55">+E213-K213</f>
        <v>7.0899982276245016E-4</v>
      </c>
    </row>
    <row r="214" spans="4:16">
      <c r="D214" s="70">
        <f t="shared" si="43"/>
        <v>0</v>
      </c>
      <c r="E214" s="70">
        <f t="shared" si="44"/>
        <v>0</v>
      </c>
      <c r="F214" s="62">
        <f t="shared" si="45"/>
        <v>0</v>
      </c>
      <c r="G214" s="62">
        <f t="shared" si="46"/>
        <v>0</v>
      </c>
      <c r="H214" s="62">
        <f t="shared" si="47"/>
        <v>0</v>
      </c>
      <c r="I214" s="62">
        <f t="shared" si="48"/>
        <v>0</v>
      </c>
      <c r="J214" s="62">
        <f t="shared" si="49"/>
        <v>0</v>
      </c>
      <c r="K214" s="62">
        <f t="shared" ca="1" si="50"/>
        <v>-7.0899982276245016E-4</v>
      </c>
      <c r="L214" s="62">
        <f t="shared" ca="1" si="51"/>
        <v>5.026807486771857E-7</v>
      </c>
      <c r="M214" s="62">
        <f t="shared" ca="1" si="52"/>
        <v>13836.142018653265</v>
      </c>
      <c r="N214" s="62">
        <f t="shared" ca="1" si="53"/>
        <v>70554.408115413986</v>
      </c>
      <c r="O214" s="62">
        <f t="shared" ca="1" si="54"/>
        <v>18017.017668258519</v>
      </c>
      <c r="P214" s="36">
        <f t="shared" ca="1" si="55"/>
        <v>7.0899982276245016E-4</v>
      </c>
    </row>
    <row r="215" spans="4:16">
      <c r="D215" s="70">
        <f t="shared" si="43"/>
        <v>0</v>
      </c>
      <c r="E215" s="70">
        <f t="shared" si="44"/>
        <v>0</v>
      </c>
      <c r="F215" s="62">
        <f t="shared" si="45"/>
        <v>0</v>
      </c>
      <c r="G215" s="62">
        <f t="shared" si="46"/>
        <v>0</v>
      </c>
      <c r="H215" s="62">
        <f t="shared" si="47"/>
        <v>0</v>
      </c>
      <c r="I215" s="62">
        <f t="shared" si="48"/>
        <v>0</v>
      </c>
      <c r="J215" s="62">
        <f t="shared" si="49"/>
        <v>0</v>
      </c>
      <c r="K215" s="62">
        <f t="shared" ca="1" si="50"/>
        <v>-7.0899982276245016E-4</v>
      </c>
      <c r="L215" s="62">
        <f t="shared" ca="1" si="51"/>
        <v>5.026807486771857E-7</v>
      </c>
      <c r="M215" s="62">
        <f t="shared" ca="1" si="52"/>
        <v>13836.142018653265</v>
      </c>
      <c r="N215" s="62">
        <f t="shared" ca="1" si="53"/>
        <v>70554.408115413986</v>
      </c>
      <c r="O215" s="62">
        <f t="shared" ca="1" si="54"/>
        <v>18017.017668258519</v>
      </c>
      <c r="P215" s="36">
        <f t="shared" ca="1" si="55"/>
        <v>7.0899982276245016E-4</v>
      </c>
    </row>
    <row r="216" spans="4:16">
      <c r="D216" s="70">
        <f t="shared" si="43"/>
        <v>0</v>
      </c>
      <c r="E216" s="70">
        <f t="shared" si="44"/>
        <v>0</v>
      </c>
      <c r="F216" s="62">
        <f t="shared" si="45"/>
        <v>0</v>
      </c>
      <c r="G216" s="62">
        <f t="shared" si="46"/>
        <v>0</v>
      </c>
      <c r="H216" s="62">
        <f t="shared" si="47"/>
        <v>0</v>
      </c>
      <c r="I216" s="62">
        <f t="shared" si="48"/>
        <v>0</v>
      </c>
      <c r="J216" s="62">
        <f t="shared" si="49"/>
        <v>0</v>
      </c>
      <c r="K216" s="62">
        <f t="shared" ca="1" si="50"/>
        <v>-7.0899982276245016E-4</v>
      </c>
      <c r="L216" s="62">
        <f t="shared" ca="1" si="51"/>
        <v>5.026807486771857E-7</v>
      </c>
      <c r="M216" s="62">
        <f t="shared" ca="1" si="52"/>
        <v>13836.142018653265</v>
      </c>
      <c r="N216" s="62">
        <f t="shared" ca="1" si="53"/>
        <v>70554.408115413986</v>
      </c>
      <c r="O216" s="62">
        <f t="shared" ca="1" si="54"/>
        <v>18017.017668258519</v>
      </c>
      <c r="P216" s="36">
        <f t="shared" ca="1" si="55"/>
        <v>7.0899982276245016E-4</v>
      </c>
    </row>
    <row r="217" spans="4:16">
      <c r="D217" s="70">
        <f t="shared" si="43"/>
        <v>0</v>
      </c>
      <c r="E217" s="70">
        <f t="shared" si="44"/>
        <v>0</v>
      </c>
      <c r="F217" s="62">
        <f t="shared" si="45"/>
        <v>0</v>
      </c>
      <c r="G217" s="62">
        <f t="shared" si="46"/>
        <v>0</v>
      </c>
      <c r="H217" s="62">
        <f t="shared" si="47"/>
        <v>0</v>
      </c>
      <c r="I217" s="62">
        <f t="shared" si="48"/>
        <v>0</v>
      </c>
      <c r="J217" s="62">
        <f t="shared" si="49"/>
        <v>0</v>
      </c>
      <c r="K217" s="62">
        <f t="shared" ca="1" si="50"/>
        <v>-7.0899982276245016E-4</v>
      </c>
      <c r="L217" s="62">
        <f t="shared" ca="1" si="51"/>
        <v>5.026807486771857E-7</v>
      </c>
      <c r="M217" s="62">
        <f t="shared" ca="1" si="52"/>
        <v>13836.142018653265</v>
      </c>
      <c r="N217" s="62">
        <f t="shared" ca="1" si="53"/>
        <v>70554.408115413986</v>
      </c>
      <c r="O217" s="62">
        <f t="shared" ca="1" si="54"/>
        <v>18017.017668258519</v>
      </c>
      <c r="P217" s="36">
        <f t="shared" ca="1" si="55"/>
        <v>7.0899982276245016E-4</v>
      </c>
    </row>
    <row r="218" spans="4:16">
      <c r="D218" s="70">
        <f t="shared" si="43"/>
        <v>0</v>
      </c>
      <c r="E218" s="70">
        <f t="shared" si="44"/>
        <v>0</v>
      </c>
      <c r="F218" s="62">
        <f t="shared" si="45"/>
        <v>0</v>
      </c>
      <c r="G218" s="62">
        <f t="shared" si="46"/>
        <v>0</v>
      </c>
      <c r="H218" s="62">
        <f t="shared" si="47"/>
        <v>0</v>
      </c>
      <c r="I218" s="62">
        <f t="shared" si="48"/>
        <v>0</v>
      </c>
      <c r="J218" s="62">
        <f t="shared" si="49"/>
        <v>0</v>
      </c>
      <c r="K218" s="62">
        <f t="shared" ca="1" si="50"/>
        <v>-7.0899982276245016E-4</v>
      </c>
      <c r="L218" s="62">
        <f t="shared" ca="1" si="51"/>
        <v>5.026807486771857E-7</v>
      </c>
      <c r="M218" s="62">
        <f t="shared" ca="1" si="52"/>
        <v>13836.142018653265</v>
      </c>
      <c r="N218" s="62">
        <f t="shared" ca="1" si="53"/>
        <v>70554.408115413986</v>
      </c>
      <c r="O218" s="62">
        <f t="shared" ca="1" si="54"/>
        <v>18017.017668258519</v>
      </c>
      <c r="P218" s="36">
        <f t="shared" ca="1" si="55"/>
        <v>7.0899982276245016E-4</v>
      </c>
    </row>
    <row r="219" spans="4:16">
      <c r="D219" s="70">
        <f t="shared" si="43"/>
        <v>0</v>
      </c>
      <c r="E219" s="70">
        <f t="shared" si="44"/>
        <v>0</v>
      </c>
      <c r="F219" s="62">
        <f t="shared" si="45"/>
        <v>0</v>
      </c>
      <c r="G219" s="62">
        <f t="shared" si="46"/>
        <v>0</v>
      </c>
      <c r="H219" s="62">
        <f t="shared" si="47"/>
        <v>0</v>
      </c>
      <c r="I219" s="62">
        <f t="shared" si="48"/>
        <v>0</v>
      </c>
      <c r="J219" s="62">
        <f t="shared" si="49"/>
        <v>0</v>
      </c>
      <c r="K219" s="62">
        <f t="shared" ca="1" si="50"/>
        <v>-7.0899982276245016E-4</v>
      </c>
      <c r="L219" s="62">
        <f t="shared" ca="1" si="51"/>
        <v>5.026807486771857E-7</v>
      </c>
      <c r="M219" s="62">
        <f t="shared" ca="1" si="52"/>
        <v>13836.142018653265</v>
      </c>
      <c r="N219" s="62">
        <f t="shared" ca="1" si="53"/>
        <v>70554.408115413986</v>
      </c>
      <c r="O219" s="62">
        <f t="shared" ca="1" si="54"/>
        <v>18017.017668258519</v>
      </c>
      <c r="P219" s="36">
        <f t="shared" ca="1" si="55"/>
        <v>7.0899982276245016E-4</v>
      </c>
    </row>
    <row r="220" spans="4:16">
      <c r="D220" s="70">
        <f t="shared" si="43"/>
        <v>0</v>
      </c>
      <c r="E220" s="70">
        <f t="shared" si="44"/>
        <v>0</v>
      </c>
      <c r="F220" s="62">
        <f t="shared" si="45"/>
        <v>0</v>
      </c>
      <c r="G220" s="62">
        <f t="shared" si="46"/>
        <v>0</v>
      </c>
      <c r="H220" s="62">
        <f t="shared" si="47"/>
        <v>0</v>
      </c>
      <c r="I220" s="62">
        <f t="shared" si="48"/>
        <v>0</v>
      </c>
      <c r="J220" s="62">
        <f t="shared" si="49"/>
        <v>0</v>
      </c>
      <c r="K220" s="62">
        <f t="shared" ca="1" si="50"/>
        <v>-7.0899982276245016E-4</v>
      </c>
      <c r="L220" s="62">
        <f t="shared" ca="1" si="51"/>
        <v>5.026807486771857E-7</v>
      </c>
      <c r="M220" s="62">
        <f t="shared" ca="1" si="52"/>
        <v>13836.142018653265</v>
      </c>
      <c r="N220" s="62">
        <f t="shared" ca="1" si="53"/>
        <v>70554.408115413986</v>
      </c>
      <c r="O220" s="62">
        <f t="shared" ca="1" si="54"/>
        <v>18017.017668258519</v>
      </c>
      <c r="P220" s="36">
        <f t="shared" ca="1" si="55"/>
        <v>7.0899982276245016E-4</v>
      </c>
    </row>
    <row r="221" spans="4:16">
      <c r="D221" s="70">
        <f t="shared" si="43"/>
        <v>0</v>
      </c>
      <c r="E221" s="70">
        <f t="shared" si="44"/>
        <v>0</v>
      </c>
      <c r="F221" s="62">
        <f t="shared" si="45"/>
        <v>0</v>
      </c>
      <c r="G221" s="62">
        <f t="shared" si="46"/>
        <v>0</v>
      </c>
      <c r="H221" s="62">
        <f t="shared" si="47"/>
        <v>0</v>
      </c>
      <c r="I221" s="62">
        <f t="shared" si="48"/>
        <v>0</v>
      </c>
      <c r="J221" s="62">
        <f t="shared" si="49"/>
        <v>0</v>
      </c>
      <c r="K221" s="62">
        <f t="shared" ca="1" si="50"/>
        <v>-7.0899982276245016E-4</v>
      </c>
      <c r="L221" s="62">
        <f t="shared" ca="1" si="51"/>
        <v>5.026807486771857E-7</v>
      </c>
      <c r="M221" s="62">
        <f t="shared" ca="1" si="52"/>
        <v>13836.142018653265</v>
      </c>
      <c r="N221" s="62">
        <f t="shared" ca="1" si="53"/>
        <v>70554.408115413986</v>
      </c>
      <c r="O221" s="62">
        <f t="shared" ca="1" si="54"/>
        <v>18017.017668258519</v>
      </c>
      <c r="P221" s="36">
        <f t="shared" ca="1" si="55"/>
        <v>7.0899982276245016E-4</v>
      </c>
    </row>
    <row r="222" spans="4:16">
      <c r="D222" s="70">
        <f t="shared" si="43"/>
        <v>0</v>
      </c>
      <c r="E222" s="70">
        <f t="shared" si="44"/>
        <v>0</v>
      </c>
      <c r="F222" s="62">
        <f t="shared" si="45"/>
        <v>0</v>
      </c>
      <c r="G222" s="62">
        <f t="shared" si="46"/>
        <v>0</v>
      </c>
      <c r="H222" s="62">
        <f t="shared" si="47"/>
        <v>0</v>
      </c>
      <c r="I222" s="62">
        <f t="shared" si="48"/>
        <v>0</v>
      </c>
      <c r="J222" s="62">
        <f t="shared" si="49"/>
        <v>0</v>
      </c>
      <c r="K222" s="62">
        <f t="shared" ca="1" si="50"/>
        <v>-7.0899982276245016E-4</v>
      </c>
      <c r="L222" s="62">
        <f t="shared" ca="1" si="51"/>
        <v>5.026807486771857E-7</v>
      </c>
      <c r="M222" s="62">
        <f t="shared" ca="1" si="52"/>
        <v>13836.142018653265</v>
      </c>
      <c r="N222" s="62">
        <f t="shared" ca="1" si="53"/>
        <v>70554.408115413986</v>
      </c>
      <c r="O222" s="62">
        <f t="shared" ca="1" si="54"/>
        <v>18017.017668258519</v>
      </c>
      <c r="P222" s="36">
        <f t="shared" ca="1" si="55"/>
        <v>7.0899982276245016E-4</v>
      </c>
    </row>
    <row r="223" spans="4:16">
      <c r="D223" s="70">
        <f t="shared" si="43"/>
        <v>0</v>
      </c>
      <c r="E223" s="70">
        <f t="shared" si="44"/>
        <v>0</v>
      </c>
      <c r="F223" s="62">
        <f t="shared" si="45"/>
        <v>0</v>
      </c>
      <c r="G223" s="62">
        <f t="shared" si="46"/>
        <v>0</v>
      </c>
      <c r="H223" s="62">
        <f t="shared" si="47"/>
        <v>0</v>
      </c>
      <c r="I223" s="62">
        <f t="shared" si="48"/>
        <v>0</v>
      </c>
      <c r="J223" s="62">
        <f t="shared" si="49"/>
        <v>0</v>
      </c>
      <c r="K223" s="62">
        <f t="shared" ca="1" si="50"/>
        <v>-7.0899982276245016E-4</v>
      </c>
      <c r="L223" s="62">
        <f t="shared" ca="1" si="51"/>
        <v>5.026807486771857E-7</v>
      </c>
      <c r="M223" s="62">
        <f t="shared" ca="1" si="52"/>
        <v>13836.142018653265</v>
      </c>
      <c r="N223" s="62">
        <f t="shared" ca="1" si="53"/>
        <v>70554.408115413986</v>
      </c>
      <c r="O223" s="62">
        <f t="shared" ca="1" si="54"/>
        <v>18017.017668258519</v>
      </c>
      <c r="P223" s="36">
        <f t="shared" ca="1" si="55"/>
        <v>7.0899982276245016E-4</v>
      </c>
    </row>
    <row r="224" spans="4:16">
      <c r="D224" s="70">
        <f t="shared" si="43"/>
        <v>0</v>
      </c>
      <c r="E224" s="70">
        <f t="shared" si="44"/>
        <v>0</v>
      </c>
      <c r="F224" s="62">
        <f t="shared" si="45"/>
        <v>0</v>
      </c>
      <c r="G224" s="62">
        <f t="shared" si="46"/>
        <v>0</v>
      </c>
      <c r="H224" s="62">
        <f t="shared" si="47"/>
        <v>0</v>
      </c>
      <c r="I224" s="62">
        <f t="shared" si="48"/>
        <v>0</v>
      </c>
      <c r="J224" s="62">
        <f t="shared" si="49"/>
        <v>0</v>
      </c>
      <c r="K224" s="62">
        <f t="shared" ca="1" si="50"/>
        <v>-7.0899982276245016E-4</v>
      </c>
      <c r="L224" s="62">
        <f t="shared" ca="1" si="51"/>
        <v>5.026807486771857E-7</v>
      </c>
      <c r="M224" s="62">
        <f t="shared" ca="1" si="52"/>
        <v>13836.142018653265</v>
      </c>
      <c r="N224" s="62">
        <f t="shared" ca="1" si="53"/>
        <v>70554.408115413986</v>
      </c>
      <c r="O224" s="62">
        <f t="shared" ca="1" si="54"/>
        <v>18017.017668258519</v>
      </c>
      <c r="P224" s="36">
        <f t="shared" ca="1" si="55"/>
        <v>7.0899982276245016E-4</v>
      </c>
    </row>
    <row r="225" spans="4:16">
      <c r="D225" s="70">
        <f t="shared" si="43"/>
        <v>0</v>
      </c>
      <c r="E225" s="70">
        <f t="shared" si="44"/>
        <v>0</v>
      </c>
      <c r="F225" s="62">
        <f t="shared" si="45"/>
        <v>0</v>
      </c>
      <c r="G225" s="62">
        <f t="shared" si="46"/>
        <v>0</v>
      </c>
      <c r="H225" s="62">
        <f t="shared" si="47"/>
        <v>0</v>
      </c>
      <c r="I225" s="62">
        <f t="shared" si="48"/>
        <v>0</v>
      </c>
      <c r="J225" s="62">
        <f t="shared" si="49"/>
        <v>0</v>
      </c>
      <c r="K225" s="62">
        <f t="shared" ca="1" si="50"/>
        <v>-7.0899982276245016E-4</v>
      </c>
      <c r="L225" s="62">
        <f t="shared" ca="1" si="51"/>
        <v>5.026807486771857E-7</v>
      </c>
      <c r="M225" s="62">
        <f t="shared" ca="1" si="52"/>
        <v>13836.142018653265</v>
      </c>
      <c r="N225" s="62">
        <f t="shared" ca="1" si="53"/>
        <v>70554.408115413986</v>
      </c>
      <c r="O225" s="62">
        <f t="shared" ca="1" si="54"/>
        <v>18017.017668258519</v>
      </c>
      <c r="P225" s="36">
        <f t="shared" ca="1" si="55"/>
        <v>7.0899982276245016E-4</v>
      </c>
    </row>
    <row r="226" spans="4:16">
      <c r="D226" s="70">
        <f t="shared" si="43"/>
        <v>0</v>
      </c>
      <c r="E226" s="70">
        <f t="shared" si="44"/>
        <v>0</v>
      </c>
      <c r="F226" s="62">
        <f t="shared" si="45"/>
        <v>0</v>
      </c>
      <c r="G226" s="62">
        <f t="shared" si="46"/>
        <v>0</v>
      </c>
      <c r="H226" s="62">
        <f t="shared" si="47"/>
        <v>0</v>
      </c>
      <c r="I226" s="62">
        <f t="shared" si="48"/>
        <v>0</v>
      </c>
      <c r="J226" s="62">
        <f t="shared" si="49"/>
        <v>0</v>
      </c>
      <c r="K226" s="62">
        <f t="shared" ca="1" si="50"/>
        <v>-7.0899982276245016E-4</v>
      </c>
      <c r="L226" s="62">
        <f t="shared" ca="1" si="51"/>
        <v>5.026807486771857E-7</v>
      </c>
      <c r="M226" s="62">
        <f t="shared" ca="1" si="52"/>
        <v>13836.142018653265</v>
      </c>
      <c r="N226" s="62">
        <f t="shared" ca="1" si="53"/>
        <v>70554.408115413986</v>
      </c>
      <c r="O226" s="62">
        <f t="shared" ca="1" si="54"/>
        <v>18017.017668258519</v>
      </c>
      <c r="P226" s="36">
        <f t="shared" ca="1" si="55"/>
        <v>7.0899982276245016E-4</v>
      </c>
    </row>
    <row r="227" spans="4:16">
      <c r="D227" s="70">
        <f t="shared" si="43"/>
        <v>0</v>
      </c>
      <c r="E227" s="70">
        <f t="shared" si="44"/>
        <v>0</v>
      </c>
      <c r="F227" s="62">
        <f t="shared" si="45"/>
        <v>0</v>
      </c>
      <c r="G227" s="62">
        <f t="shared" si="46"/>
        <v>0</v>
      </c>
      <c r="H227" s="62">
        <f t="shared" si="47"/>
        <v>0</v>
      </c>
      <c r="I227" s="62">
        <f t="shared" si="48"/>
        <v>0</v>
      </c>
      <c r="J227" s="62">
        <f t="shared" si="49"/>
        <v>0</v>
      </c>
      <c r="K227" s="62">
        <f t="shared" ca="1" si="50"/>
        <v>-7.0899982276245016E-4</v>
      </c>
      <c r="L227" s="62">
        <f t="shared" ca="1" si="51"/>
        <v>5.026807486771857E-7</v>
      </c>
      <c r="M227" s="62">
        <f t="shared" ca="1" si="52"/>
        <v>13836.142018653265</v>
      </c>
      <c r="N227" s="62">
        <f t="shared" ca="1" si="53"/>
        <v>70554.408115413986</v>
      </c>
      <c r="O227" s="62">
        <f t="shared" ca="1" si="54"/>
        <v>18017.017668258519</v>
      </c>
      <c r="P227" s="36">
        <f t="shared" ca="1" si="55"/>
        <v>7.0899982276245016E-4</v>
      </c>
    </row>
    <row r="228" spans="4:16">
      <c r="D228" s="70">
        <f t="shared" si="43"/>
        <v>0</v>
      </c>
      <c r="E228" s="70">
        <f t="shared" si="44"/>
        <v>0</v>
      </c>
      <c r="F228" s="62">
        <f t="shared" si="45"/>
        <v>0</v>
      </c>
      <c r="G228" s="62">
        <f t="shared" si="46"/>
        <v>0</v>
      </c>
      <c r="H228" s="62">
        <f t="shared" si="47"/>
        <v>0</v>
      </c>
      <c r="I228" s="62">
        <f t="shared" si="48"/>
        <v>0</v>
      </c>
      <c r="J228" s="62">
        <f t="shared" si="49"/>
        <v>0</v>
      </c>
      <c r="K228" s="62">
        <f t="shared" ca="1" si="50"/>
        <v>-7.0899982276245016E-4</v>
      </c>
      <c r="L228" s="62">
        <f t="shared" ca="1" si="51"/>
        <v>5.026807486771857E-7</v>
      </c>
      <c r="M228" s="62">
        <f t="shared" ca="1" si="52"/>
        <v>13836.142018653265</v>
      </c>
      <c r="N228" s="62">
        <f t="shared" ca="1" si="53"/>
        <v>70554.408115413986</v>
      </c>
      <c r="O228" s="62">
        <f t="shared" ca="1" si="54"/>
        <v>18017.017668258519</v>
      </c>
      <c r="P228" s="36">
        <f t="shared" ca="1" si="55"/>
        <v>7.0899982276245016E-4</v>
      </c>
    </row>
    <row r="229" spans="4:16">
      <c r="D229" s="70">
        <f t="shared" si="43"/>
        <v>0</v>
      </c>
      <c r="E229" s="70">
        <f t="shared" si="44"/>
        <v>0</v>
      </c>
      <c r="F229" s="62">
        <f t="shared" si="45"/>
        <v>0</v>
      </c>
      <c r="G229" s="62">
        <f t="shared" si="46"/>
        <v>0</v>
      </c>
      <c r="H229" s="62">
        <f t="shared" si="47"/>
        <v>0</v>
      </c>
      <c r="I229" s="62">
        <f t="shared" si="48"/>
        <v>0</v>
      </c>
      <c r="J229" s="62">
        <f t="shared" si="49"/>
        <v>0</v>
      </c>
      <c r="K229" s="62">
        <f t="shared" ca="1" si="50"/>
        <v>-7.0899982276245016E-4</v>
      </c>
      <c r="L229" s="62">
        <f t="shared" ca="1" si="51"/>
        <v>5.026807486771857E-7</v>
      </c>
      <c r="M229" s="62">
        <f t="shared" ca="1" si="52"/>
        <v>13836.142018653265</v>
      </c>
      <c r="N229" s="62">
        <f t="shared" ca="1" si="53"/>
        <v>70554.408115413986</v>
      </c>
      <c r="O229" s="62">
        <f t="shared" ca="1" si="54"/>
        <v>18017.017668258519</v>
      </c>
      <c r="P229" s="36">
        <f t="shared" ca="1" si="55"/>
        <v>7.0899982276245016E-4</v>
      </c>
    </row>
    <row r="230" spans="4:16">
      <c r="D230" s="70">
        <f t="shared" si="43"/>
        <v>0</v>
      </c>
      <c r="E230" s="70">
        <f t="shared" si="44"/>
        <v>0</v>
      </c>
      <c r="F230" s="62">
        <f t="shared" si="45"/>
        <v>0</v>
      </c>
      <c r="G230" s="62">
        <f t="shared" si="46"/>
        <v>0</v>
      </c>
      <c r="H230" s="62">
        <f t="shared" si="47"/>
        <v>0</v>
      </c>
      <c r="I230" s="62">
        <f t="shared" si="48"/>
        <v>0</v>
      </c>
      <c r="J230" s="62">
        <f t="shared" si="49"/>
        <v>0</v>
      </c>
      <c r="K230" s="62">
        <f t="shared" ca="1" si="50"/>
        <v>-7.0899982276245016E-4</v>
      </c>
      <c r="L230" s="62">
        <f t="shared" ca="1" si="51"/>
        <v>5.026807486771857E-7</v>
      </c>
      <c r="M230" s="62">
        <f t="shared" ca="1" si="52"/>
        <v>13836.142018653265</v>
      </c>
      <c r="N230" s="62">
        <f t="shared" ca="1" si="53"/>
        <v>70554.408115413986</v>
      </c>
      <c r="O230" s="62">
        <f t="shared" ca="1" si="54"/>
        <v>18017.017668258519</v>
      </c>
      <c r="P230" s="36">
        <f t="shared" ca="1" si="55"/>
        <v>7.0899982276245016E-4</v>
      </c>
    </row>
    <row r="231" spans="4:16">
      <c r="D231" s="70">
        <f t="shared" si="43"/>
        <v>0</v>
      </c>
      <c r="E231" s="70">
        <f t="shared" si="44"/>
        <v>0</v>
      </c>
      <c r="F231" s="62">
        <f t="shared" si="45"/>
        <v>0</v>
      </c>
      <c r="G231" s="62">
        <f t="shared" si="46"/>
        <v>0</v>
      </c>
      <c r="H231" s="62">
        <f t="shared" si="47"/>
        <v>0</v>
      </c>
      <c r="I231" s="62">
        <f t="shared" si="48"/>
        <v>0</v>
      </c>
      <c r="J231" s="62">
        <f t="shared" si="49"/>
        <v>0</v>
      </c>
      <c r="K231" s="62">
        <f t="shared" ca="1" si="50"/>
        <v>-7.0899982276245016E-4</v>
      </c>
      <c r="L231" s="62">
        <f t="shared" ca="1" si="51"/>
        <v>5.026807486771857E-7</v>
      </c>
      <c r="M231" s="62">
        <f t="shared" ca="1" si="52"/>
        <v>13836.142018653265</v>
      </c>
      <c r="N231" s="62">
        <f t="shared" ca="1" si="53"/>
        <v>70554.408115413986</v>
      </c>
      <c r="O231" s="62">
        <f t="shared" ca="1" si="54"/>
        <v>18017.017668258519</v>
      </c>
      <c r="P231" s="36">
        <f t="shared" ca="1" si="55"/>
        <v>7.0899982276245016E-4</v>
      </c>
    </row>
    <row r="232" spans="4:16">
      <c r="D232" s="70">
        <f t="shared" si="43"/>
        <v>0</v>
      </c>
      <c r="E232" s="70">
        <f t="shared" si="44"/>
        <v>0</v>
      </c>
      <c r="F232" s="62">
        <f t="shared" si="45"/>
        <v>0</v>
      </c>
      <c r="G232" s="62">
        <f t="shared" si="46"/>
        <v>0</v>
      </c>
      <c r="H232" s="62">
        <f t="shared" si="47"/>
        <v>0</v>
      </c>
      <c r="I232" s="62">
        <f t="shared" si="48"/>
        <v>0</v>
      </c>
      <c r="J232" s="62">
        <f t="shared" si="49"/>
        <v>0</v>
      </c>
      <c r="K232" s="62">
        <f t="shared" ca="1" si="50"/>
        <v>-7.0899982276245016E-4</v>
      </c>
      <c r="L232" s="62">
        <f t="shared" ca="1" si="51"/>
        <v>5.026807486771857E-7</v>
      </c>
      <c r="M232" s="62">
        <f t="shared" ca="1" si="52"/>
        <v>13836.142018653265</v>
      </c>
      <c r="N232" s="62">
        <f t="shared" ca="1" si="53"/>
        <v>70554.408115413986</v>
      </c>
      <c r="O232" s="62">
        <f t="shared" ca="1" si="54"/>
        <v>18017.017668258519</v>
      </c>
      <c r="P232" s="36">
        <f t="shared" ca="1" si="55"/>
        <v>7.0899982276245016E-4</v>
      </c>
    </row>
    <row r="233" spans="4:16">
      <c r="D233" s="70">
        <f t="shared" si="43"/>
        <v>0</v>
      </c>
      <c r="E233" s="70">
        <f t="shared" si="44"/>
        <v>0</v>
      </c>
      <c r="F233" s="62">
        <f t="shared" si="45"/>
        <v>0</v>
      </c>
      <c r="G233" s="62">
        <f t="shared" si="46"/>
        <v>0</v>
      </c>
      <c r="H233" s="62">
        <f t="shared" si="47"/>
        <v>0</v>
      </c>
      <c r="I233" s="62">
        <f t="shared" si="48"/>
        <v>0</v>
      </c>
      <c r="J233" s="62">
        <f t="shared" si="49"/>
        <v>0</v>
      </c>
      <c r="K233" s="62">
        <f t="shared" ca="1" si="50"/>
        <v>-7.0899982276245016E-4</v>
      </c>
      <c r="L233" s="62">
        <f t="shared" ca="1" si="51"/>
        <v>5.026807486771857E-7</v>
      </c>
      <c r="M233" s="62">
        <f t="shared" ca="1" si="52"/>
        <v>13836.142018653265</v>
      </c>
      <c r="N233" s="62">
        <f t="shared" ca="1" si="53"/>
        <v>70554.408115413986</v>
      </c>
      <c r="O233" s="62">
        <f t="shared" ca="1" si="54"/>
        <v>18017.017668258519</v>
      </c>
      <c r="P233" s="36">
        <f t="shared" ca="1" si="55"/>
        <v>7.0899982276245016E-4</v>
      </c>
    </row>
    <row r="234" spans="4:16">
      <c r="D234" s="70">
        <f t="shared" si="43"/>
        <v>0</v>
      </c>
      <c r="E234" s="70">
        <f t="shared" si="44"/>
        <v>0</v>
      </c>
      <c r="F234" s="62">
        <f t="shared" si="45"/>
        <v>0</v>
      </c>
      <c r="G234" s="62">
        <f t="shared" si="46"/>
        <v>0</v>
      </c>
      <c r="H234" s="62">
        <f t="shared" si="47"/>
        <v>0</v>
      </c>
      <c r="I234" s="62">
        <f t="shared" si="48"/>
        <v>0</v>
      </c>
      <c r="J234" s="62">
        <f t="shared" si="49"/>
        <v>0</v>
      </c>
      <c r="K234" s="62">
        <f t="shared" ca="1" si="50"/>
        <v>-7.0899982276245016E-4</v>
      </c>
      <c r="L234" s="62">
        <f t="shared" ca="1" si="51"/>
        <v>5.026807486771857E-7</v>
      </c>
      <c r="M234" s="62">
        <f t="shared" ca="1" si="52"/>
        <v>13836.142018653265</v>
      </c>
      <c r="N234" s="62">
        <f t="shared" ca="1" si="53"/>
        <v>70554.408115413986</v>
      </c>
      <c r="O234" s="62">
        <f t="shared" ca="1" si="54"/>
        <v>18017.017668258519</v>
      </c>
      <c r="P234" s="36">
        <f t="shared" ca="1" si="55"/>
        <v>7.0899982276245016E-4</v>
      </c>
    </row>
    <row r="235" spans="4:16">
      <c r="D235" s="70">
        <f t="shared" si="43"/>
        <v>0</v>
      </c>
      <c r="E235" s="70">
        <f t="shared" si="44"/>
        <v>0</v>
      </c>
      <c r="F235" s="62">
        <f t="shared" si="45"/>
        <v>0</v>
      </c>
      <c r="G235" s="62">
        <f t="shared" si="46"/>
        <v>0</v>
      </c>
      <c r="H235" s="62">
        <f t="shared" si="47"/>
        <v>0</v>
      </c>
      <c r="I235" s="62">
        <f t="shared" si="48"/>
        <v>0</v>
      </c>
      <c r="J235" s="62">
        <f t="shared" si="49"/>
        <v>0</v>
      </c>
      <c r="K235" s="62">
        <f t="shared" ca="1" si="50"/>
        <v>-7.0899982276245016E-4</v>
      </c>
      <c r="L235" s="62">
        <f t="shared" ca="1" si="51"/>
        <v>5.026807486771857E-7</v>
      </c>
      <c r="M235" s="62">
        <f t="shared" ca="1" si="52"/>
        <v>13836.142018653265</v>
      </c>
      <c r="N235" s="62">
        <f t="shared" ca="1" si="53"/>
        <v>70554.408115413986</v>
      </c>
      <c r="O235" s="62">
        <f t="shared" ca="1" si="54"/>
        <v>18017.017668258519</v>
      </c>
      <c r="P235" s="36">
        <f t="shared" ca="1" si="55"/>
        <v>7.0899982276245016E-4</v>
      </c>
    </row>
    <row r="236" spans="4:16">
      <c r="D236" s="70">
        <f t="shared" si="43"/>
        <v>0</v>
      </c>
      <c r="E236" s="70">
        <f t="shared" si="44"/>
        <v>0</v>
      </c>
      <c r="F236" s="62">
        <f t="shared" si="45"/>
        <v>0</v>
      </c>
      <c r="G236" s="62">
        <f t="shared" si="46"/>
        <v>0</v>
      </c>
      <c r="H236" s="62">
        <f t="shared" si="47"/>
        <v>0</v>
      </c>
      <c r="I236" s="62">
        <f t="shared" si="48"/>
        <v>0</v>
      </c>
      <c r="J236" s="62">
        <f t="shared" si="49"/>
        <v>0</v>
      </c>
      <c r="K236" s="62">
        <f t="shared" ca="1" si="50"/>
        <v>-7.0899982276245016E-4</v>
      </c>
      <c r="L236" s="62">
        <f t="shared" ca="1" si="51"/>
        <v>5.026807486771857E-7</v>
      </c>
      <c r="M236" s="62">
        <f t="shared" ca="1" si="52"/>
        <v>13836.142018653265</v>
      </c>
      <c r="N236" s="62">
        <f t="shared" ca="1" si="53"/>
        <v>70554.408115413986</v>
      </c>
      <c r="O236" s="62">
        <f t="shared" ca="1" si="54"/>
        <v>18017.017668258519</v>
      </c>
      <c r="P236" s="36">
        <f t="shared" ca="1" si="55"/>
        <v>7.0899982276245016E-4</v>
      </c>
    </row>
    <row r="237" spans="4:16">
      <c r="D237" s="70">
        <f t="shared" si="43"/>
        <v>0</v>
      </c>
      <c r="E237" s="70">
        <f t="shared" si="44"/>
        <v>0</v>
      </c>
      <c r="F237" s="62">
        <f t="shared" si="45"/>
        <v>0</v>
      </c>
      <c r="G237" s="62">
        <f t="shared" si="46"/>
        <v>0</v>
      </c>
      <c r="H237" s="62">
        <f t="shared" si="47"/>
        <v>0</v>
      </c>
      <c r="I237" s="62">
        <f t="shared" si="48"/>
        <v>0</v>
      </c>
      <c r="J237" s="62">
        <f t="shared" si="49"/>
        <v>0</v>
      </c>
      <c r="K237" s="62">
        <f t="shared" ca="1" si="50"/>
        <v>-7.0899982276245016E-4</v>
      </c>
      <c r="L237" s="62">
        <f t="shared" ca="1" si="51"/>
        <v>5.026807486771857E-7</v>
      </c>
      <c r="M237" s="62">
        <f t="shared" ca="1" si="52"/>
        <v>13836.142018653265</v>
      </c>
      <c r="N237" s="62">
        <f t="shared" ca="1" si="53"/>
        <v>70554.408115413986</v>
      </c>
      <c r="O237" s="62">
        <f t="shared" ca="1" si="54"/>
        <v>18017.017668258519</v>
      </c>
      <c r="P237" s="36">
        <f t="shared" ca="1" si="55"/>
        <v>7.0899982276245016E-4</v>
      </c>
    </row>
    <row r="238" spans="4:16">
      <c r="D238" s="70">
        <f t="shared" si="43"/>
        <v>0</v>
      </c>
      <c r="E238" s="70">
        <f t="shared" si="44"/>
        <v>0</v>
      </c>
      <c r="F238" s="62">
        <f t="shared" si="45"/>
        <v>0</v>
      </c>
      <c r="G238" s="62">
        <f t="shared" si="46"/>
        <v>0</v>
      </c>
      <c r="H238" s="62">
        <f t="shared" si="47"/>
        <v>0</v>
      </c>
      <c r="I238" s="62">
        <f t="shared" si="48"/>
        <v>0</v>
      </c>
      <c r="J238" s="62">
        <f t="shared" si="49"/>
        <v>0</v>
      </c>
      <c r="K238" s="62">
        <f t="shared" ca="1" si="50"/>
        <v>-7.0899982276245016E-4</v>
      </c>
      <c r="L238" s="62">
        <f t="shared" ca="1" si="51"/>
        <v>5.026807486771857E-7</v>
      </c>
      <c r="M238" s="62">
        <f t="shared" ca="1" si="52"/>
        <v>13836.142018653265</v>
      </c>
      <c r="N238" s="62">
        <f t="shared" ca="1" si="53"/>
        <v>70554.408115413986</v>
      </c>
      <c r="O238" s="62">
        <f t="shared" ca="1" si="54"/>
        <v>18017.017668258519</v>
      </c>
      <c r="P238" s="36">
        <f t="shared" ca="1" si="55"/>
        <v>7.0899982276245016E-4</v>
      </c>
    </row>
    <row r="239" spans="4:16">
      <c r="D239" s="70">
        <f t="shared" si="43"/>
        <v>0</v>
      </c>
      <c r="E239" s="70">
        <f t="shared" si="44"/>
        <v>0</v>
      </c>
      <c r="F239" s="62">
        <f t="shared" si="45"/>
        <v>0</v>
      </c>
      <c r="G239" s="62">
        <f t="shared" si="46"/>
        <v>0</v>
      </c>
      <c r="H239" s="62">
        <f t="shared" si="47"/>
        <v>0</v>
      </c>
      <c r="I239" s="62">
        <f t="shared" si="48"/>
        <v>0</v>
      </c>
      <c r="J239" s="62">
        <f t="shared" si="49"/>
        <v>0</v>
      </c>
      <c r="K239" s="62">
        <f t="shared" ca="1" si="50"/>
        <v>-7.0899982276245016E-4</v>
      </c>
      <c r="L239" s="62">
        <f t="shared" ca="1" si="51"/>
        <v>5.026807486771857E-7</v>
      </c>
      <c r="M239" s="62">
        <f t="shared" ca="1" si="52"/>
        <v>13836.142018653265</v>
      </c>
      <c r="N239" s="62">
        <f t="shared" ca="1" si="53"/>
        <v>70554.408115413986</v>
      </c>
      <c r="O239" s="62">
        <f t="shared" ca="1" si="54"/>
        <v>18017.017668258519</v>
      </c>
      <c r="P239" s="36">
        <f t="shared" ca="1" si="55"/>
        <v>7.0899982276245016E-4</v>
      </c>
    </row>
    <row r="240" spans="4:16">
      <c r="D240" s="70">
        <f t="shared" si="43"/>
        <v>0</v>
      </c>
      <c r="E240" s="70">
        <f t="shared" si="44"/>
        <v>0</v>
      </c>
      <c r="F240" s="62">
        <f t="shared" si="45"/>
        <v>0</v>
      </c>
      <c r="G240" s="62">
        <f t="shared" si="46"/>
        <v>0</v>
      </c>
      <c r="H240" s="62">
        <f t="shared" si="47"/>
        <v>0</v>
      </c>
      <c r="I240" s="62">
        <f t="shared" si="48"/>
        <v>0</v>
      </c>
      <c r="J240" s="62">
        <f t="shared" si="49"/>
        <v>0</v>
      </c>
      <c r="K240" s="62">
        <f t="shared" ca="1" si="50"/>
        <v>-7.0899982276245016E-4</v>
      </c>
      <c r="L240" s="62">
        <f t="shared" ca="1" si="51"/>
        <v>5.026807486771857E-7</v>
      </c>
      <c r="M240" s="62">
        <f t="shared" ca="1" si="52"/>
        <v>13836.142018653265</v>
      </c>
      <c r="N240" s="62">
        <f t="shared" ca="1" si="53"/>
        <v>70554.408115413986</v>
      </c>
      <c r="O240" s="62">
        <f t="shared" ca="1" si="54"/>
        <v>18017.017668258519</v>
      </c>
      <c r="P240" s="36">
        <f t="shared" ca="1" si="55"/>
        <v>7.0899982276245016E-4</v>
      </c>
    </row>
    <row r="241" spans="4:16">
      <c r="D241" s="70">
        <f t="shared" si="43"/>
        <v>0</v>
      </c>
      <c r="E241" s="70">
        <f t="shared" si="44"/>
        <v>0</v>
      </c>
      <c r="F241" s="62">
        <f t="shared" si="45"/>
        <v>0</v>
      </c>
      <c r="G241" s="62">
        <f t="shared" si="46"/>
        <v>0</v>
      </c>
      <c r="H241" s="62">
        <f t="shared" si="47"/>
        <v>0</v>
      </c>
      <c r="I241" s="62">
        <f t="shared" si="48"/>
        <v>0</v>
      </c>
      <c r="J241" s="62">
        <f t="shared" si="49"/>
        <v>0</v>
      </c>
      <c r="K241" s="62">
        <f t="shared" ca="1" si="50"/>
        <v>-7.0899982276245016E-4</v>
      </c>
      <c r="L241" s="62">
        <f t="shared" ca="1" si="51"/>
        <v>5.026807486771857E-7</v>
      </c>
      <c r="M241" s="62">
        <f t="shared" ca="1" si="52"/>
        <v>13836.142018653265</v>
      </c>
      <c r="N241" s="62">
        <f t="shared" ca="1" si="53"/>
        <v>70554.408115413986</v>
      </c>
      <c r="O241" s="62">
        <f t="shared" ca="1" si="54"/>
        <v>18017.017668258519</v>
      </c>
      <c r="P241" s="36">
        <f t="shared" ca="1" si="55"/>
        <v>7.0899982276245016E-4</v>
      </c>
    </row>
    <row r="242" spans="4:16">
      <c r="D242" s="70">
        <f t="shared" si="43"/>
        <v>0</v>
      </c>
      <c r="E242" s="70">
        <f t="shared" si="44"/>
        <v>0</v>
      </c>
      <c r="F242" s="62">
        <f t="shared" si="45"/>
        <v>0</v>
      </c>
      <c r="G242" s="62">
        <f t="shared" si="46"/>
        <v>0</v>
      </c>
      <c r="H242" s="62">
        <f t="shared" si="47"/>
        <v>0</v>
      </c>
      <c r="I242" s="62">
        <f t="shared" si="48"/>
        <v>0</v>
      </c>
      <c r="J242" s="62">
        <f t="shared" si="49"/>
        <v>0</v>
      </c>
      <c r="K242" s="62">
        <f t="shared" ca="1" si="50"/>
        <v>-7.0899982276245016E-4</v>
      </c>
      <c r="L242" s="62">
        <f t="shared" ca="1" si="51"/>
        <v>5.026807486771857E-7</v>
      </c>
      <c r="M242" s="62">
        <f t="shared" ca="1" si="52"/>
        <v>13836.142018653265</v>
      </c>
      <c r="N242" s="62">
        <f t="shared" ca="1" si="53"/>
        <v>70554.408115413986</v>
      </c>
      <c r="O242" s="62">
        <f t="shared" ca="1" si="54"/>
        <v>18017.017668258519</v>
      </c>
      <c r="P242" s="36">
        <f t="shared" ca="1" si="55"/>
        <v>7.0899982276245016E-4</v>
      </c>
    </row>
    <row r="243" spans="4:16">
      <c r="D243" s="70">
        <f t="shared" si="43"/>
        <v>0</v>
      </c>
      <c r="E243" s="70">
        <f t="shared" si="44"/>
        <v>0</v>
      </c>
      <c r="F243" s="62">
        <f t="shared" si="45"/>
        <v>0</v>
      </c>
      <c r="G243" s="62">
        <f t="shared" si="46"/>
        <v>0</v>
      </c>
      <c r="H243" s="62">
        <f t="shared" si="47"/>
        <v>0</v>
      </c>
      <c r="I243" s="62">
        <f t="shared" si="48"/>
        <v>0</v>
      </c>
      <c r="J243" s="62">
        <f t="shared" si="49"/>
        <v>0</v>
      </c>
      <c r="K243" s="62">
        <f t="shared" ca="1" si="50"/>
        <v>-7.0899982276245016E-4</v>
      </c>
      <c r="L243" s="62">
        <f t="shared" ca="1" si="51"/>
        <v>5.026807486771857E-7</v>
      </c>
      <c r="M243" s="62">
        <f t="shared" ca="1" si="52"/>
        <v>13836.142018653265</v>
      </c>
      <c r="N243" s="62">
        <f t="shared" ca="1" si="53"/>
        <v>70554.408115413986</v>
      </c>
      <c r="O243" s="62">
        <f t="shared" ca="1" si="54"/>
        <v>18017.017668258519</v>
      </c>
      <c r="P243" s="36">
        <f t="shared" ca="1" si="55"/>
        <v>7.0899982276245016E-4</v>
      </c>
    </row>
    <row r="244" spans="4:16">
      <c r="D244" s="70">
        <f t="shared" si="43"/>
        <v>0</v>
      </c>
      <c r="E244" s="70">
        <f t="shared" si="44"/>
        <v>0</v>
      </c>
      <c r="F244" s="62">
        <f t="shared" si="45"/>
        <v>0</v>
      </c>
      <c r="G244" s="62">
        <f t="shared" si="46"/>
        <v>0</v>
      </c>
      <c r="H244" s="62">
        <f t="shared" si="47"/>
        <v>0</v>
      </c>
      <c r="I244" s="62">
        <f t="shared" si="48"/>
        <v>0</v>
      </c>
      <c r="J244" s="62">
        <f t="shared" si="49"/>
        <v>0</v>
      </c>
      <c r="K244" s="62">
        <f t="shared" ca="1" si="50"/>
        <v>-7.0899982276245016E-4</v>
      </c>
      <c r="L244" s="62">
        <f t="shared" ca="1" si="51"/>
        <v>5.026807486771857E-7</v>
      </c>
      <c r="M244" s="62">
        <f t="shared" ca="1" si="52"/>
        <v>13836.142018653265</v>
      </c>
      <c r="N244" s="62">
        <f t="shared" ca="1" si="53"/>
        <v>70554.408115413986</v>
      </c>
      <c r="O244" s="62">
        <f t="shared" ca="1" si="54"/>
        <v>18017.017668258519</v>
      </c>
      <c r="P244" s="36">
        <f t="shared" ca="1" si="55"/>
        <v>7.0899982276245016E-4</v>
      </c>
    </row>
    <row r="245" spans="4:16">
      <c r="D245" s="70">
        <f t="shared" si="43"/>
        <v>0</v>
      </c>
      <c r="E245" s="70">
        <f t="shared" si="44"/>
        <v>0</v>
      </c>
      <c r="F245" s="62">
        <f t="shared" si="45"/>
        <v>0</v>
      </c>
      <c r="G245" s="62">
        <f t="shared" si="46"/>
        <v>0</v>
      </c>
      <c r="H245" s="62">
        <f t="shared" si="47"/>
        <v>0</v>
      </c>
      <c r="I245" s="62">
        <f t="shared" si="48"/>
        <v>0</v>
      </c>
      <c r="J245" s="62">
        <f t="shared" si="49"/>
        <v>0</v>
      </c>
      <c r="K245" s="62">
        <f t="shared" ca="1" si="50"/>
        <v>-7.0899982276245016E-4</v>
      </c>
      <c r="L245" s="62">
        <f t="shared" ca="1" si="51"/>
        <v>5.026807486771857E-7</v>
      </c>
      <c r="M245" s="62">
        <f t="shared" ca="1" si="52"/>
        <v>13836.142018653265</v>
      </c>
      <c r="N245" s="62">
        <f t="shared" ca="1" si="53"/>
        <v>70554.408115413986</v>
      </c>
      <c r="O245" s="62">
        <f t="shared" ca="1" si="54"/>
        <v>18017.017668258519</v>
      </c>
      <c r="P245" s="36">
        <f t="shared" ca="1" si="55"/>
        <v>7.0899982276245016E-4</v>
      </c>
    </row>
    <row r="246" spans="4:16">
      <c r="D246" s="70">
        <f t="shared" si="43"/>
        <v>0</v>
      </c>
      <c r="E246" s="70">
        <f t="shared" si="44"/>
        <v>0</v>
      </c>
      <c r="F246" s="62">
        <f t="shared" si="45"/>
        <v>0</v>
      </c>
      <c r="G246" s="62">
        <f t="shared" si="46"/>
        <v>0</v>
      </c>
      <c r="H246" s="62">
        <f t="shared" si="47"/>
        <v>0</v>
      </c>
      <c r="I246" s="62">
        <f t="shared" si="48"/>
        <v>0</v>
      </c>
      <c r="J246" s="62">
        <f t="shared" si="49"/>
        <v>0</v>
      </c>
      <c r="K246" s="62">
        <f t="shared" ca="1" si="50"/>
        <v>-7.0899982276245016E-4</v>
      </c>
      <c r="L246" s="62">
        <f t="shared" ca="1" si="51"/>
        <v>5.026807486771857E-7</v>
      </c>
      <c r="M246" s="62">
        <f t="shared" ca="1" si="52"/>
        <v>13836.142018653265</v>
      </c>
      <c r="N246" s="62">
        <f t="shared" ca="1" si="53"/>
        <v>70554.408115413986</v>
      </c>
      <c r="O246" s="62">
        <f t="shared" ca="1" si="54"/>
        <v>18017.017668258519</v>
      </c>
      <c r="P246" s="36">
        <f t="shared" ca="1" si="55"/>
        <v>7.0899982276245016E-4</v>
      </c>
    </row>
    <row r="247" spans="4:16">
      <c r="D247" s="70">
        <f t="shared" si="43"/>
        <v>0</v>
      </c>
      <c r="E247" s="70">
        <f t="shared" si="44"/>
        <v>0</v>
      </c>
      <c r="F247" s="62">
        <f t="shared" si="45"/>
        <v>0</v>
      </c>
      <c r="G247" s="62">
        <f t="shared" si="46"/>
        <v>0</v>
      </c>
      <c r="H247" s="62">
        <f t="shared" si="47"/>
        <v>0</v>
      </c>
      <c r="I247" s="62">
        <f t="shared" si="48"/>
        <v>0</v>
      </c>
      <c r="J247" s="62">
        <f t="shared" si="49"/>
        <v>0</v>
      </c>
      <c r="K247" s="62">
        <f t="shared" ca="1" si="50"/>
        <v>-7.0899982276245016E-4</v>
      </c>
      <c r="L247" s="62">
        <f t="shared" ca="1" si="51"/>
        <v>5.026807486771857E-7</v>
      </c>
      <c r="M247" s="62">
        <f t="shared" ca="1" si="52"/>
        <v>13836.142018653265</v>
      </c>
      <c r="N247" s="62">
        <f t="shared" ca="1" si="53"/>
        <v>70554.408115413986</v>
      </c>
      <c r="O247" s="62">
        <f t="shared" ca="1" si="54"/>
        <v>18017.017668258519</v>
      </c>
      <c r="P247" s="36">
        <f t="shared" ca="1" si="55"/>
        <v>7.0899982276245016E-4</v>
      </c>
    </row>
    <row r="248" spans="4:16">
      <c r="D248" s="70">
        <f t="shared" si="43"/>
        <v>0</v>
      </c>
      <c r="E248" s="70">
        <f t="shared" si="44"/>
        <v>0</v>
      </c>
      <c r="F248" s="62">
        <f t="shared" si="45"/>
        <v>0</v>
      </c>
      <c r="G248" s="62">
        <f t="shared" si="46"/>
        <v>0</v>
      </c>
      <c r="H248" s="62">
        <f t="shared" si="47"/>
        <v>0</v>
      </c>
      <c r="I248" s="62">
        <f t="shared" si="48"/>
        <v>0</v>
      </c>
      <c r="J248" s="62">
        <f t="shared" si="49"/>
        <v>0</v>
      </c>
      <c r="K248" s="62">
        <f t="shared" ca="1" si="50"/>
        <v>-7.0899982276245016E-4</v>
      </c>
      <c r="L248" s="62">
        <f t="shared" ca="1" si="51"/>
        <v>5.026807486771857E-7</v>
      </c>
      <c r="M248" s="62">
        <f t="shared" ca="1" si="52"/>
        <v>13836.142018653265</v>
      </c>
      <c r="N248" s="62">
        <f t="shared" ca="1" si="53"/>
        <v>70554.408115413986</v>
      </c>
      <c r="O248" s="62">
        <f t="shared" ca="1" si="54"/>
        <v>18017.017668258519</v>
      </c>
      <c r="P248" s="36">
        <f t="shared" ca="1" si="55"/>
        <v>7.0899982276245016E-4</v>
      </c>
    </row>
    <row r="249" spans="4:16">
      <c r="D249" s="70">
        <f t="shared" si="43"/>
        <v>0</v>
      </c>
      <c r="E249" s="70">
        <f t="shared" si="44"/>
        <v>0</v>
      </c>
      <c r="F249" s="62">
        <f t="shared" si="45"/>
        <v>0</v>
      </c>
      <c r="G249" s="62">
        <f t="shared" si="46"/>
        <v>0</v>
      </c>
      <c r="H249" s="62">
        <f t="shared" si="47"/>
        <v>0</v>
      </c>
      <c r="I249" s="62">
        <f t="shared" si="48"/>
        <v>0</v>
      </c>
      <c r="J249" s="62">
        <f t="shared" si="49"/>
        <v>0</v>
      </c>
      <c r="K249" s="62">
        <f t="shared" ca="1" si="50"/>
        <v>-7.0899982276245016E-4</v>
      </c>
      <c r="L249" s="62">
        <f t="shared" ca="1" si="51"/>
        <v>5.026807486771857E-7</v>
      </c>
      <c r="M249" s="62">
        <f t="shared" ca="1" si="52"/>
        <v>13836.142018653265</v>
      </c>
      <c r="N249" s="62">
        <f t="shared" ca="1" si="53"/>
        <v>70554.408115413986</v>
      </c>
      <c r="O249" s="62">
        <f t="shared" ca="1" si="54"/>
        <v>18017.017668258519</v>
      </c>
      <c r="P249" s="36">
        <f t="shared" ca="1" si="55"/>
        <v>7.0899982276245016E-4</v>
      </c>
    </row>
    <row r="250" spans="4:16">
      <c r="D250" s="70">
        <f t="shared" si="43"/>
        <v>0</v>
      </c>
      <c r="E250" s="70">
        <f t="shared" si="44"/>
        <v>0</v>
      </c>
      <c r="F250" s="62">
        <f t="shared" si="45"/>
        <v>0</v>
      </c>
      <c r="G250" s="62">
        <f t="shared" si="46"/>
        <v>0</v>
      </c>
      <c r="H250" s="62">
        <f t="shared" si="47"/>
        <v>0</v>
      </c>
      <c r="I250" s="62">
        <f t="shared" si="48"/>
        <v>0</v>
      </c>
      <c r="J250" s="62">
        <f t="shared" si="49"/>
        <v>0</v>
      </c>
      <c r="K250" s="62">
        <f t="shared" ca="1" si="50"/>
        <v>-7.0899982276245016E-4</v>
      </c>
      <c r="L250" s="62">
        <f t="shared" ca="1" si="51"/>
        <v>5.026807486771857E-7</v>
      </c>
      <c r="M250" s="62">
        <f t="shared" ca="1" si="52"/>
        <v>13836.142018653265</v>
      </c>
      <c r="N250" s="62">
        <f t="shared" ca="1" si="53"/>
        <v>70554.408115413986</v>
      </c>
      <c r="O250" s="62">
        <f t="shared" ca="1" si="54"/>
        <v>18017.017668258519</v>
      </c>
      <c r="P250" s="36">
        <f t="shared" ca="1" si="55"/>
        <v>7.0899982276245016E-4</v>
      </c>
    </row>
    <row r="251" spans="4:16">
      <c r="D251" s="70">
        <f t="shared" si="43"/>
        <v>0</v>
      </c>
      <c r="E251" s="70">
        <f t="shared" si="44"/>
        <v>0</v>
      </c>
      <c r="F251" s="62">
        <f t="shared" si="45"/>
        <v>0</v>
      </c>
      <c r="G251" s="62">
        <f t="shared" si="46"/>
        <v>0</v>
      </c>
      <c r="H251" s="62">
        <f t="shared" si="47"/>
        <v>0</v>
      </c>
      <c r="I251" s="62">
        <f t="shared" si="48"/>
        <v>0</v>
      </c>
      <c r="J251" s="62">
        <f t="shared" si="49"/>
        <v>0</v>
      </c>
      <c r="K251" s="62">
        <f t="shared" ca="1" si="50"/>
        <v>-7.0899982276245016E-4</v>
      </c>
      <c r="L251" s="62">
        <f t="shared" ca="1" si="51"/>
        <v>5.026807486771857E-7</v>
      </c>
      <c r="M251" s="62">
        <f t="shared" ca="1" si="52"/>
        <v>13836.142018653265</v>
      </c>
      <c r="N251" s="62">
        <f t="shared" ca="1" si="53"/>
        <v>70554.408115413986</v>
      </c>
      <c r="O251" s="62">
        <f t="shared" ca="1" si="54"/>
        <v>18017.017668258519</v>
      </c>
      <c r="P251" s="36">
        <f t="shared" ca="1" si="55"/>
        <v>7.0899982276245016E-4</v>
      </c>
    </row>
    <row r="252" spans="4:16">
      <c r="D252" s="70">
        <f t="shared" si="43"/>
        <v>0</v>
      </c>
      <c r="E252" s="70">
        <f t="shared" si="44"/>
        <v>0</v>
      </c>
      <c r="F252" s="62">
        <f t="shared" si="45"/>
        <v>0</v>
      </c>
      <c r="G252" s="62">
        <f t="shared" si="46"/>
        <v>0</v>
      </c>
      <c r="H252" s="62">
        <f t="shared" si="47"/>
        <v>0</v>
      </c>
      <c r="I252" s="62">
        <f t="shared" si="48"/>
        <v>0</v>
      </c>
      <c r="J252" s="62">
        <f t="shared" si="49"/>
        <v>0</v>
      </c>
      <c r="K252" s="62">
        <f t="shared" ca="1" si="50"/>
        <v>-7.0899982276245016E-4</v>
      </c>
      <c r="L252" s="62">
        <f t="shared" ca="1" si="51"/>
        <v>5.026807486771857E-7</v>
      </c>
      <c r="M252" s="62">
        <f t="shared" ca="1" si="52"/>
        <v>13836.142018653265</v>
      </c>
      <c r="N252" s="62">
        <f t="shared" ca="1" si="53"/>
        <v>70554.408115413986</v>
      </c>
      <c r="O252" s="62">
        <f t="shared" ca="1" si="54"/>
        <v>18017.017668258519</v>
      </c>
      <c r="P252" s="36">
        <f t="shared" ca="1" si="55"/>
        <v>7.0899982276245016E-4</v>
      </c>
    </row>
    <row r="253" spans="4:16">
      <c r="D253" s="70">
        <f t="shared" si="43"/>
        <v>0</v>
      </c>
      <c r="E253" s="70">
        <f t="shared" si="44"/>
        <v>0</v>
      </c>
      <c r="F253" s="62">
        <f t="shared" si="45"/>
        <v>0</v>
      </c>
      <c r="G253" s="62">
        <f t="shared" si="46"/>
        <v>0</v>
      </c>
      <c r="H253" s="62">
        <f t="shared" si="47"/>
        <v>0</v>
      </c>
      <c r="I253" s="62">
        <f t="shared" si="48"/>
        <v>0</v>
      </c>
      <c r="J253" s="62">
        <f t="shared" si="49"/>
        <v>0</v>
      </c>
      <c r="K253" s="62">
        <f t="shared" ca="1" si="50"/>
        <v>-7.0899982276245016E-4</v>
      </c>
      <c r="L253" s="62">
        <f t="shared" ca="1" si="51"/>
        <v>5.026807486771857E-7</v>
      </c>
      <c r="M253" s="62">
        <f t="shared" ca="1" si="52"/>
        <v>13836.142018653265</v>
      </c>
      <c r="N253" s="62">
        <f t="shared" ca="1" si="53"/>
        <v>70554.408115413986</v>
      </c>
      <c r="O253" s="62">
        <f t="shared" ca="1" si="54"/>
        <v>18017.017668258519</v>
      </c>
      <c r="P253" s="36">
        <f t="shared" ca="1" si="55"/>
        <v>7.0899982276245016E-4</v>
      </c>
    </row>
    <row r="254" spans="4:16">
      <c r="D254" s="70">
        <f t="shared" si="43"/>
        <v>0</v>
      </c>
      <c r="E254" s="70">
        <f t="shared" si="44"/>
        <v>0</v>
      </c>
      <c r="F254" s="62">
        <f t="shared" si="45"/>
        <v>0</v>
      </c>
      <c r="G254" s="62">
        <f t="shared" si="46"/>
        <v>0</v>
      </c>
      <c r="H254" s="62">
        <f t="shared" si="47"/>
        <v>0</v>
      </c>
      <c r="I254" s="62">
        <f t="shared" si="48"/>
        <v>0</v>
      </c>
      <c r="J254" s="62">
        <f t="shared" si="49"/>
        <v>0</v>
      </c>
      <c r="K254" s="62">
        <f t="shared" ca="1" si="50"/>
        <v>-7.0899982276245016E-4</v>
      </c>
      <c r="L254" s="62">
        <f t="shared" ca="1" si="51"/>
        <v>5.026807486771857E-7</v>
      </c>
      <c r="M254" s="62">
        <f t="shared" ca="1" si="52"/>
        <v>13836.142018653265</v>
      </c>
      <c r="N254" s="62">
        <f t="shared" ca="1" si="53"/>
        <v>70554.408115413986</v>
      </c>
      <c r="O254" s="62">
        <f t="shared" ca="1" si="54"/>
        <v>18017.017668258519</v>
      </c>
      <c r="P254" s="36">
        <f t="shared" ca="1" si="55"/>
        <v>7.0899982276245016E-4</v>
      </c>
    </row>
    <row r="255" spans="4:16">
      <c r="D255" s="70">
        <f t="shared" si="43"/>
        <v>0</v>
      </c>
      <c r="E255" s="70">
        <f t="shared" si="44"/>
        <v>0</v>
      </c>
      <c r="F255" s="62">
        <f t="shared" si="45"/>
        <v>0</v>
      </c>
      <c r="G255" s="62">
        <f t="shared" si="46"/>
        <v>0</v>
      </c>
      <c r="H255" s="62">
        <f t="shared" si="47"/>
        <v>0</v>
      </c>
      <c r="I255" s="62">
        <f t="shared" si="48"/>
        <v>0</v>
      </c>
      <c r="J255" s="62">
        <f t="shared" si="49"/>
        <v>0</v>
      </c>
      <c r="K255" s="62">
        <f t="shared" ca="1" si="50"/>
        <v>-7.0899982276245016E-4</v>
      </c>
      <c r="L255" s="62">
        <f t="shared" ca="1" si="51"/>
        <v>5.026807486771857E-7</v>
      </c>
      <c r="M255" s="62">
        <f t="shared" ca="1" si="52"/>
        <v>13836.142018653265</v>
      </c>
      <c r="N255" s="62">
        <f t="shared" ca="1" si="53"/>
        <v>70554.408115413986</v>
      </c>
      <c r="O255" s="62">
        <f t="shared" ca="1" si="54"/>
        <v>18017.017668258519</v>
      </c>
      <c r="P255" s="36">
        <f t="shared" ca="1" si="55"/>
        <v>7.0899982276245016E-4</v>
      </c>
    </row>
    <row r="256" spans="4:16">
      <c r="D256" s="70">
        <f t="shared" si="43"/>
        <v>0</v>
      </c>
      <c r="E256" s="70">
        <f t="shared" si="44"/>
        <v>0</v>
      </c>
      <c r="F256" s="62">
        <f t="shared" si="45"/>
        <v>0</v>
      </c>
      <c r="G256" s="62">
        <f t="shared" si="46"/>
        <v>0</v>
      </c>
      <c r="H256" s="62">
        <f t="shared" si="47"/>
        <v>0</v>
      </c>
      <c r="I256" s="62">
        <f t="shared" si="48"/>
        <v>0</v>
      </c>
      <c r="J256" s="62">
        <f t="shared" si="49"/>
        <v>0</v>
      </c>
      <c r="K256" s="62">
        <f t="shared" ca="1" si="50"/>
        <v>-7.0899982276245016E-4</v>
      </c>
      <c r="L256" s="62">
        <f t="shared" ca="1" si="51"/>
        <v>5.026807486771857E-7</v>
      </c>
      <c r="M256" s="62">
        <f t="shared" ca="1" si="52"/>
        <v>13836.142018653265</v>
      </c>
      <c r="N256" s="62">
        <f t="shared" ca="1" si="53"/>
        <v>70554.408115413986</v>
      </c>
      <c r="O256" s="62">
        <f t="shared" ca="1" si="54"/>
        <v>18017.017668258519</v>
      </c>
      <c r="P256" s="36">
        <f t="shared" ca="1" si="55"/>
        <v>7.0899982276245016E-4</v>
      </c>
    </row>
    <row r="257" spans="4:16">
      <c r="D257" s="70">
        <f t="shared" si="43"/>
        <v>0</v>
      </c>
      <c r="E257" s="70">
        <f t="shared" si="44"/>
        <v>0</v>
      </c>
      <c r="F257" s="62">
        <f t="shared" si="45"/>
        <v>0</v>
      </c>
      <c r="G257" s="62">
        <f t="shared" si="46"/>
        <v>0</v>
      </c>
      <c r="H257" s="62">
        <f t="shared" si="47"/>
        <v>0</v>
      </c>
      <c r="I257" s="62">
        <f t="shared" si="48"/>
        <v>0</v>
      </c>
      <c r="J257" s="62">
        <f t="shared" si="49"/>
        <v>0</v>
      </c>
      <c r="K257" s="62">
        <f t="shared" ca="1" si="50"/>
        <v>-7.0899982276245016E-4</v>
      </c>
      <c r="L257" s="62">
        <f t="shared" ca="1" si="51"/>
        <v>5.026807486771857E-7</v>
      </c>
      <c r="M257" s="62">
        <f t="shared" ca="1" si="52"/>
        <v>13836.142018653265</v>
      </c>
      <c r="N257" s="62">
        <f t="shared" ca="1" si="53"/>
        <v>70554.408115413986</v>
      </c>
      <c r="O257" s="62">
        <f t="shared" ca="1" si="54"/>
        <v>18017.017668258519</v>
      </c>
      <c r="P257" s="36">
        <f t="shared" ca="1" si="55"/>
        <v>7.0899982276245016E-4</v>
      </c>
    </row>
    <row r="258" spans="4:16">
      <c r="D258" s="70">
        <f t="shared" si="43"/>
        <v>0</v>
      </c>
      <c r="E258" s="70">
        <f t="shared" si="44"/>
        <v>0</v>
      </c>
      <c r="F258" s="62">
        <f t="shared" si="45"/>
        <v>0</v>
      </c>
      <c r="G258" s="62">
        <f t="shared" si="46"/>
        <v>0</v>
      </c>
      <c r="H258" s="62">
        <f t="shared" si="47"/>
        <v>0</v>
      </c>
      <c r="I258" s="62">
        <f t="shared" si="48"/>
        <v>0</v>
      </c>
      <c r="J258" s="62">
        <f t="shared" si="49"/>
        <v>0</v>
      </c>
      <c r="K258" s="62">
        <f t="shared" ca="1" si="50"/>
        <v>-7.0899982276245016E-4</v>
      </c>
      <c r="L258" s="62">
        <f t="shared" ca="1" si="51"/>
        <v>5.026807486771857E-7</v>
      </c>
      <c r="M258" s="62">
        <f t="shared" ca="1" si="52"/>
        <v>13836.142018653265</v>
      </c>
      <c r="N258" s="62">
        <f t="shared" ca="1" si="53"/>
        <v>70554.408115413986</v>
      </c>
      <c r="O258" s="62">
        <f t="shared" ca="1" si="54"/>
        <v>18017.017668258519</v>
      </c>
      <c r="P258" s="36">
        <f t="shared" ca="1" si="55"/>
        <v>7.0899982276245016E-4</v>
      </c>
    </row>
    <row r="259" spans="4:16">
      <c r="D259" s="70">
        <f t="shared" si="43"/>
        <v>0</v>
      </c>
      <c r="E259" s="70">
        <f t="shared" si="44"/>
        <v>0</v>
      </c>
      <c r="F259" s="62">
        <f t="shared" si="45"/>
        <v>0</v>
      </c>
      <c r="G259" s="62">
        <f t="shared" si="46"/>
        <v>0</v>
      </c>
      <c r="H259" s="62">
        <f t="shared" si="47"/>
        <v>0</v>
      </c>
      <c r="I259" s="62">
        <f t="shared" si="48"/>
        <v>0</v>
      </c>
      <c r="J259" s="62">
        <f t="shared" si="49"/>
        <v>0</v>
      </c>
      <c r="K259" s="62">
        <f t="shared" ca="1" si="50"/>
        <v>-7.0899982276245016E-4</v>
      </c>
      <c r="L259" s="62">
        <f t="shared" ca="1" si="51"/>
        <v>5.026807486771857E-7</v>
      </c>
      <c r="M259" s="62">
        <f t="shared" ca="1" si="52"/>
        <v>13836.142018653265</v>
      </c>
      <c r="N259" s="62">
        <f t="shared" ca="1" si="53"/>
        <v>70554.408115413986</v>
      </c>
      <c r="O259" s="62">
        <f t="shared" ca="1" si="54"/>
        <v>18017.017668258519</v>
      </c>
      <c r="P259" s="36">
        <f t="shared" ca="1" si="55"/>
        <v>7.0899982276245016E-4</v>
      </c>
    </row>
    <row r="260" spans="4:16">
      <c r="D260" s="70">
        <f t="shared" si="43"/>
        <v>0</v>
      </c>
      <c r="E260" s="70">
        <f t="shared" si="44"/>
        <v>0</v>
      </c>
      <c r="F260" s="62">
        <f t="shared" si="45"/>
        <v>0</v>
      </c>
      <c r="G260" s="62">
        <f t="shared" si="46"/>
        <v>0</v>
      </c>
      <c r="H260" s="62">
        <f t="shared" si="47"/>
        <v>0</v>
      </c>
      <c r="I260" s="62">
        <f t="shared" si="48"/>
        <v>0</v>
      </c>
      <c r="J260" s="62">
        <f t="shared" si="49"/>
        <v>0</v>
      </c>
      <c r="K260" s="62">
        <f t="shared" ca="1" si="50"/>
        <v>-7.0899982276245016E-4</v>
      </c>
      <c r="L260" s="62">
        <f t="shared" ca="1" si="51"/>
        <v>5.026807486771857E-7</v>
      </c>
      <c r="M260" s="62">
        <f t="shared" ca="1" si="52"/>
        <v>13836.142018653265</v>
      </c>
      <c r="N260" s="62">
        <f t="shared" ca="1" si="53"/>
        <v>70554.408115413986</v>
      </c>
      <c r="O260" s="62">
        <f t="shared" ca="1" si="54"/>
        <v>18017.017668258519</v>
      </c>
      <c r="P260" s="36">
        <f t="shared" ca="1" si="55"/>
        <v>7.0899982276245016E-4</v>
      </c>
    </row>
    <row r="261" spans="4:16">
      <c r="D261" s="70">
        <f t="shared" si="43"/>
        <v>0</v>
      </c>
      <c r="E261" s="70">
        <f t="shared" si="44"/>
        <v>0</v>
      </c>
      <c r="F261" s="62">
        <f t="shared" si="45"/>
        <v>0</v>
      </c>
      <c r="G261" s="62">
        <f t="shared" si="46"/>
        <v>0</v>
      </c>
      <c r="H261" s="62">
        <f t="shared" si="47"/>
        <v>0</v>
      </c>
      <c r="I261" s="62">
        <f t="shared" si="48"/>
        <v>0</v>
      </c>
      <c r="J261" s="62">
        <f t="shared" si="49"/>
        <v>0</v>
      </c>
      <c r="K261" s="62">
        <f t="shared" ca="1" si="50"/>
        <v>-7.0899982276245016E-4</v>
      </c>
      <c r="L261" s="62">
        <f t="shared" ca="1" si="51"/>
        <v>5.026807486771857E-7</v>
      </c>
      <c r="M261" s="62">
        <f t="shared" ca="1" si="52"/>
        <v>13836.142018653265</v>
      </c>
      <c r="N261" s="62">
        <f t="shared" ca="1" si="53"/>
        <v>70554.408115413986</v>
      </c>
      <c r="O261" s="62">
        <f t="shared" ca="1" si="54"/>
        <v>18017.017668258519</v>
      </c>
      <c r="P261" s="36">
        <f t="shared" ca="1" si="55"/>
        <v>7.0899982276245016E-4</v>
      </c>
    </row>
    <row r="262" spans="4:16">
      <c r="D262" s="70">
        <f t="shared" si="43"/>
        <v>0</v>
      </c>
      <c r="E262" s="70">
        <f t="shared" si="44"/>
        <v>0</v>
      </c>
      <c r="F262" s="62">
        <f t="shared" si="45"/>
        <v>0</v>
      </c>
      <c r="G262" s="62">
        <f t="shared" si="46"/>
        <v>0</v>
      </c>
      <c r="H262" s="62">
        <f t="shared" si="47"/>
        <v>0</v>
      </c>
      <c r="I262" s="62">
        <f t="shared" si="48"/>
        <v>0</v>
      </c>
      <c r="J262" s="62">
        <f t="shared" si="49"/>
        <v>0</v>
      </c>
      <c r="K262" s="62">
        <f t="shared" ca="1" si="50"/>
        <v>-7.0899982276245016E-4</v>
      </c>
      <c r="L262" s="62">
        <f t="shared" ca="1" si="51"/>
        <v>5.026807486771857E-7</v>
      </c>
      <c r="M262" s="62">
        <f t="shared" ca="1" si="52"/>
        <v>13836.142018653265</v>
      </c>
      <c r="N262" s="62">
        <f t="shared" ca="1" si="53"/>
        <v>70554.408115413986</v>
      </c>
      <c r="O262" s="62">
        <f t="shared" ca="1" si="54"/>
        <v>18017.017668258519</v>
      </c>
      <c r="P262" s="36">
        <f t="shared" ca="1" si="55"/>
        <v>7.0899982276245016E-4</v>
      </c>
    </row>
    <row r="263" spans="4:16">
      <c r="D263" s="70">
        <f t="shared" si="43"/>
        <v>0</v>
      </c>
      <c r="E263" s="70">
        <f t="shared" si="44"/>
        <v>0</v>
      </c>
      <c r="F263" s="62">
        <f t="shared" si="45"/>
        <v>0</v>
      </c>
      <c r="G263" s="62">
        <f t="shared" si="46"/>
        <v>0</v>
      </c>
      <c r="H263" s="62">
        <f t="shared" si="47"/>
        <v>0</v>
      </c>
      <c r="I263" s="62">
        <f t="shared" si="48"/>
        <v>0</v>
      </c>
      <c r="J263" s="62">
        <f t="shared" si="49"/>
        <v>0</v>
      </c>
      <c r="K263" s="62">
        <f t="shared" ca="1" si="50"/>
        <v>-7.0899982276245016E-4</v>
      </c>
      <c r="L263" s="62">
        <f t="shared" ca="1" si="51"/>
        <v>5.026807486771857E-7</v>
      </c>
      <c r="M263" s="62">
        <f t="shared" ca="1" si="52"/>
        <v>13836.142018653265</v>
      </c>
      <c r="N263" s="62">
        <f t="shared" ca="1" si="53"/>
        <v>70554.408115413986</v>
      </c>
      <c r="O263" s="62">
        <f t="shared" ca="1" si="54"/>
        <v>18017.017668258519</v>
      </c>
      <c r="P263" s="36">
        <f t="shared" ca="1" si="55"/>
        <v>7.0899982276245016E-4</v>
      </c>
    </row>
    <row r="264" spans="4:16">
      <c r="D264" s="70">
        <f t="shared" si="43"/>
        <v>0</v>
      </c>
      <c r="E264" s="70">
        <f t="shared" si="44"/>
        <v>0</v>
      </c>
      <c r="F264" s="62">
        <f t="shared" si="45"/>
        <v>0</v>
      </c>
      <c r="G264" s="62">
        <f t="shared" si="46"/>
        <v>0</v>
      </c>
      <c r="H264" s="62">
        <f t="shared" si="47"/>
        <v>0</v>
      </c>
      <c r="I264" s="62">
        <f t="shared" si="48"/>
        <v>0</v>
      </c>
      <c r="J264" s="62">
        <f t="shared" si="49"/>
        <v>0</v>
      </c>
      <c r="K264" s="62">
        <f t="shared" ca="1" si="50"/>
        <v>-7.0899982276245016E-4</v>
      </c>
      <c r="L264" s="62">
        <f t="shared" ca="1" si="51"/>
        <v>5.026807486771857E-7</v>
      </c>
      <c r="M264" s="62">
        <f t="shared" ca="1" si="52"/>
        <v>13836.142018653265</v>
      </c>
      <c r="N264" s="62">
        <f t="shared" ca="1" si="53"/>
        <v>70554.408115413986</v>
      </c>
      <c r="O264" s="62">
        <f t="shared" ca="1" si="54"/>
        <v>18017.017668258519</v>
      </c>
      <c r="P264" s="36">
        <f t="shared" ca="1" si="55"/>
        <v>7.0899982276245016E-4</v>
      </c>
    </row>
    <row r="265" spans="4:16">
      <c r="D265" s="70">
        <f t="shared" si="43"/>
        <v>0</v>
      </c>
      <c r="E265" s="70">
        <f t="shared" si="44"/>
        <v>0</v>
      </c>
      <c r="F265" s="62">
        <f t="shared" si="45"/>
        <v>0</v>
      </c>
      <c r="G265" s="62">
        <f t="shared" si="46"/>
        <v>0</v>
      </c>
      <c r="H265" s="62">
        <f t="shared" si="47"/>
        <v>0</v>
      </c>
      <c r="I265" s="62">
        <f t="shared" si="48"/>
        <v>0</v>
      </c>
      <c r="J265" s="62">
        <f t="shared" si="49"/>
        <v>0</v>
      </c>
      <c r="K265" s="62">
        <f t="shared" ca="1" si="50"/>
        <v>-7.0899982276245016E-4</v>
      </c>
      <c r="L265" s="62">
        <f t="shared" ca="1" si="51"/>
        <v>5.026807486771857E-7</v>
      </c>
      <c r="M265" s="62">
        <f t="shared" ca="1" si="52"/>
        <v>13836.142018653265</v>
      </c>
      <c r="N265" s="62">
        <f t="shared" ca="1" si="53"/>
        <v>70554.408115413986</v>
      </c>
      <c r="O265" s="62">
        <f t="shared" ca="1" si="54"/>
        <v>18017.017668258519</v>
      </c>
      <c r="P265" s="36">
        <f t="shared" ca="1" si="55"/>
        <v>7.0899982276245016E-4</v>
      </c>
    </row>
    <row r="266" spans="4:16">
      <c r="D266" s="70">
        <f t="shared" si="43"/>
        <v>0</v>
      </c>
      <c r="E266" s="70">
        <f t="shared" si="44"/>
        <v>0</v>
      </c>
      <c r="F266" s="62">
        <f t="shared" si="45"/>
        <v>0</v>
      </c>
      <c r="G266" s="62">
        <f t="shared" si="46"/>
        <v>0</v>
      </c>
      <c r="H266" s="62">
        <f t="shared" si="47"/>
        <v>0</v>
      </c>
      <c r="I266" s="62">
        <f t="shared" si="48"/>
        <v>0</v>
      </c>
      <c r="J266" s="62">
        <f t="shared" si="49"/>
        <v>0</v>
      </c>
      <c r="K266" s="62">
        <f t="shared" ca="1" si="50"/>
        <v>-7.0899982276245016E-4</v>
      </c>
      <c r="L266" s="62">
        <f t="shared" ca="1" si="51"/>
        <v>5.026807486771857E-7</v>
      </c>
      <c r="M266" s="62">
        <f t="shared" ca="1" si="52"/>
        <v>13836.142018653265</v>
      </c>
      <c r="N266" s="62">
        <f t="shared" ca="1" si="53"/>
        <v>70554.408115413986</v>
      </c>
      <c r="O266" s="62">
        <f t="shared" ca="1" si="54"/>
        <v>18017.017668258519</v>
      </c>
      <c r="P266" s="36">
        <f t="shared" ca="1" si="55"/>
        <v>7.0899982276245016E-4</v>
      </c>
    </row>
    <row r="267" spans="4:16">
      <c r="D267" s="70">
        <f t="shared" si="43"/>
        <v>0</v>
      </c>
      <c r="E267" s="70">
        <f t="shared" si="44"/>
        <v>0</v>
      </c>
      <c r="F267" s="62">
        <f t="shared" si="45"/>
        <v>0</v>
      </c>
      <c r="G267" s="62">
        <f t="shared" si="46"/>
        <v>0</v>
      </c>
      <c r="H267" s="62">
        <f t="shared" si="47"/>
        <v>0</v>
      </c>
      <c r="I267" s="62">
        <f t="shared" si="48"/>
        <v>0</v>
      </c>
      <c r="J267" s="62">
        <f t="shared" si="49"/>
        <v>0</v>
      </c>
      <c r="K267" s="62">
        <f t="shared" ca="1" si="50"/>
        <v>-7.0899982276245016E-4</v>
      </c>
      <c r="L267" s="62">
        <f t="shared" ca="1" si="51"/>
        <v>5.026807486771857E-7</v>
      </c>
      <c r="M267" s="62">
        <f t="shared" ca="1" si="52"/>
        <v>13836.142018653265</v>
      </c>
      <c r="N267" s="62">
        <f t="shared" ca="1" si="53"/>
        <v>70554.408115413986</v>
      </c>
      <c r="O267" s="62">
        <f t="shared" ca="1" si="54"/>
        <v>18017.017668258519</v>
      </c>
      <c r="P267" s="36">
        <f t="shared" ca="1" si="55"/>
        <v>7.0899982276245016E-4</v>
      </c>
    </row>
    <row r="268" spans="4:16">
      <c r="D268" s="70">
        <f t="shared" si="43"/>
        <v>0</v>
      </c>
      <c r="E268" s="70">
        <f t="shared" si="44"/>
        <v>0</v>
      </c>
      <c r="F268" s="62">
        <f t="shared" si="45"/>
        <v>0</v>
      </c>
      <c r="G268" s="62">
        <f t="shared" si="46"/>
        <v>0</v>
      </c>
      <c r="H268" s="62">
        <f t="shared" si="47"/>
        <v>0</v>
      </c>
      <c r="I268" s="62">
        <f t="shared" si="48"/>
        <v>0</v>
      </c>
      <c r="J268" s="62">
        <f t="shared" si="49"/>
        <v>0</v>
      </c>
      <c r="K268" s="62">
        <f t="shared" ca="1" si="50"/>
        <v>-7.0899982276245016E-4</v>
      </c>
      <c r="L268" s="62">
        <f t="shared" ca="1" si="51"/>
        <v>5.026807486771857E-7</v>
      </c>
      <c r="M268" s="62">
        <f t="shared" ca="1" si="52"/>
        <v>13836.142018653265</v>
      </c>
      <c r="N268" s="62">
        <f t="shared" ca="1" si="53"/>
        <v>70554.408115413986</v>
      </c>
      <c r="O268" s="62">
        <f t="shared" ca="1" si="54"/>
        <v>18017.017668258519</v>
      </c>
      <c r="P268" s="36">
        <f t="shared" ca="1" si="55"/>
        <v>7.0899982276245016E-4</v>
      </c>
    </row>
    <row r="269" spans="4:16">
      <c r="D269" s="70">
        <f t="shared" si="43"/>
        <v>0</v>
      </c>
      <c r="E269" s="70">
        <f t="shared" si="44"/>
        <v>0</v>
      </c>
      <c r="F269" s="62">
        <f t="shared" si="45"/>
        <v>0</v>
      </c>
      <c r="G269" s="62">
        <f t="shared" si="46"/>
        <v>0</v>
      </c>
      <c r="H269" s="62">
        <f t="shared" si="47"/>
        <v>0</v>
      </c>
      <c r="I269" s="62">
        <f t="shared" si="48"/>
        <v>0</v>
      </c>
      <c r="J269" s="62">
        <f t="shared" si="49"/>
        <v>0</v>
      </c>
      <c r="K269" s="62">
        <f t="shared" ca="1" si="50"/>
        <v>-7.0899982276245016E-4</v>
      </c>
      <c r="L269" s="62">
        <f t="shared" ca="1" si="51"/>
        <v>5.026807486771857E-7</v>
      </c>
      <c r="M269" s="62">
        <f t="shared" ca="1" si="52"/>
        <v>13836.142018653265</v>
      </c>
      <c r="N269" s="62">
        <f t="shared" ca="1" si="53"/>
        <v>70554.408115413986</v>
      </c>
      <c r="O269" s="62">
        <f t="shared" ca="1" si="54"/>
        <v>18017.017668258519</v>
      </c>
      <c r="P269" s="36">
        <f t="shared" ca="1" si="55"/>
        <v>7.0899982276245016E-4</v>
      </c>
    </row>
    <row r="270" spans="4:16">
      <c r="D270" s="70">
        <f t="shared" si="43"/>
        <v>0</v>
      </c>
      <c r="E270" s="70">
        <f t="shared" si="44"/>
        <v>0</v>
      </c>
      <c r="F270" s="62">
        <f t="shared" si="45"/>
        <v>0</v>
      </c>
      <c r="G270" s="62">
        <f t="shared" si="46"/>
        <v>0</v>
      </c>
      <c r="H270" s="62">
        <f t="shared" si="47"/>
        <v>0</v>
      </c>
      <c r="I270" s="62">
        <f t="shared" si="48"/>
        <v>0</v>
      </c>
      <c r="J270" s="62">
        <f t="shared" si="49"/>
        <v>0</v>
      </c>
      <c r="K270" s="62">
        <f t="shared" ca="1" si="50"/>
        <v>-7.0899982276245016E-4</v>
      </c>
      <c r="L270" s="62">
        <f t="shared" ca="1" si="51"/>
        <v>5.026807486771857E-7</v>
      </c>
      <c r="M270" s="62">
        <f t="shared" ca="1" si="52"/>
        <v>13836.142018653265</v>
      </c>
      <c r="N270" s="62">
        <f t="shared" ca="1" si="53"/>
        <v>70554.408115413986</v>
      </c>
      <c r="O270" s="62">
        <f t="shared" ca="1" si="54"/>
        <v>18017.017668258519</v>
      </c>
      <c r="P270" s="36">
        <f t="shared" ca="1" si="55"/>
        <v>7.0899982276245016E-4</v>
      </c>
    </row>
    <row r="271" spans="4:16">
      <c r="D271" s="70">
        <f t="shared" si="43"/>
        <v>0</v>
      </c>
      <c r="E271" s="70">
        <f t="shared" si="44"/>
        <v>0</v>
      </c>
      <c r="F271" s="62">
        <f t="shared" si="45"/>
        <v>0</v>
      </c>
      <c r="G271" s="62">
        <f t="shared" si="46"/>
        <v>0</v>
      </c>
      <c r="H271" s="62">
        <f t="shared" si="47"/>
        <v>0</v>
      </c>
      <c r="I271" s="62">
        <f t="shared" si="48"/>
        <v>0</v>
      </c>
      <c r="J271" s="62">
        <f t="shared" si="49"/>
        <v>0</v>
      </c>
      <c r="K271" s="62">
        <f t="shared" ca="1" si="50"/>
        <v>-7.0899982276245016E-4</v>
      </c>
      <c r="L271" s="62">
        <f t="shared" ca="1" si="51"/>
        <v>5.026807486771857E-7</v>
      </c>
      <c r="M271" s="62">
        <f t="shared" ca="1" si="52"/>
        <v>13836.142018653265</v>
      </c>
      <c r="N271" s="62">
        <f t="shared" ca="1" si="53"/>
        <v>70554.408115413986</v>
      </c>
      <c r="O271" s="62">
        <f t="shared" ca="1" si="54"/>
        <v>18017.017668258519</v>
      </c>
      <c r="P271" s="36">
        <f t="shared" ca="1" si="55"/>
        <v>7.0899982276245016E-4</v>
      </c>
    </row>
    <row r="272" spans="4:16">
      <c r="D272" s="70">
        <f t="shared" si="43"/>
        <v>0</v>
      </c>
      <c r="E272" s="70">
        <f t="shared" si="44"/>
        <v>0</v>
      </c>
      <c r="F272" s="62">
        <f t="shared" si="45"/>
        <v>0</v>
      </c>
      <c r="G272" s="62">
        <f t="shared" si="46"/>
        <v>0</v>
      </c>
      <c r="H272" s="62">
        <f t="shared" si="47"/>
        <v>0</v>
      </c>
      <c r="I272" s="62">
        <f t="shared" si="48"/>
        <v>0</v>
      </c>
      <c r="J272" s="62">
        <f t="shared" si="49"/>
        <v>0</v>
      </c>
      <c r="K272" s="62">
        <f t="shared" ca="1" si="50"/>
        <v>-7.0899982276245016E-4</v>
      </c>
      <c r="L272" s="62">
        <f t="shared" ca="1" si="51"/>
        <v>5.026807486771857E-7</v>
      </c>
      <c r="M272" s="62">
        <f t="shared" ca="1" si="52"/>
        <v>13836.142018653265</v>
      </c>
      <c r="N272" s="62">
        <f t="shared" ca="1" si="53"/>
        <v>70554.408115413986</v>
      </c>
      <c r="O272" s="62">
        <f t="shared" ca="1" si="54"/>
        <v>18017.017668258519</v>
      </c>
      <c r="P272" s="36">
        <f t="shared" ca="1" si="55"/>
        <v>7.0899982276245016E-4</v>
      </c>
    </row>
    <row r="273" spans="4:16">
      <c r="D273" s="70">
        <f t="shared" si="43"/>
        <v>0</v>
      </c>
      <c r="E273" s="70">
        <f t="shared" si="44"/>
        <v>0</v>
      </c>
      <c r="F273" s="62">
        <f t="shared" si="45"/>
        <v>0</v>
      </c>
      <c r="G273" s="62">
        <f t="shared" si="46"/>
        <v>0</v>
      </c>
      <c r="H273" s="62">
        <f t="shared" si="47"/>
        <v>0</v>
      </c>
      <c r="I273" s="62">
        <f t="shared" si="48"/>
        <v>0</v>
      </c>
      <c r="J273" s="62">
        <f t="shared" si="49"/>
        <v>0</v>
      </c>
      <c r="K273" s="62">
        <f t="shared" ca="1" si="50"/>
        <v>-7.0899982276245016E-4</v>
      </c>
      <c r="L273" s="62">
        <f t="shared" ca="1" si="51"/>
        <v>5.026807486771857E-7</v>
      </c>
      <c r="M273" s="62">
        <f t="shared" ca="1" si="52"/>
        <v>13836.142018653265</v>
      </c>
      <c r="N273" s="62">
        <f t="shared" ca="1" si="53"/>
        <v>70554.408115413986</v>
      </c>
      <c r="O273" s="62">
        <f t="shared" ca="1" si="54"/>
        <v>18017.017668258519</v>
      </c>
      <c r="P273" s="36">
        <f t="shared" ca="1" si="55"/>
        <v>7.0899982276245016E-4</v>
      </c>
    </row>
    <row r="274" spans="4:16">
      <c r="D274" s="70">
        <f t="shared" si="43"/>
        <v>0</v>
      </c>
      <c r="E274" s="70">
        <f t="shared" si="44"/>
        <v>0</v>
      </c>
      <c r="F274" s="62">
        <f t="shared" si="45"/>
        <v>0</v>
      </c>
      <c r="G274" s="62">
        <f t="shared" si="46"/>
        <v>0</v>
      </c>
      <c r="H274" s="62">
        <f t="shared" si="47"/>
        <v>0</v>
      </c>
      <c r="I274" s="62">
        <f t="shared" si="48"/>
        <v>0</v>
      </c>
      <c r="J274" s="62">
        <f t="shared" si="49"/>
        <v>0</v>
      </c>
      <c r="K274" s="62">
        <f t="shared" ca="1" si="50"/>
        <v>-7.0899982276245016E-4</v>
      </c>
      <c r="L274" s="62">
        <f t="shared" ca="1" si="51"/>
        <v>5.026807486771857E-7</v>
      </c>
      <c r="M274" s="62">
        <f t="shared" ca="1" si="52"/>
        <v>13836.142018653265</v>
      </c>
      <c r="N274" s="62">
        <f t="shared" ca="1" si="53"/>
        <v>70554.408115413986</v>
      </c>
      <c r="O274" s="62">
        <f t="shared" ca="1" si="54"/>
        <v>18017.017668258519</v>
      </c>
      <c r="P274" s="36">
        <f t="shared" ca="1" si="55"/>
        <v>7.0899982276245016E-4</v>
      </c>
    </row>
    <row r="275" spans="4:16">
      <c r="D275" s="70">
        <f t="shared" si="43"/>
        <v>0</v>
      </c>
      <c r="E275" s="70">
        <f t="shared" si="44"/>
        <v>0</v>
      </c>
      <c r="F275" s="62">
        <f t="shared" si="45"/>
        <v>0</v>
      </c>
      <c r="G275" s="62">
        <f t="shared" si="46"/>
        <v>0</v>
      </c>
      <c r="H275" s="62">
        <f t="shared" si="47"/>
        <v>0</v>
      </c>
      <c r="I275" s="62">
        <f t="shared" si="48"/>
        <v>0</v>
      </c>
      <c r="J275" s="62">
        <f t="shared" si="49"/>
        <v>0</v>
      </c>
      <c r="K275" s="62">
        <f t="shared" ca="1" si="50"/>
        <v>-7.0899982276245016E-4</v>
      </c>
      <c r="L275" s="62">
        <f t="shared" ca="1" si="51"/>
        <v>5.026807486771857E-7</v>
      </c>
      <c r="M275" s="62">
        <f t="shared" ca="1" si="52"/>
        <v>13836.142018653265</v>
      </c>
      <c r="N275" s="62">
        <f t="shared" ca="1" si="53"/>
        <v>70554.408115413986</v>
      </c>
      <c r="O275" s="62">
        <f t="shared" ca="1" si="54"/>
        <v>18017.017668258519</v>
      </c>
      <c r="P275" s="36">
        <f t="shared" ca="1" si="55"/>
        <v>7.0899982276245016E-4</v>
      </c>
    </row>
    <row r="276" spans="4:16">
      <c r="D276" s="70">
        <f t="shared" si="43"/>
        <v>0</v>
      </c>
      <c r="E276" s="70">
        <f t="shared" si="44"/>
        <v>0</v>
      </c>
      <c r="F276" s="62">
        <f t="shared" si="45"/>
        <v>0</v>
      </c>
      <c r="G276" s="62">
        <f t="shared" si="46"/>
        <v>0</v>
      </c>
      <c r="H276" s="62">
        <f t="shared" si="47"/>
        <v>0</v>
      </c>
      <c r="I276" s="62">
        <f t="shared" si="48"/>
        <v>0</v>
      </c>
      <c r="J276" s="62">
        <f t="shared" si="49"/>
        <v>0</v>
      </c>
      <c r="K276" s="62">
        <f t="shared" ca="1" si="50"/>
        <v>-7.0899982276245016E-4</v>
      </c>
      <c r="L276" s="62">
        <f t="shared" ca="1" si="51"/>
        <v>5.026807486771857E-7</v>
      </c>
      <c r="M276" s="62">
        <f t="shared" ca="1" si="52"/>
        <v>13836.142018653265</v>
      </c>
      <c r="N276" s="62">
        <f t="shared" ca="1" si="53"/>
        <v>70554.408115413986</v>
      </c>
      <c r="O276" s="62">
        <f t="shared" ca="1" si="54"/>
        <v>18017.017668258519</v>
      </c>
      <c r="P276" s="36">
        <f t="shared" ca="1" si="55"/>
        <v>7.0899982276245016E-4</v>
      </c>
    </row>
    <row r="277" spans="4:16">
      <c r="D277" s="70">
        <f t="shared" ref="D277:D340" si="56">A277/A$18</f>
        <v>0</v>
      </c>
      <c r="E277" s="70">
        <f t="shared" ref="E277:E340" si="57">B277/B$18</f>
        <v>0</v>
      </c>
      <c r="F277" s="62">
        <f t="shared" ref="F277:F340" si="58">D277*D277</f>
        <v>0</v>
      </c>
      <c r="G277" s="62">
        <f t="shared" ref="G277:G340" si="59">D277*F277</f>
        <v>0</v>
      </c>
      <c r="H277" s="62">
        <f t="shared" ref="H277:H340" si="60">F277*F277</f>
        <v>0</v>
      </c>
      <c r="I277" s="62">
        <f t="shared" ref="I277:I340" si="61">E277*D277</f>
        <v>0</v>
      </c>
      <c r="J277" s="62">
        <f t="shared" ref="J277:J340" si="62">I277*D277</f>
        <v>0</v>
      </c>
      <c r="K277" s="62">
        <f t="shared" ref="K277:K340" ca="1" si="63">+E$4+E$5*D277+E$6*D277^2</f>
        <v>-7.0899982276245016E-4</v>
      </c>
      <c r="L277" s="62">
        <f t="shared" ref="L277:L340" ca="1" si="64">+(K277-E277)^2</f>
        <v>5.026807486771857E-7</v>
      </c>
      <c r="M277" s="62">
        <f t="shared" ref="M277:M340" ca="1" si="65">(M$1-M$2*D277+M$3*F277)^2</f>
        <v>13836.142018653265</v>
      </c>
      <c r="N277" s="62">
        <f t="shared" ref="N277:N340" ca="1" si="66">(-M$2+M$4*D277-M$5*F277)^2</f>
        <v>70554.408115413986</v>
      </c>
      <c r="O277" s="62">
        <f t="shared" ref="O277:O340" ca="1" si="67">+(M$3-D277*M$5+F277*M$6)^2</f>
        <v>18017.017668258519</v>
      </c>
      <c r="P277" s="36">
        <f t="shared" ref="P277:P340" ca="1" si="68">+E277-K277</f>
        <v>7.0899982276245016E-4</v>
      </c>
    </row>
    <row r="278" spans="4:16">
      <c r="D278" s="70">
        <f t="shared" si="56"/>
        <v>0</v>
      </c>
      <c r="E278" s="70">
        <f t="shared" si="57"/>
        <v>0</v>
      </c>
      <c r="F278" s="62">
        <f t="shared" si="58"/>
        <v>0</v>
      </c>
      <c r="G278" s="62">
        <f t="shared" si="59"/>
        <v>0</v>
      </c>
      <c r="H278" s="62">
        <f t="shared" si="60"/>
        <v>0</v>
      </c>
      <c r="I278" s="62">
        <f t="shared" si="61"/>
        <v>0</v>
      </c>
      <c r="J278" s="62">
        <f t="shared" si="62"/>
        <v>0</v>
      </c>
      <c r="K278" s="62">
        <f t="shared" ca="1" si="63"/>
        <v>-7.0899982276245016E-4</v>
      </c>
      <c r="L278" s="62">
        <f t="shared" ca="1" si="64"/>
        <v>5.026807486771857E-7</v>
      </c>
      <c r="M278" s="62">
        <f t="shared" ca="1" si="65"/>
        <v>13836.142018653265</v>
      </c>
      <c r="N278" s="62">
        <f t="shared" ca="1" si="66"/>
        <v>70554.408115413986</v>
      </c>
      <c r="O278" s="62">
        <f t="shared" ca="1" si="67"/>
        <v>18017.017668258519</v>
      </c>
      <c r="P278" s="36">
        <f t="shared" ca="1" si="68"/>
        <v>7.0899982276245016E-4</v>
      </c>
    </row>
    <row r="279" spans="4:16">
      <c r="D279" s="70">
        <f t="shared" si="56"/>
        <v>0</v>
      </c>
      <c r="E279" s="70">
        <f t="shared" si="57"/>
        <v>0</v>
      </c>
      <c r="F279" s="62">
        <f t="shared" si="58"/>
        <v>0</v>
      </c>
      <c r="G279" s="62">
        <f t="shared" si="59"/>
        <v>0</v>
      </c>
      <c r="H279" s="62">
        <f t="shared" si="60"/>
        <v>0</v>
      </c>
      <c r="I279" s="62">
        <f t="shared" si="61"/>
        <v>0</v>
      </c>
      <c r="J279" s="62">
        <f t="shared" si="62"/>
        <v>0</v>
      </c>
      <c r="K279" s="62">
        <f t="shared" ca="1" si="63"/>
        <v>-7.0899982276245016E-4</v>
      </c>
      <c r="L279" s="62">
        <f t="shared" ca="1" si="64"/>
        <v>5.026807486771857E-7</v>
      </c>
      <c r="M279" s="62">
        <f t="shared" ca="1" si="65"/>
        <v>13836.142018653265</v>
      </c>
      <c r="N279" s="62">
        <f t="shared" ca="1" si="66"/>
        <v>70554.408115413986</v>
      </c>
      <c r="O279" s="62">
        <f t="shared" ca="1" si="67"/>
        <v>18017.017668258519</v>
      </c>
      <c r="P279" s="36">
        <f t="shared" ca="1" si="68"/>
        <v>7.0899982276245016E-4</v>
      </c>
    </row>
    <row r="280" spans="4:16">
      <c r="D280" s="70">
        <f t="shared" si="56"/>
        <v>0</v>
      </c>
      <c r="E280" s="70">
        <f t="shared" si="57"/>
        <v>0</v>
      </c>
      <c r="F280" s="62">
        <f t="shared" si="58"/>
        <v>0</v>
      </c>
      <c r="G280" s="62">
        <f t="shared" si="59"/>
        <v>0</v>
      </c>
      <c r="H280" s="62">
        <f t="shared" si="60"/>
        <v>0</v>
      </c>
      <c r="I280" s="62">
        <f t="shared" si="61"/>
        <v>0</v>
      </c>
      <c r="J280" s="62">
        <f t="shared" si="62"/>
        <v>0</v>
      </c>
      <c r="K280" s="62">
        <f t="shared" ca="1" si="63"/>
        <v>-7.0899982276245016E-4</v>
      </c>
      <c r="L280" s="62">
        <f t="shared" ca="1" si="64"/>
        <v>5.026807486771857E-7</v>
      </c>
      <c r="M280" s="62">
        <f t="shared" ca="1" si="65"/>
        <v>13836.142018653265</v>
      </c>
      <c r="N280" s="62">
        <f t="shared" ca="1" si="66"/>
        <v>70554.408115413986</v>
      </c>
      <c r="O280" s="62">
        <f t="shared" ca="1" si="67"/>
        <v>18017.017668258519</v>
      </c>
      <c r="P280" s="36">
        <f t="shared" ca="1" si="68"/>
        <v>7.0899982276245016E-4</v>
      </c>
    </row>
    <row r="281" spans="4:16">
      <c r="D281" s="70">
        <f t="shared" si="56"/>
        <v>0</v>
      </c>
      <c r="E281" s="70">
        <f t="shared" si="57"/>
        <v>0</v>
      </c>
      <c r="F281" s="62">
        <f t="shared" si="58"/>
        <v>0</v>
      </c>
      <c r="G281" s="62">
        <f t="shared" si="59"/>
        <v>0</v>
      </c>
      <c r="H281" s="62">
        <f t="shared" si="60"/>
        <v>0</v>
      </c>
      <c r="I281" s="62">
        <f t="shared" si="61"/>
        <v>0</v>
      </c>
      <c r="J281" s="62">
        <f t="shared" si="62"/>
        <v>0</v>
      </c>
      <c r="K281" s="62">
        <f t="shared" ca="1" si="63"/>
        <v>-7.0899982276245016E-4</v>
      </c>
      <c r="L281" s="62">
        <f t="shared" ca="1" si="64"/>
        <v>5.026807486771857E-7</v>
      </c>
      <c r="M281" s="62">
        <f t="shared" ca="1" si="65"/>
        <v>13836.142018653265</v>
      </c>
      <c r="N281" s="62">
        <f t="shared" ca="1" si="66"/>
        <v>70554.408115413986</v>
      </c>
      <c r="O281" s="62">
        <f t="shared" ca="1" si="67"/>
        <v>18017.017668258519</v>
      </c>
      <c r="P281" s="36">
        <f t="shared" ca="1" si="68"/>
        <v>7.0899982276245016E-4</v>
      </c>
    </row>
    <row r="282" spans="4:16">
      <c r="D282" s="70">
        <f t="shared" si="56"/>
        <v>0</v>
      </c>
      <c r="E282" s="70">
        <f t="shared" si="57"/>
        <v>0</v>
      </c>
      <c r="F282" s="62">
        <f t="shared" si="58"/>
        <v>0</v>
      </c>
      <c r="G282" s="62">
        <f t="shared" si="59"/>
        <v>0</v>
      </c>
      <c r="H282" s="62">
        <f t="shared" si="60"/>
        <v>0</v>
      </c>
      <c r="I282" s="62">
        <f t="shared" si="61"/>
        <v>0</v>
      </c>
      <c r="J282" s="62">
        <f t="shared" si="62"/>
        <v>0</v>
      </c>
      <c r="K282" s="62">
        <f t="shared" ca="1" si="63"/>
        <v>-7.0899982276245016E-4</v>
      </c>
      <c r="L282" s="62">
        <f t="shared" ca="1" si="64"/>
        <v>5.026807486771857E-7</v>
      </c>
      <c r="M282" s="62">
        <f t="shared" ca="1" si="65"/>
        <v>13836.142018653265</v>
      </c>
      <c r="N282" s="62">
        <f t="shared" ca="1" si="66"/>
        <v>70554.408115413986</v>
      </c>
      <c r="O282" s="62">
        <f t="shared" ca="1" si="67"/>
        <v>18017.017668258519</v>
      </c>
      <c r="P282" s="36">
        <f t="shared" ca="1" si="68"/>
        <v>7.0899982276245016E-4</v>
      </c>
    </row>
    <row r="283" spans="4:16">
      <c r="D283" s="70">
        <f t="shared" si="56"/>
        <v>0</v>
      </c>
      <c r="E283" s="70">
        <f t="shared" si="57"/>
        <v>0</v>
      </c>
      <c r="F283" s="62">
        <f t="shared" si="58"/>
        <v>0</v>
      </c>
      <c r="G283" s="62">
        <f t="shared" si="59"/>
        <v>0</v>
      </c>
      <c r="H283" s="62">
        <f t="shared" si="60"/>
        <v>0</v>
      </c>
      <c r="I283" s="62">
        <f t="shared" si="61"/>
        <v>0</v>
      </c>
      <c r="J283" s="62">
        <f t="shared" si="62"/>
        <v>0</v>
      </c>
      <c r="K283" s="62">
        <f t="shared" ca="1" si="63"/>
        <v>-7.0899982276245016E-4</v>
      </c>
      <c r="L283" s="62">
        <f t="shared" ca="1" si="64"/>
        <v>5.026807486771857E-7</v>
      </c>
      <c r="M283" s="62">
        <f t="shared" ca="1" si="65"/>
        <v>13836.142018653265</v>
      </c>
      <c r="N283" s="62">
        <f t="shared" ca="1" si="66"/>
        <v>70554.408115413986</v>
      </c>
      <c r="O283" s="62">
        <f t="shared" ca="1" si="67"/>
        <v>18017.017668258519</v>
      </c>
      <c r="P283" s="36">
        <f t="shared" ca="1" si="68"/>
        <v>7.0899982276245016E-4</v>
      </c>
    </row>
    <row r="284" spans="4:16">
      <c r="D284" s="70">
        <f t="shared" si="56"/>
        <v>0</v>
      </c>
      <c r="E284" s="70">
        <f t="shared" si="57"/>
        <v>0</v>
      </c>
      <c r="F284" s="62">
        <f t="shared" si="58"/>
        <v>0</v>
      </c>
      <c r="G284" s="62">
        <f t="shared" si="59"/>
        <v>0</v>
      </c>
      <c r="H284" s="62">
        <f t="shared" si="60"/>
        <v>0</v>
      </c>
      <c r="I284" s="62">
        <f t="shared" si="61"/>
        <v>0</v>
      </c>
      <c r="J284" s="62">
        <f t="shared" si="62"/>
        <v>0</v>
      </c>
      <c r="K284" s="62">
        <f t="shared" ca="1" si="63"/>
        <v>-7.0899982276245016E-4</v>
      </c>
      <c r="L284" s="62">
        <f t="shared" ca="1" si="64"/>
        <v>5.026807486771857E-7</v>
      </c>
      <c r="M284" s="62">
        <f t="shared" ca="1" si="65"/>
        <v>13836.142018653265</v>
      </c>
      <c r="N284" s="62">
        <f t="shared" ca="1" si="66"/>
        <v>70554.408115413986</v>
      </c>
      <c r="O284" s="62">
        <f t="shared" ca="1" si="67"/>
        <v>18017.017668258519</v>
      </c>
      <c r="P284" s="36">
        <f t="shared" ca="1" si="68"/>
        <v>7.0899982276245016E-4</v>
      </c>
    </row>
    <row r="285" spans="4:16">
      <c r="D285" s="70">
        <f t="shared" si="56"/>
        <v>0</v>
      </c>
      <c r="E285" s="70">
        <f t="shared" si="57"/>
        <v>0</v>
      </c>
      <c r="F285" s="62">
        <f t="shared" si="58"/>
        <v>0</v>
      </c>
      <c r="G285" s="62">
        <f t="shared" si="59"/>
        <v>0</v>
      </c>
      <c r="H285" s="62">
        <f t="shared" si="60"/>
        <v>0</v>
      </c>
      <c r="I285" s="62">
        <f t="shared" si="61"/>
        <v>0</v>
      </c>
      <c r="J285" s="62">
        <f t="shared" si="62"/>
        <v>0</v>
      </c>
      <c r="K285" s="62">
        <f t="shared" ca="1" si="63"/>
        <v>-7.0899982276245016E-4</v>
      </c>
      <c r="L285" s="62">
        <f t="shared" ca="1" si="64"/>
        <v>5.026807486771857E-7</v>
      </c>
      <c r="M285" s="62">
        <f t="shared" ca="1" si="65"/>
        <v>13836.142018653265</v>
      </c>
      <c r="N285" s="62">
        <f t="shared" ca="1" si="66"/>
        <v>70554.408115413986</v>
      </c>
      <c r="O285" s="62">
        <f t="shared" ca="1" si="67"/>
        <v>18017.017668258519</v>
      </c>
      <c r="P285" s="36">
        <f t="shared" ca="1" si="68"/>
        <v>7.0899982276245016E-4</v>
      </c>
    </row>
    <row r="286" spans="4:16">
      <c r="D286" s="70">
        <f t="shared" si="56"/>
        <v>0</v>
      </c>
      <c r="E286" s="70">
        <f t="shared" si="57"/>
        <v>0</v>
      </c>
      <c r="F286" s="62">
        <f t="shared" si="58"/>
        <v>0</v>
      </c>
      <c r="G286" s="62">
        <f t="shared" si="59"/>
        <v>0</v>
      </c>
      <c r="H286" s="62">
        <f t="shared" si="60"/>
        <v>0</v>
      </c>
      <c r="I286" s="62">
        <f t="shared" si="61"/>
        <v>0</v>
      </c>
      <c r="J286" s="62">
        <f t="shared" si="62"/>
        <v>0</v>
      </c>
      <c r="K286" s="62">
        <f t="shared" ca="1" si="63"/>
        <v>-7.0899982276245016E-4</v>
      </c>
      <c r="L286" s="62">
        <f t="shared" ca="1" si="64"/>
        <v>5.026807486771857E-7</v>
      </c>
      <c r="M286" s="62">
        <f t="shared" ca="1" si="65"/>
        <v>13836.142018653265</v>
      </c>
      <c r="N286" s="62">
        <f t="shared" ca="1" si="66"/>
        <v>70554.408115413986</v>
      </c>
      <c r="O286" s="62">
        <f t="shared" ca="1" si="67"/>
        <v>18017.017668258519</v>
      </c>
      <c r="P286" s="36">
        <f t="shared" ca="1" si="68"/>
        <v>7.0899982276245016E-4</v>
      </c>
    </row>
    <row r="287" spans="4:16">
      <c r="D287" s="70">
        <f t="shared" si="56"/>
        <v>0</v>
      </c>
      <c r="E287" s="70">
        <f t="shared" si="57"/>
        <v>0</v>
      </c>
      <c r="F287" s="62">
        <f t="shared" si="58"/>
        <v>0</v>
      </c>
      <c r="G287" s="62">
        <f t="shared" si="59"/>
        <v>0</v>
      </c>
      <c r="H287" s="62">
        <f t="shared" si="60"/>
        <v>0</v>
      </c>
      <c r="I287" s="62">
        <f t="shared" si="61"/>
        <v>0</v>
      </c>
      <c r="J287" s="62">
        <f t="shared" si="62"/>
        <v>0</v>
      </c>
      <c r="K287" s="62">
        <f t="shared" ca="1" si="63"/>
        <v>-7.0899982276245016E-4</v>
      </c>
      <c r="L287" s="62">
        <f t="shared" ca="1" si="64"/>
        <v>5.026807486771857E-7</v>
      </c>
      <c r="M287" s="62">
        <f t="shared" ca="1" si="65"/>
        <v>13836.142018653265</v>
      </c>
      <c r="N287" s="62">
        <f t="shared" ca="1" si="66"/>
        <v>70554.408115413986</v>
      </c>
      <c r="O287" s="62">
        <f t="shared" ca="1" si="67"/>
        <v>18017.017668258519</v>
      </c>
      <c r="P287" s="36">
        <f t="shared" ca="1" si="68"/>
        <v>7.0899982276245016E-4</v>
      </c>
    </row>
    <row r="288" spans="4:16">
      <c r="D288" s="70">
        <f t="shared" si="56"/>
        <v>0</v>
      </c>
      <c r="E288" s="70">
        <f t="shared" si="57"/>
        <v>0</v>
      </c>
      <c r="F288" s="62">
        <f t="shared" si="58"/>
        <v>0</v>
      </c>
      <c r="G288" s="62">
        <f t="shared" si="59"/>
        <v>0</v>
      </c>
      <c r="H288" s="62">
        <f t="shared" si="60"/>
        <v>0</v>
      </c>
      <c r="I288" s="62">
        <f t="shared" si="61"/>
        <v>0</v>
      </c>
      <c r="J288" s="62">
        <f t="shared" si="62"/>
        <v>0</v>
      </c>
      <c r="K288" s="62">
        <f t="shared" ca="1" si="63"/>
        <v>-7.0899982276245016E-4</v>
      </c>
      <c r="L288" s="62">
        <f t="shared" ca="1" si="64"/>
        <v>5.026807486771857E-7</v>
      </c>
      <c r="M288" s="62">
        <f t="shared" ca="1" si="65"/>
        <v>13836.142018653265</v>
      </c>
      <c r="N288" s="62">
        <f t="shared" ca="1" si="66"/>
        <v>70554.408115413986</v>
      </c>
      <c r="O288" s="62">
        <f t="shared" ca="1" si="67"/>
        <v>18017.017668258519</v>
      </c>
      <c r="P288" s="36">
        <f t="shared" ca="1" si="68"/>
        <v>7.0899982276245016E-4</v>
      </c>
    </row>
    <row r="289" spans="4:16">
      <c r="D289" s="70">
        <f t="shared" si="56"/>
        <v>0</v>
      </c>
      <c r="E289" s="70">
        <f t="shared" si="57"/>
        <v>0</v>
      </c>
      <c r="F289" s="62">
        <f t="shared" si="58"/>
        <v>0</v>
      </c>
      <c r="G289" s="62">
        <f t="shared" si="59"/>
        <v>0</v>
      </c>
      <c r="H289" s="62">
        <f t="shared" si="60"/>
        <v>0</v>
      </c>
      <c r="I289" s="62">
        <f t="shared" si="61"/>
        <v>0</v>
      </c>
      <c r="J289" s="62">
        <f t="shared" si="62"/>
        <v>0</v>
      </c>
      <c r="K289" s="62">
        <f t="shared" ca="1" si="63"/>
        <v>-7.0899982276245016E-4</v>
      </c>
      <c r="L289" s="62">
        <f t="shared" ca="1" si="64"/>
        <v>5.026807486771857E-7</v>
      </c>
      <c r="M289" s="62">
        <f t="shared" ca="1" si="65"/>
        <v>13836.142018653265</v>
      </c>
      <c r="N289" s="62">
        <f t="shared" ca="1" si="66"/>
        <v>70554.408115413986</v>
      </c>
      <c r="O289" s="62">
        <f t="shared" ca="1" si="67"/>
        <v>18017.017668258519</v>
      </c>
      <c r="P289" s="36">
        <f t="shared" ca="1" si="68"/>
        <v>7.0899982276245016E-4</v>
      </c>
    </row>
    <row r="290" spans="4:16">
      <c r="D290" s="70">
        <f t="shared" si="56"/>
        <v>0</v>
      </c>
      <c r="E290" s="70">
        <f t="shared" si="57"/>
        <v>0</v>
      </c>
      <c r="F290" s="62">
        <f t="shared" si="58"/>
        <v>0</v>
      </c>
      <c r="G290" s="62">
        <f t="shared" si="59"/>
        <v>0</v>
      </c>
      <c r="H290" s="62">
        <f t="shared" si="60"/>
        <v>0</v>
      </c>
      <c r="I290" s="62">
        <f t="shared" si="61"/>
        <v>0</v>
      </c>
      <c r="J290" s="62">
        <f t="shared" si="62"/>
        <v>0</v>
      </c>
      <c r="K290" s="62">
        <f t="shared" ca="1" si="63"/>
        <v>-7.0899982276245016E-4</v>
      </c>
      <c r="L290" s="62">
        <f t="shared" ca="1" si="64"/>
        <v>5.026807486771857E-7</v>
      </c>
      <c r="M290" s="62">
        <f t="shared" ca="1" si="65"/>
        <v>13836.142018653265</v>
      </c>
      <c r="N290" s="62">
        <f t="shared" ca="1" si="66"/>
        <v>70554.408115413986</v>
      </c>
      <c r="O290" s="62">
        <f t="shared" ca="1" si="67"/>
        <v>18017.017668258519</v>
      </c>
      <c r="P290" s="36">
        <f t="shared" ca="1" si="68"/>
        <v>7.0899982276245016E-4</v>
      </c>
    </row>
    <row r="291" spans="4:16">
      <c r="D291" s="70">
        <f t="shared" si="56"/>
        <v>0</v>
      </c>
      <c r="E291" s="70">
        <f t="shared" si="57"/>
        <v>0</v>
      </c>
      <c r="F291" s="62">
        <f t="shared" si="58"/>
        <v>0</v>
      </c>
      <c r="G291" s="62">
        <f t="shared" si="59"/>
        <v>0</v>
      </c>
      <c r="H291" s="62">
        <f t="shared" si="60"/>
        <v>0</v>
      </c>
      <c r="I291" s="62">
        <f t="shared" si="61"/>
        <v>0</v>
      </c>
      <c r="J291" s="62">
        <f t="shared" si="62"/>
        <v>0</v>
      </c>
      <c r="K291" s="62">
        <f t="shared" ca="1" si="63"/>
        <v>-7.0899982276245016E-4</v>
      </c>
      <c r="L291" s="62">
        <f t="shared" ca="1" si="64"/>
        <v>5.026807486771857E-7</v>
      </c>
      <c r="M291" s="62">
        <f t="shared" ca="1" si="65"/>
        <v>13836.142018653265</v>
      </c>
      <c r="N291" s="62">
        <f t="shared" ca="1" si="66"/>
        <v>70554.408115413986</v>
      </c>
      <c r="O291" s="62">
        <f t="shared" ca="1" si="67"/>
        <v>18017.017668258519</v>
      </c>
      <c r="P291" s="36">
        <f t="shared" ca="1" si="68"/>
        <v>7.0899982276245016E-4</v>
      </c>
    </row>
    <row r="292" spans="4:16">
      <c r="D292" s="70">
        <f t="shared" si="56"/>
        <v>0</v>
      </c>
      <c r="E292" s="70">
        <f t="shared" si="57"/>
        <v>0</v>
      </c>
      <c r="F292" s="62">
        <f t="shared" si="58"/>
        <v>0</v>
      </c>
      <c r="G292" s="62">
        <f t="shared" si="59"/>
        <v>0</v>
      </c>
      <c r="H292" s="62">
        <f t="shared" si="60"/>
        <v>0</v>
      </c>
      <c r="I292" s="62">
        <f t="shared" si="61"/>
        <v>0</v>
      </c>
      <c r="J292" s="62">
        <f t="shared" si="62"/>
        <v>0</v>
      </c>
      <c r="K292" s="62">
        <f t="shared" ca="1" si="63"/>
        <v>-7.0899982276245016E-4</v>
      </c>
      <c r="L292" s="62">
        <f t="shared" ca="1" si="64"/>
        <v>5.026807486771857E-7</v>
      </c>
      <c r="M292" s="62">
        <f t="shared" ca="1" si="65"/>
        <v>13836.142018653265</v>
      </c>
      <c r="N292" s="62">
        <f t="shared" ca="1" si="66"/>
        <v>70554.408115413986</v>
      </c>
      <c r="O292" s="62">
        <f t="shared" ca="1" si="67"/>
        <v>18017.017668258519</v>
      </c>
      <c r="P292" s="36">
        <f t="shared" ca="1" si="68"/>
        <v>7.0899982276245016E-4</v>
      </c>
    </row>
    <row r="293" spans="4:16">
      <c r="D293" s="70">
        <f t="shared" si="56"/>
        <v>0</v>
      </c>
      <c r="E293" s="70">
        <f t="shared" si="57"/>
        <v>0</v>
      </c>
      <c r="F293" s="62">
        <f t="shared" si="58"/>
        <v>0</v>
      </c>
      <c r="G293" s="62">
        <f t="shared" si="59"/>
        <v>0</v>
      </c>
      <c r="H293" s="62">
        <f t="shared" si="60"/>
        <v>0</v>
      </c>
      <c r="I293" s="62">
        <f t="shared" si="61"/>
        <v>0</v>
      </c>
      <c r="J293" s="62">
        <f t="shared" si="62"/>
        <v>0</v>
      </c>
      <c r="K293" s="62">
        <f t="shared" ca="1" si="63"/>
        <v>-7.0899982276245016E-4</v>
      </c>
      <c r="L293" s="62">
        <f t="shared" ca="1" si="64"/>
        <v>5.026807486771857E-7</v>
      </c>
      <c r="M293" s="62">
        <f t="shared" ca="1" si="65"/>
        <v>13836.142018653265</v>
      </c>
      <c r="N293" s="62">
        <f t="shared" ca="1" si="66"/>
        <v>70554.408115413986</v>
      </c>
      <c r="O293" s="62">
        <f t="shared" ca="1" si="67"/>
        <v>18017.017668258519</v>
      </c>
      <c r="P293" s="36">
        <f t="shared" ca="1" si="68"/>
        <v>7.0899982276245016E-4</v>
      </c>
    </row>
    <row r="294" spans="4:16">
      <c r="D294" s="70">
        <f t="shared" si="56"/>
        <v>0</v>
      </c>
      <c r="E294" s="70">
        <f t="shared" si="57"/>
        <v>0</v>
      </c>
      <c r="F294" s="62">
        <f t="shared" si="58"/>
        <v>0</v>
      </c>
      <c r="G294" s="62">
        <f t="shared" si="59"/>
        <v>0</v>
      </c>
      <c r="H294" s="62">
        <f t="shared" si="60"/>
        <v>0</v>
      </c>
      <c r="I294" s="62">
        <f t="shared" si="61"/>
        <v>0</v>
      </c>
      <c r="J294" s="62">
        <f t="shared" si="62"/>
        <v>0</v>
      </c>
      <c r="K294" s="62">
        <f t="shared" ca="1" si="63"/>
        <v>-7.0899982276245016E-4</v>
      </c>
      <c r="L294" s="62">
        <f t="shared" ca="1" si="64"/>
        <v>5.026807486771857E-7</v>
      </c>
      <c r="M294" s="62">
        <f t="shared" ca="1" si="65"/>
        <v>13836.142018653265</v>
      </c>
      <c r="N294" s="62">
        <f t="shared" ca="1" si="66"/>
        <v>70554.408115413986</v>
      </c>
      <c r="O294" s="62">
        <f t="shared" ca="1" si="67"/>
        <v>18017.017668258519</v>
      </c>
      <c r="P294" s="36">
        <f t="shared" ca="1" si="68"/>
        <v>7.0899982276245016E-4</v>
      </c>
    </row>
    <row r="295" spans="4:16">
      <c r="D295" s="70">
        <f t="shared" si="56"/>
        <v>0</v>
      </c>
      <c r="E295" s="70">
        <f t="shared" si="57"/>
        <v>0</v>
      </c>
      <c r="F295" s="62">
        <f t="shared" si="58"/>
        <v>0</v>
      </c>
      <c r="G295" s="62">
        <f t="shared" si="59"/>
        <v>0</v>
      </c>
      <c r="H295" s="62">
        <f t="shared" si="60"/>
        <v>0</v>
      </c>
      <c r="I295" s="62">
        <f t="shared" si="61"/>
        <v>0</v>
      </c>
      <c r="J295" s="62">
        <f t="shared" si="62"/>
        <v>0</v>
      </c>
      <c r="K295" s="62">
        <f t="shared" ca="1" si="63"/>
        <v>-7.0899982276245016E-4</v>
      </c>
      <c r="L295" s="62">
        <f t="shared" ca="1" si="64"/>
        <v>5.026807486771857E-7</v>
      </c>
      <c r="M295" s="62">
        <f t="shared" ca="1" si="65"/>
        <v>13836.142018653265</v>
      </c>
      <c r="N295" s="62">
        <f t="shared" ca="1" si="66"/>
        <v>70554.408115413986</v>
      </c>
      <c r="O295" s="62">
        <f t="shared" ca="1" si="67"/>
        <v>18017.017668258519</v>
      </c>
      <c r="P295" s="36">
        <f t="shared" ca="1" si="68"/>
        <v>7.0899982276245016E-4</v>
      </c>
    </row>
    <row r="296" spans="4:16">
      <c r="D296" s="70">
        <f t="shared" si="56"/>
        <v>0</v>
      </c>
      <c r="E296" s="70">
        <f t="shared" si="57"/>
        <v>0</v>
      </c>
      <c r="F296" s="62">
        <f t="shared" si="58"/>
        <v>0</v>
      </c>
      <c r="G296" s="62">
        <f t="shared" si="59"/>
        <v>0</v>
      </c>
      <c r="H296" s="62">
        <f t="shared" si="60"/>
        <v>0</v>
      </c>
      <c r="I296" s="62">
        <f t="shared" si="61"/>
        <v>0</v>
      </c>
      <c r="J296" s="62">
        <f t="shared" si="62"/>
        <v>0</v>
      </c>
      <c r="K296" s="62">
        <f t="shared" ca="1" si="63"/>
        <v>-7.0899982276245016E-4</v>
      </c>
      <c r="L296" s="62">
        <f t="shared" ca="1" si="64"/>
        <v>5.026807486771857E-7</v>
      </c>
      <c r="M296" s="62">
        <f t="shared" ca="1" si="65"/>
        <v>13836.142018653265</v>
      </c>
      <c r="N296" s="62">
        <f t="shared" ca="1" si="66"/>
        <v>70554.408115413986</v>
      </c>
      <c r="O296" s="62">
        <f t="shared" ca="1" si="67"/>
        <v>18017.017668258519</v>
      </c>
      <c r="P296" s="36">
        <f t="shared" ca="1" si="68"/>
        <v>7.0899982276245016E-4</v>
      </c>
    </row>
    <row r="297" spans="4:16">
      <c r="D297" s="70">
        <f t="shared" si="56"/>
        <v>0</v>
      </c>
      <c r="E297" s="70">
        <f t="shared" si="57"/>
        <v>0</v>
      </c>
      <c r="F297" s="62">
        <f t="shared" si="58"/>
        <v>0</v>
      </c>
      <c r="G297" s="62">
        <f t="shared" si="59"/>
        <v>0</v>
      </c>
      <c r="H297" s="62">
        <f t="shared" si="60"/>
        <v>0</v>
      </c>
      <c r="I297" s="62">
        <f t="shared" si="61"/>
        <v>0</v>
      </c>
      <c r="J297" s="62">
        <f t="shared" si="62"/>
        <v>0</v>
      </c>
      <c r="K297" s="62">
        <f t="shared" ca="1" si="63"/>
        <v>-7.0899982276245016E-4</v>
      </c>
      <c r="L297" s="62">
        <f t="shared" ca="1" si="64"/>
        <v>5.026807486771857E-7</v>
      </c>
      <c r="M297" s="62">
        <f t="shared" ca="1" si="65"/>
        <v>13836.142018653265</v>
      </c>
      <c r="N297" s="62">
        <f t="shared" ca="1" si="66"/>
        <v>70554.408115413986</v>
      </c>
      <c r="O297" s="62">
        <f t="shared" ca="1" si="67"/>
        <v>18017.017668258519</v>
      </c>
      <c r="P297" s="36">
        <f t="shared" ca="1" si="68"/>
        <v>7.0899982276245016E-4</v>
      </c>
    </row>
    <row r="298" spans="4:16">
      <c r="D298" s="70">
        <f t="shared" si="56"/>
        <v>0</v>
      </c>
      <c r="E298" s="70">
        <f t="shared" si="57"/>
        <v>0</v>
      </c>
      <c r="F298" s="62">
        <f t="shared" si="58"/>
        <v>0</v>
      </c>
      <c r="G298" s="62">
        <f t="shared" si="59"/>
        <v>0</v>
      </c>
      <c r="H298" s="62">
        <f t="shared" si="60"/>
        <v>0</v>
      </c>
      <c r="I298" s="62">
        <f t="shared" si="61"/>
        <v>0</v>
      </c>
      <c r="J298" s="62">
        <f t="shared" si="62"/>
        <v>0</v>
      </c>
      <c r="K298" s="62">
        <f t="shared" ca="1" si="63"/>
        <v>-7.0899982276245016E-4</v>
      </c>
      <c r="L298" s="62">
        <f t="shared" ca="1" si="64"/>
        <v>5.026807486771857E-7</v>
      </c>
      <c r="M298" s="62">
        <f t="shared" ca="1" si="65"/>
        <v>13836.142018653265</v>
      </c>
      <c r="N298" s="62">
        <f t="shared" ca="1" si="66"/>
        <v>70554.408115413986</v>
      </c>
      <c r="O298" s="62">
        <f t="shared" ca="1" si="67"/>
        <v>18017.017668258519</v>
      </c>
      <c r="P298" s="36">
        <f t="shared" ca="1" si="68"/>
        <v>7.0899982276245016E-4</v>
      </c>
    </row>
    <row r="299" spans="4:16">
      <c r="D299" s="70">
        <f t="shared" si="56"/>
        <v>0</v>
      </c>
      <c r="E299" s="70">
        <f t="shared" si="57"/>
        <v>0</v>
      </c>
      <c r="F299" s="62">
        <f t="shared" si="58"/>
        <v>0</v>
      </c>
      <c r="G299" s="62">
        <f t="shared" si="59"/>
        <v>0</v>
      </c>
      <c r="H299" s="62">
        <f t="shared" si="60"/>
        <v>0</v>
      </c>
      <c r="I299" s="62">
        <f t="shared" si="61"/>
        <v>0</v>
      </c>
      <c r="J299" s="62">
        <f t="shared" si="62"/>
        <v>0</v>
      </c>
      <c r="K299" s="62">
        <f t="shared" ca="1" si="63"/>
        <v>-7.0899982276245016E-4</v>
      </c>
      <c r="L299" s="62">
        <f t="shared" ca="1" si="64"/>
        <v>5.026807486771857E-7</v>
      </c>
      <c r="M299" s="62">
        <f t="shared" ca="1" si="65"/>
        <v>13836.142018653265</v>
      </c>
      <c r="N299" s="62">
        <f t="shared" ca="1" si="66"/>
        <v>70554.408115413986</v>
      </c>
      <c r="O299" s="62">
        <f t="shared" ca="1" si="67"/>
        <v>18017.017668258519</v>
      </c>
      <c r="P299" s="36">
        <f t="shared" ca="1" si="68"/>
        <v>7.0899982276245016E-4</v>
      </c>
    </row>
    <row r="300" spans="4:16">
      <c r="D300" s="70">
        <f t="shared" si="56"/>
        <v>0</v>
      </c>
      <c r="E300" s="70">
        <f t="shared" si="57"/>
        <v>0</v>
      </c>
      <c r="F300" s="62">
        <f t="shared" si="58"/>
        <v>0</v>
      </c>
      <c r="G300" s="62">
        <f t="shared" si="59"/>
        <v>0</v>
      </c>
      <c r="H300" s="62">
        <f t="shared" si="60"/>
        <v>0</v>
      </c>
      <c r="I300" s="62">
        <f t="shared" si="61"/>
        <v>0</v>
      </c>
      <c r="J300" s="62">
        <f t="shared" si="62"/>
        <v>0</v>
      </c>
      <c r="K300" s="62">
        <f t="shared" ca="1" si="63"/>
        <v>-7.0899982276245016E-4</v>
      </c>
      <c r="L300" s="62">
        <f t="shared" ca="1" si="64"/>
        <v>5.026807486771857E-7</v>
      </c>
      <c r="M300" s="62">
        <f t="shared" ca="1" si="65"/>
        <v>13836.142018653265</v>
      </c>
      <c r="N300" s="62">
        <f t="shared" ca="1" si="66"/>
        <v>70554.408115413986</v>
      </c>
      <c r="O300" s="62">
        <f t="shared" ca="1" si="67"/>
        <v>18017.017668258519</v>
      </c>
      <c r="P300" s="36">
        <f t="shared" ca="1" si="68"/>
        <v>7.0899982276245016E-4</v>
      </c>
    </row>
    <row r="301" spans="4:16">
      <c r="D301" s="70">
        <f t="shared" si="56"/>
        <v>0</v>
      </c>
      <c r="E301" s="70">
        <f t="shared" si="57"/>
        <v>0</v>
      </c>
      <c r="F301" s="62">
        <f t="shared" si="58"/>
        <v>0</v>
      </c>
      <c r="G301" s="62">
        <f t="shared" si="59"/>
        <v>0</v>
      </c>
      <c r="H301" s="62">
        <f t="shared" si="60"/>
        <v>0</v>
      </c>
      <c r="I301" s="62">
        <f t="shared" si="61"/>
        <v>0</v>
      </c>
      <c r="J301" s="62">
        <f t="shared" si="62"/>
        <v>0</v>
      </c>
      <c r="K301" s="62">
        <f t="shared" ca="1" si="63"/>
        <v>-7.0899982276245016E-4</v>
      </c>
      <c r="L301" s="62">
        <f t="shared" ca="1" si="64"/>
        <v>5.026807486771857E-7</v>
      </c>
      <c r="M301" s="62">
        <f t="shared" ca="1" si="65"/>
        <v>13836.142018653265</v>
      </c>
      <c r="N301" s="62">
        <f t="shared" ca="1" si="66"/>
        <v>70554.408115413986</v>
      </c>
      <c r="O301" s="62">
        <f t="shared" ca="1" si="67"/>
        <v>18017.017668258519</v>
      </c>
      <c r="P301" s="36">
        <f t="shared" ca="1" si="68"/>
        <v>7.0899982276245016E-4</v>
      </c>
    </row>
    <row r="302" spans="4:16">
      <c r="D302" s="70">
        <f t="shared" si="56"/>
        <v>0</v>
      </c>
      <c r="E302" s="70">
        <f t="shared" si="57"/>
        <v>0</v>
      </c>
      <c r="F302" s="62">
        <f t="shared" si="58"/>
        <v>0</v>
      </c>
      <c r="G302" s="62">
        <f t="shared" si="59"/>
        <v>0</v>
      </c>
      <c r="H302" s="62">
        <f t="shared" si="60"/>
        <v>0</v>
      </c>
      <c r="I302" s="62">
        <f t="shared" si="61"/>
        <v>0</v>
      </c>
      <c r="J302" s="62">
        <f t="shared" si="62"/>
        <v>0</v>
      </c>
      <c r="K302" s="62">
        <f t="shared" ca="1" si="63"/>
        <v>-7.0899982276245016E-4</v>
      </c>
      <c r="L302" s="62">
        <f t="shared" ca="1" si="64"/>
        <v>5.026807486771857E-7</v>
      </c>
      <c r="M302" s="62">
        <f t="shared" ca="1" si="65"/>
        <v>13836.142018653265</v>
      </c>
      <c r="N302" s="62">
        <f t="shared" ca="1" si="66"/>
        <v>70554.408115413986</v>
      </c>
      <c r="O302" s="62">
        <f t="shared" ca="1" si="67"/>
        <v>18017.017668258519</v>
      </c>
      <c r="P302" s="36">
        <f t="shared" ca="1" si="68"/>
        <v>7.0899982276245016E-4</v>
      </c>
    </row>
    <row r="303" spans="4:16">
      <c r="D303" s="70">
        <f t="shared" si="56"/>
        <v>0</v>
      </c>
      <c r="E303" s="70">
        <f t="shared" si="57"/>
        <v>0</v>
      </c>
      <c r="F303" s="62">
        <f t="shared" si="58"/>
        <v>0</v>
      </c>
      <c r="G303" s="62">
        <f t="shared" si="59"/>
        <v>0</v>
      </c>
      <c r="H303" s="62">
        <f t="shared" si="60"/>
        <v>0</v>
      </c>
      <c r="I303" s="62">
        <f t="shared" si="61"/>
        <v>0</v>
      </c>
      <c r="J303" s="62">
        <f t="shared" si="62"/>
        <v>0</v>
      </c>
      <c r="K303" s="62">
        <f t="shared" ca="1" si="63"/>
        <v>-7.0899982276245016E-4</v>
      </c>
      <c r="L303" s="62">
        <f t="shared" ca="1" si="64"/>
        <v>5.026807486771857E-7</v>
      </c>
      <c r="M303" s="62">
        <f t="shared" ca="1" si="65"/>
        <v>13836.142018653265</v>
      </c>
      <c r="N303" s="62">
        <f t="shared" ca="1" si="66"/>
        <v>70554.408115413986</v>
      </c>
      <c r="O303" s="62">
        <f t="shared" ca="1" si="67"/>
        <v>18017.017668258519</v>
      </c>
      <c r="P303" s="36">
        <f t="shared" ca="1" si="68"/>
        <v>7.0899982276245016E-4</v>
      </c>
    </row>
    <row r="304" spans="4:16">
      <c r="D304" s="70">
        <f t="shared" si="56"/>
        <v>0</v>
      </c>
      <c r="E304" s="70">
        <f t="shared" si="57"/>
        <v>0</v>
      </c>
      <c r="F304" s="62">
        <f t="shared" si="58"/>
        <v>0</v>
      </c>
      <c r="G304" s="62">
        <f t="shared" si="59"/>
        <v>0</v>
      </c>
      <c r="H304" s="62">
        <f t="shared" si="60"/>
        <v>0</v>
      </c>
      <c r="I304" s="62">
        <f t="shared" si="61"/>
        <v>0</v>
      </c>
      <c r="J304" s="62">
        <f t="shared" si="62"/>
        <v>0</v>
      </c>
      <c r="K304" s="62">
        <f t="shared" ca="1" si="63"/>
        <v>-7.0899982276245016E-4</v>
      </c>
      <c r="L304" s="62">
        <f t="shared" ca="1" si="64"/>
        <v>5.026807486771857E-7</v>
      </c>
      <c r="M304" s="62">
        <f t="shared" ca="1" si="65"/>
        <v>13836.142018653265</v>
      </c>
      <c r="N304" s="62">
        <f t="shared" ca="1" si="66"/>
        <v>70554.408115413986</v>
      </c>
      <c r="O304" s="62">
        <f t="shared" ca="1" si="67"/>
        <v>18017.017668258519</v>
      </c>
      <c r="P304" s="36">
        <f t="shared" ca="1" si="68"/>
        <v>7.0899982276245016E-4</v>
      </c>
    </row>
    <row r="305" spans="4:16">
      <c r="D305" s="70">
        <f t="shared" si="56"/>
        <v>0</v>
      </c>
      <c r="E305" s="70">
        <f t="shared" si="57"/>
        <v>0</v>
      </c>
      <c r="F305" s="62">
        <f t="shared" si="58"/>
        <v>0</v>
      </c>
      <c r="G305" s="62">
        <f t="shared" si="59"/>
        <v>0</v>
      </c>
      <c r="H305" s="62">
        <f t="shared" si="60"/>
        <v>0</v>
      </c>
      <c r="I305" s="62">
        <f t="shared" si="61"/>
        <v>0</v>
      </c>
      <c r="J305" s="62">
        <f t="shared" si="62"/>
        <v>0</v>
      </c>
      <c r="K305" s="62">
        <f t="shared" ca="1" si="63"/>
        <v>-7.0899982276245016E-4</v>
      </c>
      <c r="L305" s="62">
        <f t="shared" ca="1" si="64"/>
        <v>5.026807486771857E-7</v>
      </c>
      <c r="M305" s="62">
        <f t="shared" ca="1" si="65"/>
        <v>13836.142018653265</v>
      </c>
      <c r="N305" s="62">
        <f t="shared" ca="1" si="66"/>
        <v>70554.408115413986</v>
      </c>
      <c r="O305" s="62">
        <f t="shared" ca="1" si="67"/>
        <v>18017.017668258519</v>
      </c>
      <c r="P305" s="36">
        <f t="shared" ca="1" si="68"/>
        <v>7.0899982276245016E-4</v>
      </c>
    </row>
    <row r="306" spans="4:16">
      <c r="D306" s="70">
        <f t="shared" si="56"/>
        <v>0</v>
      </c>
      <c r="E306" s="70">
        <f t="shared" si="57"/>
        <v>0</v>
      </c>
      <c r="F306" s="62">
        <f t="shared" si="58"/>
        <v>0</v>
      </c>
      <c r="G306" s="62">
        <f t="shared" si="59"/>
        <v>0</v>
      </c>
      <c r="H306" s="62">
        <f t="shared" si="60"/>
        <v>0</v>
      </c>
      <c r="I306" s="62">
        <f t="shared" si="61"/>
        <v>0</v>
      </c>
      <c r="J306" s="62">
        <f t="shared" si="62"/>
        <v>0</v>
      </c>
      <c r="K306" s="62">
        <f t="shared" ca="1" si="63"/>
        <v>-7.0899982276245016E-4</v>
      </c>
      <c r="L306" s="62">
        <f t="shared" ca="1" si="64"/>
        <v>5.026807486771857E-7</v>
      </c>
      <c r="M306" s="62">
        <f t="shared" ca="1" si="65"/>
        <v>13836.142018653265</v>
      </c>
      <c r="N306" s="62">
        <f t="shared" ca="1" si="66"/>
        <v>70554.408115413986</v>
      </c>
      <c r="O306" s="62">
        <f t="shared" ca="1" si="67"/>
        <v>18017.017668258519</v>
      </c>
      <c r="P306" s="36">
        <f t="shared" ca="1" si="68"/>
        <v>7.0899982276245016E-4</v>
      </c>
    </row>
    <row r="307" spans="4:16">
      <c r="D307" s="70">
        <f t="shared" si="56"/>
        <v>0</v>
      </c>
      <c r="E307" s="70">
        <f t="shared" si="57"/>
        <v>0</v>
      </c>
      <c r="F307" s="62">
        <f t="shared" si="58"/>
        <v>0</v>
      </c>
      <c r="G307" s="62">
        <f t="shared" si="59"/>
        <v>0</v>
      </c>
      <c r="H307" s="62">
        <f t="shared" si="60"/>
        <v>0</v>
      </c>
      <c r="I307" s="62">
        <f t="shared" si="61"/>
        <v>0</v>
      </c>
      <c r="J307" s="62">
        <f t="shared" si="62"/>
        <v>0</v>
      </c>
      <c r="K307" s="62">
        <f t="shared" ca="1" si="63"/>
        <v>-7.0899982276245016E-4</v>
      </c>
      <c r="L307" s="62">
        <f t="shared" ca="1" si="64"/>
        <v>5.026807486771857E-7</v>
      </c>
      <c r="M307" s="62">
        <f t="shared" ca="1" si="65"/>
        <v>13836.142018653265</v>
      </c>
      <c r="N307" s="62">
        <f t="shared" ca="1" si="66"/>
        <v>70554.408115413986</v>
      </c>
      <c r="O307" s="62">
        <f t="shared" ca="1" si="67"/>
        <v>18017.017668258519</v>
      </c>
      <c r="P307" s="36">
        <f t="shared" ca="1" si="68"/>
        <v>7.0899982276245016E-4</v>
      </c>
    </row>
    <row r="308" spans="4:16">
      <c r="D308" s="70">
        <f t="shared" si="56"/>
        <v>0</v>
      </c>
      <c r="E308" s="70">
        <f t="shared" si="57"/>
        <v>0</v>
      </c>
      <c r="F308" s="62">
        <f t="shared" si="58"/>
        <v>0</v>
      </c>
      <c r="G308" s="62">
        <f t="shared" si="59"/>
        <v>0</v>
      </c>
      <c r="H308" s="62">
        <f t="shared" si="60"/>
        <v>0</v>
      </c>
      <c r="I308" s="62">
        <f t="shared" si="61"/>
        <v>0</v>
      </c>
      <c r="J308" s="62">
        <f t="shared" si="62"/>
        <v>0</v>
      </c>
      <c r="K308" s="62">
        <f t="shared" ca="1" si="63"/>
        <v>-7.0899982276245016E-4</v>
      </c>
      <c r="L308" s="62">
        <f t="shared" ca="1" si="64"/>
        <v>5.026807486771857E-7</v>
      </c>
      <c r="M308" s="62">
        <f t="shared" ca="1" si="65"/>
        <v>13836.142018653265</v>
      </c>
      <c r="N308" s="62">
        <f t="shared" ca="1" si="66"/>
        <v>70554.408115413986</v>
      </c>
      <c r="O308" s="62">
        <f t="shared" ca="1" si="67"/>
        <v>18017.017668258519</v>
      </c>
      <c r="P308" s="36">
        <f t="shared" ca="1" si="68"/>
        <v>7.0899982276245016E-4</v>
      </c>
    </row>
    <row r="309" spans="4:16">
      <c r="D309" s="70">
        <f t="shared" si="56"/>
        <v>0</v>
      </c>
      <c r="E309" s="70">
        <f t="shared" si="57"/>
        <v>0</v>
      </c>
      <c r="F309" s="62">
        <f t="shared" si="58"/>
        <v>0</v>
      </c>
      <c r="G309" s="62">
        <f t="shared" si="59"/>
        <v>0</v>
      </c>
      <c r="H309" s="62">
        <f t="shared" si="60"/>
        <v>0</v>
      </c>
      <c r="I309" s="62">
        <f t="shared" si="61"/>
        <v>0</v>
      </c>
      <c r="J309" s="62">
        <f t="shared" si="62"/>
        <v>0</v>
      </c>
      <c r="K309" s="62">
        <f t="shared" ca="1" si="63"/>
        <v>-7.0899982276245016E-4</v>
      </c>
      <c r="L309" s="62">
        <f t="shared" ca="1" si="64"/>
        <v>5.026807486771857E-7</v>
      </c>
      <c r="M309" s="62">
        <f t="shared" ca="1" si="65"/>
        <v>13836.142018653265</v>
      </c>
      <c r="N309" s="62">
        <f t="shared" ca="1" si="66"/>
        <v>70554.408115413986</v>
      </c>
      <c r="O309" s="62">
        <f t="shared" ca="1" si="67"/>
        <v>18017.017668258519</v>
      </c>
      <c r="P309" s="36">
        <f t="shared" ca="1" si="68"/>
        <v>7.0899982276245016E-4</v>
      </c>
    </row>
    <row r="310" spans="4:16">
      <c r="D310" s="70">
        <f t="shared" si="56"/>
        <v>0</v>
      </c>
      <c r="E310" s="70">
        <f t="shared" si="57"/>
        <v>0</v>
      </c>
      <c r="F310" s="62">
        <f t="shared" si="58"/>
        <v>0</v>
      </c>
      <c r="G310" s="62">
        <f t="shared" si="59"/>
        <v>0</v>
      </c>
      <c r="H310" s="62">
        <f t="shared" si="60"/>
        <v>0</v>
      </c>
      <c r="I310" s="62">
        <f t="shared" si="61"/>
        <v>0</v>
      </c>
      <c r="J310" s="62">
        <f t="shared" si="62"/>
        <v>0</v>
      </c>
      <c r="K310" s="62">
        <f t="shared" ca="1" si="63"/>
        <v>-7.0899982276245016E-4</v>
      </c>
      <c r="L310" s="62">
        <f t="shared" ca="1" si="64"/>
        <v>5.026807486771857E-7</v>
      </c>
      <c r="M310" s="62">
        <f t="shared" ca="1" si="65"/>
        <v>13836.142018653265</v>
      </c>
      <c r="N310" s="62">
        <f t="shared" ca="1" si="66"/>
        <v>70554.408115413986</v>
      </c>
      <c r="O310" s="62">
        <f t="shared" ca="1" si="67"/>
        <v>18017.017668258519</v>
      </c>
      <c r="P310" s="36">
        <f t="shared" ca="1" si="68"/>
        <v>7.0899982276245016E-4</v>
      </c>
    </row>
    <row r="311" spans="4:16">
      <c r="D311" s="70">
        <f t="shared" si="56"/>
        <v>0</v>
      </c>
      <c r="E311" s="70">
        <f t="shared" si="57"/>
        <v>0</v>
      </c>
      <c r="F311" s="62">
        <f t="shared" si="58"/>
        <v>0</v>
      </c>
      <c r="G311" s="62">
        <f t="shared" si="59"/>
        <v>0</v>
      </c>
      <c r="H311" s="62">
        <f t="shared" si="60"/>
        <v>0</v>
      </c>
      <c r="I311" s="62">
        <f t="shared" si="61"/>
        <v>0</v>
      </c>
      <c r="J311" s="62">
        <f t="shared" si="62"/>
        <v>0</v>
      </c>
      <c r="K311" s="62">
        <f t="shared" ca="1" si="63"/>
        <v>-7.0899982276245016E-4</v>
      </c>
      <c r="L311" s="62">
        <f t="shared" ca="1" si="64"/>
        <v>5.026807486771857E-7</v>
      </c>
      <c r="M311" s="62">
        <f t="shared" ca="1" si="65"/>
        <v>13836.142018653265</v>
      </c>
      <c r="N311" s="62">
        <f t="shared" ca="1" si="66"/>
        <v>70554.408115413986</v>
      </c>
      <c r="O311" s="62">
        <f t="shared" ca="1" si="67"/>
        <v>18017.017668258519</v>
      </c>
      <c r="P311" s="36">
        <f t="shared" ca="1" si="68"/>
        <v>7.0899982276245016E-4</v>
      </c>
    </row>
    <row r="312" spans="4:16">
      <c r="D312" s="70">
        <f t="shared" si="56"/>
        <v>0</v>
      </c>
      <c r="E312" s="70">
        <f t="shared" si="57"/>
        <v>0</v>
      </c>
      <c r="F312" s="62">
        <f t="shared" si="58"/>
        <v>0</v>
      </c>
      <c r="G312" s="62">
        <f t="shared" si="59"/>
        <v>0</v>
      </c>
      <c r="H312" s="62">
        <f t="shared" si="60"/>
        <v>0</v>
      </c>
      <c r="I312" s="62">
        <f t="shared" si="61"/>
        <v>0</v>
      </c>
      <c r="J312" s="62">
        <f t="shared" si="62"/>
        <v>0</v>
      </c>
      <c r="K312" s="62">
        <f t="shared" ca="1" si="63"/>
        <v>-7.0899982276245016E-4</v>
      </c>
      <c r="L312" s="62">
        <f t="shared" ca="1" si="64"/>
        <v>5.026807486771857E-7</v>
      </c>
      <c r="M312" s="62">
        <f t="shared" ca="1" si="65"/>
        <v>13836.142018653265</v>
      </c>
      <c r="N312" s="62">
        <f t="shared" ca="1" si="66"/>
        <v>70554.408115413986</v>
      </c>
      <c r="O312" s="62">
        <f t="shared" ca="1" si="67"/>
        <v>18017.017668258519</v>
      </c>
      <c r="P312" s="36">
        <f t="shared" ca="1" si="68"/>
        <v>7.0899982276245016E-4</v>
      </c>
    </row>
    <row r="313" spans="4:16">
      <c r="D313" s="70">
        <f t="shared" si="56"/>
        <v>0</v>
      </c>
      <c r="E313" s="70">
        <f t="shared" si="57"/>
        <v>0</v>
      </c>
      <c r="F313" s="62">
        <f t="shared" si="58"/>
        <v>0</v>
      </c>
      <c r="G313" s="62">
        <f t="shared" si="59"/>
        <v>0</v>
      </c>
      <c r="H313" s="62">
        <f t="shared" si="60"/>
        <v>0</v>
      </c>
      <c r="I313" s="62">
        <f t="shared" si="61"/>
        <v>0</v>
      </c>
      <c r="J313" s="62">
        <f t="shared" si="62"/>
        <v>0</v>
      </c>
      <c r="K313" s="62">
        <f t="shared" ca="1" si="63"/>
        <v>-7.0899982276245016E-4</v>
      </c>
      <c r="L313" s="62">
        <f t="shared" ca="1" si="64"/>
        <v>5.026807486771857E-7</v>
      </c>
      <c r="M313" s="62">
        <f t="shared" ca="1" si="65"/>
        <v>13836.142018653265</v>
      </c>
      <c r="N313" s="62">
        <f t="shared" ca="1" si="66"/>
        <v>70554.408115413986</v>
      </c>
      <c r="O313" s="62">
        <f t="shared" ca="1" si="67"/>
        <v>18017.017668258519</v>
      </c>
      <c r="P313" s="36">
        <f t="shared" ca="1" si="68"/>
        <v>7.0899982276245016E-4</v>
      </c>
    </row>
    <row r="314" spans="4:16">
      <c r="D314" s="70">
        <f t="shared" si="56"/>
        <v>0</v>
      </c>
      <c r="E314" s="70">
        <f t="shared" si="57"/>
        <v>0</v>
      </c>
      <c r="F314" s="62">
        <f t="shared" si="58"/>
        <v>0</v>
      </c>
      <c r="G314" s="62">
        <f t="shared" si="59"/>
        <v>0</v>
      </c>
      <c r="H314" s="62">
        <f t="shared" si="60"/>
        <v>0</v>
      </c>
      <c r="I314" s="62">
        <f t="shared" si="61"/>
        <v>0</v>
      </c>
      <c r="J314" s="62">
        <f t="shared" si="62"/>
        <v>0</v>
      </c>
      <c r="K314" s="62">
        <f t="shared" ca="1" si="63"/>
        <v>-7.0899982276245016E-4</v>
      </c>
      <c r="L314" s="62">
        <f t="shared" ca="1" si="64"/>
        <v>5.026807486771857E-7</v>
      </c>
      <c r="M314" s="62">
        <f t="shared" ca="1" si="65"/>
        <v>13836.142018653265</v>
      </c>
      <c r="N314" s="62">
        <f t="shared" ca="1" si="66"/>
        <v>70554.408115413986</v>
      </c>
      <c r="O314" s="62">
        <f t="shared" ca="1" si="67"/>
        <v>18017.017668258519</v>
      </c>
      <c r="P314" s="36">
        <f t="shared" ca="1" si="68"/>
        <v>7.0899982276245016E-4</v>
      </c>
    </row>
    <row r="315" spans="4:16">
      <c r="D315" s="70">
        <f t="shared" si="56"/>
        <v>0</v>
      </c>
      <c r="E315" s="70">
        <f t="shared" si="57"/>
        <v>0</v>
      </c>
      <c r="F315" s="62">
        <f t="shared" si="58"/>
        <v>0</v>
      </c>
      <c r="G315" s="62">
        <f t="shared" si="59"/>
        <v>0</v>
      </c>
      <c r="H315" s="62">
        <f t="shared" si="60"/>
        <v>0</v>
      </c>
      <c r="I315" s="62">
        <f t="shared" si="61"/>
        <v>0</v>
      </c>
      <c r="J315" s="62">
        <f t="shared" si="62"/>
        <v>0</v>
      </c>
      <c r="K315" s="62">
        <f t="shared" ca="1" si="63"/>
        <v>-7.0899982276245016E-4</v>
      </c>
      <c r="L315" s="62">
        <f t="shared" ca="1" si="64"/>
        <v>5.026807486771857E-7</v>
      </c>
      <c r="M315" s="62">
        <f t="shared" ca="1" si="65"/>
        <v>13836.142018653265</v>
      </c>
      <c r="N315" s="62">
        <f t="shared" ca="1" si="66"/>
        <v>70554.408115413986</v>
      </c>
      <c r="O315" s="62">
        <f t="shared" ca="1" si="67"/>
        <v>18017.017668258519</v>
      </c>
      <c r="P315" s="36">
        <f t="shared" ca="1" si="68"/>
        <v>7.0899982276245016E-4</v>
      </c>
    </row>
    <row r="316" spans="4:16">
      <c r="D316" s="70">
        <f t="shared" si="56"/>
        <v>0</v>
      </c>
      <c r="E316" s="70">
        <f t="shared" si="57"/>
        <v>0</v>
      </c>
      <c r="F316" s="62">
        <f t="shared" si="58"/>
        <v>0</v>
      </c>
      <c r="G316" s="62">
        <f t="shared" si="59"/>
        <v>0</v>
      </c>
      <c r="H316" s="62">
        <f t="shared" si="60"/>
        <v>0</v>
      </c>
      <c r="I316" s="62">
        <f t="shared" si="61"/>
        <v>0</v>
      </c>
      <c r="J316" s="62">
        <f t="shared" si="62"/>
        <v>0</v>
      </c>
      <c r="K316" s="62">
        <f t="shared" ca="1" si="63"/>
        <v>-7.0899982276245016E-4</v>
      </c>
      <c r="L316" s="62">
        <f t="shared" ca="1" si="64"/>
        <v>5.026807486771857E-7</v>
      </c>
      <c r="M316" s="62">
        <f t="shared" ca="1" si="65"/>
        <v>13836.142018653265</v>
      </c>
      <c r="N316" s="62">
        <f t="shared" ca="1" si="66"/>
        <v>70554.408115413986</v>
      </c>
      <c r="O316" s="62">
        <f t="shared" ca="1" si="67"/>
        <v>18017.017668258519</v>
      </c>
      <c r="P316" s="36">
        <f t="shared" ca="1" si="68"/>
        <v>7.0899982276245016E-4</v>
      </c>
    </row>
    <row r="317" spans="4:16">
      <c r="D317" s="70">
        <f t="shared" si="56"/>
        <v>0</v>
      </c>
      <c r="E317" s="70">
        <f t="shared" si="57"/>
        <v>0</v>
      </c>
      <c r="F317" s="62">
        <f t="shared" si="58"/>
        <v>0</v>
      </c>
      <c r="G317" s="62">
        <f t="shared" si="59"/>
        <v>0</v>
      </c>
      <c r="H317" s="62">
        <f t="shared" si="60"/>
        <v>0</v>
      </c>
      <c r="I317" s="62">
        <f t="shared" si="61"/>
        <v>0</v>
      </c>
      <c r="J317" s="62">
        <f t="shared" si="62"/>
        <v>0</v>
      </c>
      <c r="K317" s="62">
        <f t="shared" ca="1" si="63"/>
        <v>-7.0899982276245016E-4</v>
      </c>
      <c r="L317" s="62">
        <f t="shared" ca="1" si="64"/>
        <v>5.026807486771857E-7</v>
      </c>
      <c r="M317" s="62">
        <f t="shared" ca="1" si="65"/>
        <v>13836.142018653265</v>
      </c>
      <c r="N317" s="62">
        <f t="shared" ca="1" si="66"/>
        <v>70554.408115413986</v>
      </c>
      <c r="O317" s="62">
        <f t="shared" ca="1" si="67"/>
        <v>18017.017668258519</v>
      </c>
      <c r="P317" s="36">
        <f t="shared" ca="1" si="68"/>
        <v>7.0899982276245016E-4</v>
      </c>
    </row>
    <row r="318" spans="4:16">
      <c r="D318" s="70">
        <f t="shared" si="56"/>
        <v>0</v>
      </c>
      <c r="E318" s="70">
        <f t="shared" si="57"/>
        <v>0</v>
      </c>
      <c r="F318" s="62">
        <f t="shared" si="58"/>
        <v>0</v>
      </c>
      <c r="G318" s="62">
        <f t="shared" si="59"/>
        <v>0</v>
      </c>
      <c r="H318" s="62">
        <f t="shared" si="60"/>
        <v>0</v>
      </c>
      <c r="I318" s="62">
        <f t="shared" si="61"/>
        <v>0</v>
      </c>
      <c r="J318" s="62">
        <f t="shared" si="62"/>
        <v>0</v>
      </c>
      <c r="K318" s="62">
        <f t="shared" ca="1" si="63"/>
        <v>-7.0899982276245016E-4</v>
      </c>
      <c r="L318" s="62">
        <f t="shared" ca="1" si="64"/>
        <v>5.026807486771857E-7</v>
      </c>
      <c r="M318" s="62">
        <f t="shared" ca="1" si="65"/>
        <v>13836.142018653265</v>
      </c>
      <c r="N318" s="62">
        <f t="shared" ca="1" si="66"/>
        <v>70554.408115413986</v>
      </c>
      <c r="O318" s="62">
        <f t="shared" ca="1" si="67"/>
        <v>18017.017668258519</v>
      </c>
      <c r="P318" s="36">
        <f t="shared" ca="1" si="68"/>
        <v>7.0899982276245016E-4</v>
      </c>
    </row>
    <row r="319" spans="4:16">
      <c r="D319" s="70">
        <f t="shared" si="56"/>
        <v>0</v>
      </c>
      <c r="E319" s="70">
        <f t="shared" si="57"/>
        <v>0</v>
      </c>
      <c r="F319" s="62">
        <f t="shared" si="58"/>
        <v>0</v>
      </c>
      <c r="G319" s="62">
        <f t="shared" si="59"/>
        <v>0</v>
      </c>
      <c r="H319" s="62">
        <f t="shared" si="60"/>
        <v>0</v>
      </c>
      <c r="I319" s="62">
        <f t="shared" si="61"/>
        <v>0</v>
      </c>
      <c r="J319" s="62">
        <f t="shared" si="62"/>
        <v>0</v>
      </c>
      <c r="K319" s="62">
        <f t="shared" ca="1" si="63"/>
        <v>-7.0899982276245016E-4</v>
      </c>
      <c r="L319" s="62">
        <f t="shared" ca="1" si="64"/>
        <v>5.026807486771857E-7</v>
      </c>
      <c r="M319" s="62">
        <f t="shared" ca="1" si="65"/>
        <v>13836.142018653265</v>
      </c>
      <c r="N319" s="62">
        <f t="shared" ca="1" si="66"/>
        <v>70554.408115413986</v>
      </c>
      <c r="O319" s="62">
        <f t="shared" ca="1" si="67"/>
        <v>18017.017668258519</v>
      </c>
      <c r="P319" s="36">
        <f t="shared" ca="1" si="68"/>
        <v>7.0899982276245016E-4</v>
      </c>
    </row>
    <row r="320" spans="4:16">
      <c r="D320" s="70">
        <f t="shared" si="56"/>
        <v>0</v>
      </c>
      <c r="E320" s="70">
        <f t="shared" si="57"/>
        <v>0</v>
      </c>
      <c r="F320" s="62">
        <f t="shared" si="58"/>
        <v>0</v>
      </c>
      <c r="G320" s="62">
        <f t="shared" si="59"/>
        <v>0</v>
      </c>
      <c r="H320" s="62">
        <f t="shared" si="60"/>
        <v>0</v>
      </c>
      <c r="I320" s="62">
        <f t="shared" si="61"/>
        <v>0</v>
      </c>
      <c r="J320" s="62">
        <f t="shared" si="62"/>
        <v>0</v>
      </c>
      <c r="K320" s="62">
        <f t="shared" ca="1" si="63"/>
        <v>-7.0899982276245016E-4</v>
      </c>
      <c r="L320" s="62">
        <f t="shared" ca="1" si="64"/>
        <v>5.026807486771857E-7</v>
      </c>
      <c r="M320" s="62">
        <f t="shared" ca="1" si="65"/>
        <v>13836.142018653265</v>
      </c>
      <c r="N320" s="62">
        <f t="shared" ca="1" si="66"/>
        <v>70554.408115413986</v>
      </c>
      <c r="O320" s="62">
        <f t="shared" ca="1" si="67"/>
        <v>18017.017668258519</v>
      </c>
      <c r="P320" s="36">
        <f t="shared" ca="1" si="68"/>
        <v>7.0899982276245016E-4</v>
      </c>
    </row>
    <row r="321" spans="4:16">
      <c r="D321" s="70">
        <f t="shared" si="56"/>
        <v>0</v>
      </c>
      <c r="E321" s="70">
        <f t="shared" si="57"/>
        <v>0</v>
      </c>
      <c r="F321" s="62">
        <f t="shared" si="58"/>
        <v>0</v>
      </c>
      <c r="G321" s="62">
        <f t="shared" si="59"/>
        <v>0</v>
      </c>
      <c r="H321" s="62">
        <f t="shared" si="60"/>
        <v>0</v>
      </c>
      <c r="I321" s="62">
        <f t="shared" si="61"/>
        <v>0</v>
      </c>
      <c r="J321" s="62">
        <f t="shared" si="62"/>
        <v>0</v>
      </c>
      <c r="K321" s="62">
        <f t="shared" ca="1" si="63"/>
        <v>-7.0899982276245016E-4</v>
      </c>
      <c r="L321" s="62">
        <f t="shared" ca="1" si="64"/>
        <v>5.026807486771857E-7</v>
      </c>
      <c r="M321" s="62">
        <f t="shared" ca="1" si="65"/>
        <v>13836.142018653265</v>
      </c>
      <c r="N321" s="62">
        <f t="shared" ca="1" si="66"/>
        <v>70554.408115413986</v>
      </c>
      <c r="O321" s="62">
        <f t="shared" ca="1" si="67"/>
        <v>18017.017668258519</v>
      </c>
      <c r="P321" s="36">
        <f t="shared" ca="1" si="68"/>
        <v>7.0899982276245016E-4</v>
      </c>
    </row>
    <row r="322" spans="4:16">
      <c r="D322" s="70">
        <f t="shared" si="56"/>
        <v>0</v>
      </c>
      <c r="E322" s="70">
        <f t="shared" si="57"/>
        <v>0</v>
      </c>
      <c r="F322" s="62">
        <f t="shared" si="58"/>
        <v>0</v>
      </c>
      <c r="G322" s="62">
        <f t="shared" si="59"/>
        <v>0</v>
      </c>
      <c r="H322" s="62">
        <f t="shared" si="60"/>
        <v>0</v>
      </c>
      <c r="I322" s="62">
        <f t="shared" si="61"/>
        <v>0</v>
      </c>
      <c r="J322" s="62">
        <f t="shared" si="62"/>
        <v>0</v>
      </c>
      <c r="K322" s="62">
        <f t="shared" ca="1" si="63"/>
        <v>-7.0899982276245016E-4</v>
      </c>
      <c r="L322" s="62">
        <f t="shared" ca="1" si="64"/>
        <v>5.026807486771857E-7</v>
      </c>
      <c r="M322" s="62">
        <f t="shared" ca="1" si="65"/>
        <v>13836.142018653265</v>
      </c>
      <c r="N322" s="62">
        <f t="shared" ca="1" si="66"/>
        <v>70554.408115413986</v>
      </c>
      <c r="O322" s="62">
        <f t="shared" ca="1" si="67"/>
        <v>18017.017668258519</v>
      </c>
      <c r="P322" s="36">
        <f t="shared" ca="1" si="68"/>
        <v>7.0899982276245016E-4</v>
      </c>
    </row>
    <row r="323" spans="4:16">
      <c r="D323" s="70">
        <f t="shared" si="56"/>
        <v>0</v>
      </c>
      <c r="E323" s="70">
        <f t="shared" si="57"/>
        <v>0</v>
      </c>
      <c r="F323" s="62">
        <f t="shared" si="58"/>
        <v>0</v>
      </c>
      <c r="G323" s="62">
        <f t="shared" si="59"/>
        <v>0</v>
      </c>
      <c r="H323" s="62">
        <f t="shared" si="60"/>
        <v>0</v>
      </c>
      <c r="I323" s="62">
        <f t="shared" si="61"/>
        <v>0</v>
      </c>
      <c r="J323" s="62">
        <f t="shared" si="62"/>
        <v>0</v>
      </c>
      <c r="K323" s="62">
        <f t="shared" ca="1" si="63"/>
        <v>-7.0899982276245016E-4</v>
      </c>
      <c r="L323" s="62">
        <f t="shared" ca="1" si="64"/>
        <v>5.026807486771857E-7</v>
      </c>
      <c r="M323" s="62">
        <f t="shared" ca="1" si="65"/>
        <v>13836.142018653265</v>
      </c>
      <c r="N323" s="62">
        <f t="shared" ca="1" si="66"/>
        <v>70554.408115413986</v>
      </c>
      <c r="O323" s="62">
        <f t="shared" ca="1" si="67"/>
        <v>18017.017668258519</v>
      </c>
      <c r="P323" s="36">
        <f t="shared" ca="1" si="68"/>
        <v>7.0899982276245016E-4</v>
      </c>
    </row>
    <row r="324" spans="4:16">
      <c r="D324" s="70">
        <f t="shared" si="56"/>
        <v>0</v>
      </c>
      <c r="E324" s="70">
        <f t="shared" si="57"/>
        <v>0</v>
      </c>
      <c r="F324" s="62">
        <f t="shared" si="58"/>
        <v>0</v>
      </c>
      <c r="G324" s="62">
        <f t="shared" si="59"/>
        <v>0</v>
      </c>
      <c r="H324" s="62">
        <f t="shared" si="60"/>
        <v>0</v>
      </c>
      <c r="I324" s="62">
        <f t="shared" si="61"/>
        <v>0</v>
      </c>
      <c r="J324" s="62">
        <f t="shared" si="62"/>
        <v>0</v>
      </c>
      <c r="K324" s="62">
        <f t="shared" ca="1" si="63"/>
        <v>-7.0899982276245016E-4</v>
      </c>
      <c r="L324" s="62">
        <f t="shared" ca="1" si="64"/>
        <v>5.026807486771857E-7</v>
      </c>
      <c r="M324" s="62">
        <f t="shared" ca="1" si="65"/>
        <v>13836.142018653265</v>
      </c>
      <c r="N324" s="62">
        <f t="shared" ca="1" si="66"/>
        <v>70554.408115413986</v>
      </c>
      <c r="O324" s="62">
        <f t="shared" ca="1" si="67"/>
        <v>18017.017668258519</v>
      </c>
      <c r="P324" s="36">
        <f t="shared" ca="1" si="68"/>
        <v>7.0899982276245016E-4</v>
      </c>
    </row>
    <row r="325" spans="4:16">
      <c r="D325" s="70">
        <f t="shared" si="56"/>
        <v>0</v>
      </c>
      <c r="E325" s="70">
        <f t="shared" si="57"/>
        <v>0</v>
      </c>
      <c r="F325" s="62">
        <f t="shared" si="58"/>
        <v>0</v>
      </c>
      <c r="G325" s="62">
        <f t="shared" si="59"/>
        <v>0</v>
      </c>
      <c r="H325" s="62">
        <f t="shared" si="60"/>
        <v>0</v>
      </c>
      <c r="I325" s="62">
        <f t="shared" si="61"/>
        <v>0</v>
      </c>
      <c r="J325" s="62">
        <f t="shared" si="62"/>
        <v>0</v>
      </c>
      <c r="K325" s="62">
        <f t="shared" ca="1" si="63"/>
        <v>-7.0899982276245016E-4</v>
      </c>
      <c r="L325" s="62">
        <f t="shared" ca="1" si="64"/>
        <v>5.026807486771857E-7</v>
      </c>
      <c r="M325" s="62">
        <f t="shared" ca="1" si="65"/>
        <v>13836.142018653265</v>
      </c>
      <c r="N325" s="62">
        <f t="shared" ca="1" si="66"/>
        <v>70554.408115413986</v>
      </c>
      <c r="O325" s="62">
        <f t="shared" ca="1" si="67"/>
        <v>18017.017668258519</v>
      </c>
      <c r="P325" s="36">
        <f t="shared" ca="1" si="68"/>
        <v>7.0899982276245016E-4</v>
      </c>
    </row>
    <row r="326" spans="4:16">
      <c r="D326" s="70">
        <f t="shared" si="56"/>
        <v>0</v>
      </c>
      <c r="E326" s="70">
        <f t="shared" si="57"/>
        <v>0</v>
      </c>
      <c r="F326" s="62">
        <f t="shared" si="58"/>
        <v>0</v>
      </c>
      <c r="G326" s="62">
        <f t="shared" si="59"/>
        <v>0</v>
      </c>
      <c r="H326" s="62">
        <f t="shared" si="60"/>
        <v>0</v>
      </c>
      <c r="I326" s="62">
        <f t="shared" si="61"/>
        <v>0</v>
      </c>
      <c r="J326" s="62">
        <f t="shared" si="62"/>
        <v>0</v>
      </c>
      <c r="K326" s="62">
        <f t="shared" ca="1" si="63"/>
        <v>-7.0899982276245016E-4</v>
      </c>
      <c r="L326" s="62">
        <f t="shared" ca="1" si="64"/>
        <v>5.026807486771857E-7</v>
      </c>
      <c r="M326" s="62">
        <f t="shared" ca="1" si="65"/>
        <v>13836.142018653265</v>
      </c>
      <c r="N326" s="62">
        <f t="shared" ca="1" si="66"/>
        <v>70554.408115413986</v>
      </c>
      <c r="O326" s="62">
        <f t="shared" ca="1" si="67"/>
        <v>18017.017668258519</v>
      </c>
      <c r="P326" s="36">
        <f t="shared" ca="1" si="68"/>
        <v>7.0899982276245016E-4</v>
      </c>
    </row>
    <row r="327" spans="4:16">
      <c r="D327" s="70">
        <f t="shared" si="56"/>
        <v>0</v>
      </c>
      <c r="E327" s="70">
        <f t="shared" si="57"/>
        <v>0</v>
      </c>
      <c r="F327" s="62">
        <f t="shared" si="58"/>
        <v>0</v>
      </c>
      <c r="G327" s="62">
        <f t="shared" si="59"/>
        <v>0</v>
      </c>
      <c r="H327" s="62">
        <f t="shared" si="60"/>
        <v>0</v>
      </c>
      <c r="I327" s="62">
        <f t="shared" si="61"/>
        <v>0</v>
      </c>
      <c r="J327" s="62">
        <f t="shared" si="62"/>
        <v>0</v>
      </c>
      <c r="K327" s="62">
        <f t="shared" ca="1" si="63"/>
        <v>-7.0899982276245016E-4</v>
      </c>
      <c r="L327" s="62">
        <f t="shared" ca="1" si="64"/>
        <v>5.026807486771857E-7</v>
      </c>
      <c r="M327" s="62">
        <f t="shared" ca="1" si="65"/>
        <v>13836.142018653265</v>
      </c>
      <c r="N327" s="62">
        <f t="shared" ca="1" si="66"/>
        <v>70554.408115413986</v>
      </c>
      <c r="O327" s="62">
        <f t="shared" ca="1" si="67"/>
        <v>18017.017668258519</v>
      </c>
      <c r="P327" s="36">
        <f t="shared" ca="1" si="68"/>
        <v>7.0899982276245016E-4</v>
      </c>
    </row>
    <row r="328" spans="4:16">
      <c r="D328" s="70">
        <f t="shared" si="56"/>
        <v>0</v>
      </c>
      <c r="E328" s="70">
        <f t="shared" si="57"/>
        <v>0</v>
      </c>
      <c r="F328" s="62">
        <f t="shared" si="58"/>
        <v>0</v>
      </c>
      <c r="G328" s="62">
        <f t="shared" si="59"/>
        <v>0</v>
      </c>
      <c r="H328" s="62">
        <f t="shared" si="60"/>
        <v>0</v>
      </c>
      <c r="I328" s="62">
        <f t="shared" si="61"/>
        <v>0</v>
      </c>
      <c r="J328" s="62">
        <f t="shared" si="62"/>
        <v>0</v>
      </c>
      <c r="K328" s="62">
        <f t="shared" ca="1" si="63"/>
        <v>-7.0899982276245016E-4</v>
      </c>
      <c r="L328" s="62">
        <f t="shared" ca="1" si="64"/>
        <v>5.026807486771857E-7</v>
      </c>
      <c r="M328" s="62">
        <f t="shared" ca="1" si="65"/>
        <v>13836.142018653265</v>
      </c>
      <c r="N328" s="62">
        <f t="shared" ca="1" si="66"/>
        <v>70554.408115413986</v>
      </c>
      <c r="O328" s="62">
        <f t="shared" ca="1" si="67"/>
        <v>18017.017668258519</v>
      </c>
      <c r="P328" s="36">
        <f t="shared" ca="1" si="68"/>
        <v>7.0899982276245016E-4</v>
      </c>
    </row>
    <row r="329" spans="4:16">
      <c r="D329" s="70">
        <f t="shared" si="56"/>
        <v>0</v>
      </c>
      <c r="E329" s="70">
        <f t="shared" si="57"/>
        <v>0</v>
      </c>
      <c r="F329" s="62">
        <f t="shared" si="58"/>
        <v>0</v>
      </c>
      <c r="G329" s="62">
        <f t="shared" si="59"/>
        <v>0</v>
      </c>
      <c r="H329" s="62">
        <f t="shared" si="60"/>
        <v>0</v>
      </c>
      <c r="I329" s="62">
        <f t="shared" si="61"/>
        <v>0</v>
      </c>
      <c r="J329" s="62">
        <f t="shared" si="62"/>
        <v>0</v>
      </c>
      <c r="K329" s="62">
        <f t="shared" ca="1" si="63"/>
        <v>-7.0899982276245016E-4</v>
      </c>
      <c r="L329" s="62">
        <f t="shared" ca="1" si="64"/>
        <v>5.026807486771857E-7</v>
      </c>
      <c r="M329" s="62">
        <f t="shared" ca="1" si="65"/>
        <v>13836.142018653265</v>
      </c>
      <c r="N329" s="62">
        <f t="shared" ca="1" si="66"/>
        <v>70554.408115413986</v>
      </c>
      <c r="O329" s="62">
        <f t="shared" ca="1" si="67"/>
        <v>18017.017668258519</v>
      </c>
      <c r="P329" s="36">
        <f t="shared" ca="1" si="68"/>
        <v>7.0899982276245016E-4</v>
      </c>
    </row>
    <row r="330" spans="4:16">
      <c r="D330" s="70">
        <f t="shared" si="56"/>
        <v>0</v>
      </c>
      <c r="E330" s="70">
        <f t="shared" si="57"/>
        <v>0</v>
      </c>
      <c r="F330" s="62">
        <f t="shared" si="58"/>
        <v>0</v>
      </c>
      <c r="G330" s="62">
        <f t="shared" si="59"/>
        <v>0</v>
      </c>
      <c r="H330" s="62">
        <f t="shared" si="60"/>
        <v>0</v>
      </c>
      <c r="I330" s="62">
        <f t="shared" si="61"/>
        <v>0</v>
      </c>
      <c r="J330" s="62">
        <f t="shared" si="62"/>
        <v>0</v>
      </c>
      <c r="K330" s="62">
        <f t="shared" ca="1" si="63"/>
        <v>-7.0899982276245016E-4</v>
      </c>
      <c r="L330" s="62">
        <f t="shared" ca="1" si="64"/>
        <v>5.026807486771857E-7</v>
      </c>
      <c r="M330" s="62">
        <f t="shared" ca="1" si="65"/>
        <v>13836.142018653265</v>
      </c>
      <c r="N330" s="62">
        <f t="shared" ca="1" si="66"/>
        <v>70554.408115413986</v>
      </c>
      <c r="O330" s="62">
        <f t="shared" ca="1" si="67"/>
        <v>18017.017668258519</v>
      </c>
      <c r="P330" s="36">
        <f t="shared" ca="1" si="68"/>
        <v>7.0899982276245016E-4</v>
      </c>
    </row>
    <row r="331" spans="4:16">
      <c r="D331" s="70">
        <f t="shared" si="56"/>
        <v>0</v>
      </c>
      <c r="E331" s="70">
        <f t="shared" si="57"/>
        <v>0</v>
      </c>
      <c r="F331" s="62">
        <f t="shared" si="58"/>
        <v>0</v>
      </c>
      <c r="G331" s="62">
        <f t="shared" si="59"/>
        <v>0</v>
      </c>
      <c r="H331" s="62">
        <f t="shared" si="60"/>
        <v>0</v>
      </c>
      <c r="I331" s="62">
        <f t="shared" si="61"/>
        <v>0</v>
      </c>
      <c r="J331" s="62">
        <f t="shared" si="62"/>
        <v>0</v>
      </c>
      <c r="K331" s="62">
        <f t="shared" ca="1" si="63"/>
        <v>-7.0899982276245016E-4</v>
      </c>
      <c r="L331" s="62">
        <f t="shared" ca="1" si="64"/>
        <v>5.026807486771857E-7</v>
      </c>
      <c r="M331" s="62">
        <f t="shared" ca="1" si="65"/>
        <v>13836.142018653265</v>
      </c>
      <c r="N331" s="62">
        <f t="shared" ca="1" si="66"/>
        <v>70554.408115413986</v>
      </c>
      <c r="O331" s="62">
        <f t="shared" ca="1" si="67"/>
        <v>18017.017668258519</v>
      </c>
      <c r="P331" s="36">
        <f t="shared" ca="1" si="68"/>
        <v>7.0899982276245016E-4</v>
      </c>
    </row>
    <row r="332" spans="4:16">
      <c r="D332" s="70">
        <f t="shared" si="56"/>
        <v>0</v>
      </c>
      <c r="E332" s="70">
        <f t="shared" si="57"/>
        <v>0</v>
      </c>
      <c r="F332" s="62">
        <f t="shared" si="58"/>
        <v>0</v>
      </c>
      <c r="G332" s="62">
        <f t="shared" si="59"/>
        <v>0</v>
      </c>
      <c r="H332" s="62">
        <f t="shared" si="60"/>
        <v>0</v>
      </c>
      <c r="I332" s="62">
        <f t="shared" si="61"/>
        <v>0</v>
      </c>
      <c r="J332" s="62">
        <f t="shared" si="62"/>
        <v>0</v>
      </c>
      <c r="K332" s="62">
        <f t="shared" ca="1" si="63"/>
        <v>-7.0899982276245016E-4</v>
      </c>
      <c r="L332" s="62">
        <f t="shared" ca="1" si="64"/>
        <v>5.026807486771857E-7</v>
      </c>
      <c r="M332" s="62">
        <f t="shared" ca="1" si="65"/>
        <v>13836.142018653265</v>
      </c>
      <c r="N332" s="62">
        <f t="shared" ca="1" si="66"/>
        <v>70554.408115413986</v>
      </c>
      <c r="O332" s="62">
        <f t="shared" ca="1" si="67"/>
        <v>18017.017668258519</v>
      </c>
      <c r="P332" s="36">
        <f t="shared" ca="1" si="68"/>
        <v>7.0899982276245016E-4</v>
      </c>
    </row>
    <row r="333" spans="4:16">
      <c r="D333" s="70">
        <f t="shared" si="56"/>
        <v>0</v>
      </c>
      <c r="E333" s="70">
        <f t="shared" si="57"/>
        <v>0</v>
      </c>
      <c r="F333" s="62">
        <f t="shared" si="58"/>
        <v>0</v>
      </c>
      <c r="G333" s="62">
        <f t="shared" si="59"/>
        <v>0</v>
      </c>
      <c r="H333" s="62">
        <f t="shared" si="60"/>
        <v>0</v>
      </c>
      <c r="I333" s="62">
        <f t="shared" si="61"/>
        <v>0</v>
      </c>
      <c r="J333" s="62">
        <f t="shared" si="62"/>
        <v>0</v>
      </c>
      <c r="K333" s="62">
        <f t="shared" ca="1" si="63"/>
        <v>-7.0899982276245016E-4</v>
      </c>
      <c r="L333" s="62">
        <f t="shared" ca="1" si="64"/>
        <v>5.026807486771857E-7</v>
      </c>
      <c r="M333" s="62">
        <f t="shared" ca="1" si="65"/>
        <v>13836.142018653265</v>
      </c>
      <c r="N333" s="62">
        <f t="shared" ca="1" si="66"/>
        <v>70554.408115413986</v>
      </c>
      <c r="O333" s="62">
        <f t="shared" ca="1" si="67"/>
        <v>18017.017668258519</v>
      </c>
      <c r="P333" s="36">
        <f t="shared" ca="1" si="68"/>
        <v>7.0899982276245016E-4</v>
      </c>
    </row>
    <row r="334" spans="4:16">
      <c r="D334" s="70">
        <f t="shared" si="56"/>
        <v>0</v>
      </c>
      <c r="E334" s="70">
        <f t="shared" si="57"/>
        <v>0</v>
      </c>
      <c r="F334" s="62">
        <f t="shared" si="58"/>
        <v>0</v>
      </c>
      <c r="G334" s="62">
        <f t="shared" si="59"/>
        <v>0</v>
      </c>
      <c r="H334" s="62">
        <f t="shared" si="60"/>
        <v>0</v>
      </c>
      <c r="I334" s="62">
        <f t="shared" si="61"/>
        <v>0</v>
      </c>
      <c r="J334" s="62">
        <f t="shared" si="62"/>
        <v>0</v>
      </c>
      <c r="K334" s="62">
        <f t="shared" ca="1" si="63"/>
        <v>-7.0899982276245016E-4</v>
      </c>
      <c r="L334" s="62">
        <f t="shared" ca="1" si="64"/>
        <v>5.026807486771857E-7</v>
      </c>
      <c r="M334" s="62">
        <f t="shared" ca="1" si="65"/>
        <v>13836.142018653265</v>
      </c>
      <c r="N334" s="62">
        <f t="shared" ca="1" si="66"/>
        <v>70554.408115413986</v>
      </c>
      <c r="O334" s="62">
        <f t="shared" ca="1" si="67"/>
        <v>18017.017668258519</v>
      </c>
      <c r="P334" s="36">
        <f t="shared" ca="1" si="68"/>
        <v>7.0899982276245016E-4</v>
      </c>
    </row>
    <row r="335" spans="4:16">
      <c r="D335" s="70">
        <f t="shared" si="56"/>
        <v>0</v>
      </c>
      <c r="E335" s="70">
        <f t="shared" si="57"/>
        <v>0</v>
      </c>
      <c r="F335" s="62">
        <f t="shared" si="58"/>
        <v>0</v>
      </c>
      <c r="G335" s="62">
        <f t="shared" si="59"/>
        <v>0</v>
      </c>
      <c r="H335" s="62">
        <f t="shared" si="60"/>
        <v>0</v>
      </c>
      <c r="I335" s="62">
        <f t="shared" si="61"/>
        <v>0</v>
      </c>
      <c r="J335" s="62">
        <f t="shared" si="62"/>
        <v>0</v>
      </c>
      <c r="K335" s="62">
        <f t="shared" ca="1" si="63"/>
        <v>-7.0899982276245016E-4</v>
      </c>
      <c r="L335" s="62">
        <f t="shared" ca="1" si="64"/>
        <v>5.026807486771857E-7</v>
      </c>
      <c r="M335" s="62">
        <f t="shared" ca="1" si="65"/>
        <v>13836.142018653265</v>
      </c>
      <c r="N335" s="62">
        <f t="shared" ca="1" si="66"/>
        <v>70554.408115413986</v>
      </c>
      <c r="O335" s="62">
        <f t="shared" ca="1" si="67"/>
        <v>18017.017668258519</v>
      </c>
      <c r="P335" s="36">
        <f t="shared" ca="1" si="68"/>
        <v>7.0899982276245016E-4</v>
      </c>
    </row>
    <row r="336" spans="4:16">
      <c r="D336" s="70">
        <f t="shared" si="56"/>
        <v>0</v>
      </c>
      <c r="E336" s="70">
        <f t="shared" si="57"/>
        <v>0</v>
      </c>
      <c r="F336" s="62">
        <f t="shared" si="58"/>
        <v>0</v>
      </c>
      <c r="G336" s="62">
        <f t="shared" si="59"/>
        <v>0</v>
      </c>
      <c r="H336" s="62">
        <f t="shared" si="60"/>
        <v>0</v>
      </c>
      <c r="I336" s="62">
        <f t="shared" si="61"/>
        <v>0</v>
      </c>
      <c r="J336" s="62">
        <f t="shared" si="62"/>
        <v>0</v>
      </c>
      <c r="K336" s="62">
        <f t="shared" ca="1" si="63"/>
        <v>-7.0899982276245016E-4</v>
      </c>
      <c r="L336" s="62">
        <f t="shared" ca="1" si="64"/>
        <v>5.026807486771857E-7</v>
      </c>
      <c r="M336" s="62">
        <f t="shared" ca="1" si="65"/>
        <v>13836.142018653265</v>
      </c>
      <c r="N336" s="62">
        <f t="shared" ca="1" si="66"/>
        <v>70554.408115413986</v>
      </c>
      <c r="O336" s="62">
        <f t="shared" ca="1" si="67"/>
        <v>18017.017668258519</v>
      </c>
      <c r="P336" s="36">
        <f t="shared" ca="1" si="68"/>
        <v>7.0899982276245016E-4</v>
      </c>
    </row>
    <row r="337" spans="4:16">
      <c r="D337" s="70">
        <f t="shared" si="56"/>
        <v>0</v>
      </c>
      <c r="E337" s="70">
        <f t="shared" si="57"/>
        <v>0</v>
      </c>
      <c r="F337" s="62">
        <f t="shared" si="58"/>
        <v>0</v>
      </c>
      <c r="G337" s="62">
        <f t="shared" si="59"/>
        <v>0</v>
      </c>
      <c r="H337" s="62">
        <f t="shared" si="60"/>
        <v>0</v>
      </c>
      <c r="I337" s="62">
        <f t="shared" si="61"/>
        <v>0</v>
      </c>
      <c r="J337" s="62">
        <f t="shared" si="62"/>
        <v>0</v>
      </c>
      <c r="K337" s="62">
        <f t="shared" ca="1" si="63"/>
        <v>-7.0899982276245016E-4</v>
      </c>
      <c r="L337" s="62">
        <f t="shared" ca="1" si="64"/>
        <v>5.026807486771857E-7</v>
      </c>
      <c r="M337" s="62">
        <f t="shared" ca="1" si="65"/>
        <v>13836.142018653265</v>
      </c>
      <c r="N337" s="62">
        <f t="shared" ca="1" si="66"/>
        <v>70554.408115413986</v>
      </c>
      <c r="O337" s="62">
        <f t="shared" ca="1" si="67"/>
        <v>18017.017668258519</v>
      </c>
      <c r="P337" s="36">
        <f t="shared" ca="1" si="68"/>
        <v>7.0899982276245016E-4</v>
      </c>
    </row>
    <row r="338" spans="4:16">
      <c r="D338" s="70">
        <f t="shared" si="56"/>
        <v>0</v>
      </c>
      <c r="E338" s="70">
        <f t="shared" si="57"/>
        <v>0</v>
      </c>
      <c r="F338" s="62">
        <f t="shared" si="58"/>
        <v>0</v>
      </c>
      <c r="G338" s="62">
        <f t="shared" si="59"/>
        <v>0</v>
      </c>
      <c r="H338" s="62">
        <f t="shared" si="60"/>
        <v>0</v>
      </c>
      <c r="I338" s="62">
        <f t="shared" si="61"/>
        <v>0</v>
      </c>
      <c r="J338" s="62">
        <f t="shared" si="62"/>
        <v>0</v>
      </c>
      <c r="K338" s="62">
        <f t="shared" ca="1" si="63"/>
        <v>-7.0899982276245016E-4</v>
      </c>
      <c r="L338" s="62">
        <f t="shared" ca="1" si="64"/>
        <v>5.026807486771857E-7</v>
      </c>
      <c r="M338" s="62">
        <f t="shared" ca="1" si="65"/>
        <v>13836.142018653265</v>
      </c>
      <c r="N338" s="62">
        <f t="shared" ca="1" si="66"/>
        <v>70554.408115413986</v>
      </c>
      <c r="O338" s="62">
        <f t="shared" ca="1" si="67"/>
        <v>18017.017668258519</v>
      </c>
      <c r="P338" s="36">
        <f t="shared" ca="1" si="68"/>
        <v>7.0899982276245016E-4</v>
      </c>
    </row>
    <row r="339" spans="4:16">
      <c r="D339" s="70">
        <f t="shared" si="56"/>
        <v>0</v>
      </c>
      <c r="E339" s="70">
        <f t="shared" si="57"/>
        <v>0</v>
      </c>
      <c r="F339" s="62">
        <f t="shared" si="58"/>
        <v>0</v>
      </c>
      <c r="G339" s="62">
        <f t="shared" si="59"/>
        <v>0</v>
      </c>
      <c r="H339" s="62">
        <f t="shared" si="60"/>
        <v>0</v>
      </c>
      <c r="I339" s="62">
        <f t="shared" si="61"/>
        <v>0</v>
      </c>
      <c r="J339" s="62">
        <f t="shared" si="62"/>
        <v>0</v>
      </c>
      <c r="K339" s="62">
        <f t="shared" ca="1" si="63"/>
        <v>-7.0899982276245016E-4</v>
      </c>
      <c r="L339" s="62">
        <f t="shared" ca="1" si="64"/>
        <v>5.026807486771857E-7</v>
      </c>
      <c r="M339" s="62">
        <f t="shared" ca="1" si="65"/>
        <v>13836.142018653265</v>
      </c>
      <c r="N339" s="62">
        <f t="shared" ca="1" si="66"/>
        <v>70554.408115413986</v>
      </c>
      <c r="O339" s="62">
        <f t="shared" ca="1" si="67"/>
        <v>18017.017668258519</v>
      </c>
      <c r="P339" s="36">
        <f t="shared" ca="1" si="68"/>
        <v>7.0899982276245016E-4</v>
      </c>
    </row>
    <row r="340" spans="4:16">
      <c r="D340" s="70">
        <f t="shared" si="56"/>
        <v>0</v>
      </c>
      <c r="E340" s="70">
        <f t="shared" si="57"/>
        <v>0</v>
      </c>
      <c r="F340" s="62">
        <f t="shared" si="58"/>
        <v>0</v>
      </c>
      <c r="G340" s="62">
        <f t="shared" si="59"/>
        <v>0</v>
      </c>
      <c r="H340" s="62">
        <f t="shared" si="60"/>
        <v>0</v>
      </c>
      <c r="I340" s="62">
        <f t="shared" si="61"/>
        <v>0</v>
      </c>
      <c r="J340" s="62">
        <f t="shared" si="62"/>
        <v>0</v>
      </c>
      <c r="K340" s="62">
        <f t="shared" ca="1" si="63"/>
        <v>-7.0899982276245016E-4</v>
      </c>
      <c r="L340" s="62">
        <f t="shared" ca="1" si="64"/>
        <v>5.026807486771857E-7</v>
      </c>
      <c r="M340" s="62">
        <f t="shared" ca="1" si="65"/>
        <v>13836.142018653265</v>
      </c>
      <c r="N340" s="62">
        <f t="shared" ca="1" si="66"/>
        <v>70554.408115413986</v>
      </c>
      <c r="O340" s="62">
        <f t="shared" ca="1" si="67"/>
        <v>18017.017668258519</v>
      </c>
      <c r="P340" s="36">
        <f t="shared" ca="1" si="68"/>
        <v>7.0899982276245016E-4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266"/>
  <sheetViews>
    <sheetView workbookViewId="0"/>
  </sheetViews>
  <sheetFormatPr defaultRowHeight="12.75"/>
  <cols>
    <col min="1" max="1" width="18.140625" style="29" customWidth="1"/>
    <col min="2" max="2" width="4.28515625" style="36" customWidth="1"/>
    <col min="3" max="3" width="10.7109375" style="36" customWidth="1"/>
    <col min="4" max="4" width="5" style="36" customWidth="1"/>
    <col min="5" max="5" width="17.28515625" style="36" customWidth="1"/>
    <col min="6" max="6" width="4" style="125" customWidth="1"/>
    <col min="7" max="11" width="9.140625" style="36"/>
    <col min="12" max="12" width="14" style="36" customWidth="1"/>
    <col min="13" max="13" width="12" style="36" customWidth="1"/>
    <col min="14" max="14" width="14.28515625" style="36" customWidth="1"/>
    <col min="15" max="16384" width="9.140625" style="36"/>
  </cols>
  <sheetData>
    <row r="1" spans="1:14" ht="18">
      <c r="A1" s="122" t="s">
        <v>197</v>
      </c>
      <c r="F1" s="36"/>
    </row>
    <row r="2" spans="1:14">
      <c r="F2" s="36"/>
    </row>
    <row r="3" spans="1:14">
      <c r="A3" s="123" t="s">
        <v>198</v>
      </c>
      <c r="F3" s="36"/>
    </row>
    <row r="4" spans="1:14">
      <c r="F4" s="36"/>
    </row>
    <row r="5" spans="1:14">
      <c r="F5" s="36"/>
    </row>
    <row r="6" spans="1:14">
      <c r="F6" s="36"/>
    </row>
    <row r="7" spans="1:14">
      <c r="F7" s="36"/>
    </row>
    <row r="8" spans="1:14">
      <c r="F8" s="36"/>
    </row>
    <row r="9" spans="1:14">
      <c r="F9" s="36"/>
    </row>
    <row r="10" spans="1:14" ht="13.5" thickBot="1">
      <c r="F10" s="55"/>
      <c r="G10" s="55"/>
      <c r="H10" s="55"/>
      <c r="I10" s="55"/>
      <c r="J10" s="55"/>
      <c r="K10" s="55"/>
      <c r="L10" s="55"/>
      <c r="M10" s="55"/>
      <c r="N10" s="55"/>
    </row>
    <row r="11" spans="1:14">
      <c r="A11" s="29" t="str">
        <f t="shared" ref="A11:A74" si="0">L11</f>
        <v>Strohmeier W</v>
      </c>
      <c r="B11" s="5" t="str">
        <f t="shared" ref="B11:B74" si="1">IF(J11="s","II","I")</f>
        <v>I</v>
      </c>
      <c r="C11" s="29">
        <f t="shared" ref="C11:C74" si="2">I11</f>
        <v>26029.667000000001</v>
      </c>
      <c r="D11" s="36" t="str">
        <f t="shared" ref="D11:D74" si="3">K11</f>
        <v>pg</v>
      </c>
      <c r="E11" s="124">
        <f>VLOOKUP(C11,'Active 1'!C$21:E$934,3,FALSE)</f>
        <v>-16088.004767263159</v>
      </c>
      <c r="G11" s="36">
        <v>-16088</v>
      </c>
      <c r="H11" s="36">
        <v>-8.48E-2</v>
      </c>
      <c r="I11" s="36">
        <v>26029.667000000001</v>
      </c>
      <c r="J11" s="36" t="s">
        <v>199</v>
      </c>
      <c r="K11" s="36" t="s">
        <v>52</v>
      </c>
      <c r="L11" s="36" t="s">
        <v>203</v>
      </c>
      <c r="N11" s="36" t="s">
        <v>204</v>
      </c>
    </row>
    <row r="12" spans="1:14">
      <c r="A12" s="29" t="str">
        <f t="shared" si="0"/>
        <v>Strohmeier W</v>
      </c>
      <c r="B12" s="5" t="str">
        <f t="shared" si="1"/>
        <v>II</v>
      </c>
      <c r="C12" s="29">
        <f t="shared" si="2"/>
        <v>26127.507000000001</v>
      </c>
      <c r="D12" s="36" t="str">
        <f t="shared" si="3"/>
        <v>pg</v>
      </c>
      <c r="E12" s="124">
        <f>VLOOKUP(C12,'Active 1'!C$21:E$934,3,FALSE)</f>
        <v>-15963.504172564129</v>
      </c>
      <c r="G12" s="36">
        <v>-15964</v>
      </c>
      <c r="H12" s="36">
        <v>-8.3699999999999997E-2</v>
      </c>
      <c r="I12" s="36">
        <v>26127.507000000001</v>
      </c>
      <c r="J12" s="36" t="s">
        <v>200</v>
      </c>
      <c r="K12" s="36" t="s">
        <v>52</v>
      </c>
      <c r="L12" s="36" t="s">
        <v>203</v>
      </c>
      <c r="N12" s="36" t="s">
        <v>204</v>
      </c>
    </row>
    <row r="13" spans="1:14">
      <c r="A13" s="29" t="str">
        <f t="shared" si="0"/>
        <v>Strohmeier W</v>
      </c>
      <c r="B13" s="5" t="str">
        <f t="shared" si="1"/>
        <v>I</v>
      </c>
      <c r="C13" s="29">
        <f t="shared" si="2"/>
        <v>26444.61</v>
      </c>
      <c r="D13" s="36" t="str">
        <f t="shared" si="3"/>
        <v>pg</v>
      </c>
      <c r="E13" s="124">
        <f>VLOOKUP(C13,'Active 1'!C$21:E$934,3,FALSE)</f>
        <v>-15559.993215073882</v>
      </c>
      <c r="G13" s="36">
        <v>-15560</v>
      </c>
      <c r="H13" s="36">
        <v>-7.2800000000000004E-2</v>
      </c>
      <c r="I13" s="36">
        <v>26444.61</v>
      </c>
      <c r="J13" s="36" t="s">
        <v>199</v>
      </c>
      <c r="K13" s="36" t="s">
        <v>52</v>
      </c>
      <c r="L13" s="36" t="s">
        <v>203</v>
      </c>
      <c r="N13" s="36" t="s">
        <v>204</v>
      </c>
    </row>
    <row r="14" spans="1:14">
      <c r="A14" s="29" t="str">
        <f t="shared" si="0"/>
        <v>Strohmeier W</v>
      </c>
      <c r="B14" s="5" t="str">
        <f t="shared" si="1"/>
        <v>II</v>
      </c>
      <c r="C14" s="29">
        <f t="shared" si="2"/>
        <v>26619.429</v>
      </c>
      <c r="D14" s="36" t="str">
        <f t="shared" si="3"/>
        <v>pg</v>
      </c>
      <c r="E14" s="124">
        <f>VLOOKUP(C14,'Active 1'!C$21:E$934,3,FALSE)</f>
        <v>-15337.537476473213</v>
      </c>
      <c r="G14" s="36">
        <v>-15338</v>
      </c>
      <c r="H14" s="36">
        <v>-0.10630000000000001</v>
      </c>
      <c r="I14" s="36">
        <v>26619.429</v>
      </c>
      <c r="J14" s="36" t="s">
        <v>200</v>
      </c>
      <c r="K14" s="36" t="s">
        <v>52</v>
      </c>
      <c r="L14" s="36" t="s">
        <v>203</v>
      </c>
      <c r="N14" s="36" t="s">
        <v>204</v>
      </c>
    </row>
    <row r="15" spans="1:14">
      <c r="A15" s="29" t="str">
        <f t="shared" si="0"/>
        <v>Strohmeier W</v>
      </c>
      <c r="B15" s="5" t="str">
        <f t="shared" si="1"/>
        <v>I</v>
      </c>
      <c r="C15" s="29">
        <f t="shared" si="2"/>
        <v>26624.558000000001</v>
      </c>
      <c r="D15" s="36" t="str">
        <f t="shared" si="3"/>
        <v>pg</v>
      </c>
      <c r="E15" s="124">
        <f>VLOOKUP(C15,'Active 1'!C$21:E$934,3,FALSE)</f>
        <v>-15331.010866188959</v>
      </c>
      <c r="G15" s="36">
        <v>-15331</v>
      </c>
      <c r="H15" s="36">
        <v>-8.5300000000000001E-2</v>
      </c>
      <c r="I15" s="36">
        <v>26624.558000000001</v>
      </c>
      <c r="J15" s="36" t="s">
        <v>199</v>
      </c>
      <c r="K15" s="36" t="s">
        <v>52</v>
      </c>
      <c r="L15" s="36" t="s">
        <v>203</v>
      </c>
      <c r="N15" s="36" t="s">
        <v>204</v>
      </c>
    </row>
    <row r="16" spans="1:14">
      <c r="A16" s="29" t="str">
        <f t="shared" si="0"/>
        <v>Strohmeier W</v>
      </c>
      <c r="B16" s="5" t="str">
        <f t="shared" si="1"/>
        <v>II</v>
      </c>
      <c r="C16" s="29">
        <f t="shared" si="2"/>
        <v>26675.218000000001</v>
      </c>
      <c r="D16" s="36" t="str">
        <f t="shared" si="3"/>
        <v>pg</v>
      </c>
      <c r="E16" s="124">
        <f>VLOOKUP(C16,'Active 1'!C$21:E$934,3,FALSE)</f>
        <v>-15266.546433161029</v>
      </c>
      <c r="G16" s="36">
        <v>-15267</v>
      </c>
      <c r="H16" s="36">
        <v>-0.113</v>
      </c>
      <c r="I16" s="36">
        <v>26675.218000000001</v>
      </c>
      <c r="J16" s="36" t="s">
        <v>200</v>
      </c>
      <c r="K16" s="36" t="s">
        <v>52</v>
      </c>
      <c r="L16" s="36" t="s">
        <v>203</v>
      </c>
      <c r="N16" s="36" t="s">
        <v>204</v>
      </c>
    </row>
    <row r="17" spans="1:14">
      <c r="A17" s="29" t="str">
        <f t="shared" si="0"/>
        <v>Strohmeier W</v>
      </c>
      <c r="B17" s="5" t="str">
        <f t="shared" si="1"/>
        <v>II</v>
      </c>
      <c r="C17" s="29">
        <f t="shared" si="2"/>
        <v>26861.502</v>
      </c>
      <c r="D17" s="36" t="str">
        <f t="shared" si="3"/>
        <v>pg</v>
      </c>
      <c r="E17" s="124">
        <f>VLOOKUP(C17,'Active 1'!C$21:E$934,3,FALSE)</f>
        <v>-15029.501576426424</v>
      </c>
      <c r="G17" s="36">
        <v>-15030</v>
      </c>
      <c r="H17" s="36">
        <v>-7.6399999999999996E-2</v>
      </c>
      <c r="I17" s="36">
        <v>26861.502</v>
      </c>
      <c r="J17" s="36" t="s">
        <v>200</v>
      </c>
      <c r="K17" s="36" t="s">
        <v>52</v>
      </c>
      <c r="L17" s="36" t="s">
        <v>203</v>
      </c>
      <c r="N17" s="36" t="s">
        <v>204</v>
      </c>
    </row>
    <row r="18" spans="1:14">
      <c r="A18" s="29" t="str">
        <f t="shared" si="0"/>
        <v>Strohmeier W</v>
      </c>
      <c r="B18" s="5" t="str">
        <f t="shared" si="1"/>
        <v>I</v>
      </c>
      <c r="C18" s="29">
        <f t="shared" si="2"/>
        <v>26915.308000000001</v>
      </c>
      <c r="D18" s="36" t="str">
        <f t="shared" si="3"/>
        <v>pg</v>
      </c>
      <c r="E18" s="124">
        <f>VLOOKUP(C18,'Active 1'!C$21:E$934,3,FALSE)</f>
        <v>-14961.033884292572</v>
      </c>
      <c r="G18" s="36">
        <v>-14961</v>
      </c>
      <c r="H18" s="36">
        <v>-0.1013</v>
      </c>
      <c r="I18" s="36">
        <v>26915.308000000001</v>
      </c>
      <c r="J18" s="36" t="s">
        <v>199</v>
      </c>
      <c r="K18" s="36" t="s">
        <v>52</v>
      </c>
      <c r="L18" s="36" t="s">
        <v>203</v>
      </c>
      <c r="N18" s="36" t="s">
        <v>204</v>
      </c>
    </row>
    <row r="19" spans="1:14">
      <c r="A19" s="29" t="str">
        <f t="shared" si="0"/>
        <v>Strohmeier W</v>
      </c>
      <c r="B19" s="5" t="str">
        <f t="shared" si="1"/>
        <v>I</v>
      </c>
      <c r="C19" s="29">
        <f t="shared" si="2"/>
        <v>26929.503000000001</v>
      </c>
      <c r="D19" s="36" t="str">
        <f t="shared" si="3"/>
        <v>pg</v>
      </c>
      <c r="E19" s="124">
        <f>VLOOKUP(C19,'Active 1'!C$21:E$934,3,FALSE)</f>
        <v>-14942.970863628707</v>
      </c>
      <c r="G19" s="36">
        <v>-14943</v>
      </c>
      <c r="H19" s="36">
        <v>-5.1700000000000003E-2</v>
      </c>
      <c r="I19" s="36">
        <v>26929.503000000001</v>
      </c>
      <c r="J19" s="36" t="s">
        <v>199</v>
      </c>
      <c r="K19" s="36" t="s">
        <v>52</v>
      </c>
      <c r="L19" s="36" t="s">
        <v>203</v>
      </c>
      <c r="N19" s="36" t="s">
        <v>204</v>
      </c>
    </row>
    <row r="20" spans="1:14">
      <c r="A20" s="29" t="str">
        <f t="shared" si="0"/>
        <v>Strohmeier W</v>
      </c>
      <c r="B20" s="5" t="str">
        <f t="shared" si="1"/>
        <v>II</v>
      </c>
      <c r="C20" s="29">
        <f t="shared" si="2"/>
        <v>26979.376</v>
      </c>
      <c r="D20" s="36" t="str">
        <f t="shared" si="3"/>
        <v>pg</v>
      </c>
      <c r="E20" s="124">
        <f>VLOOKUP(C20,'Active 1'!C$21:E$934,3,FALSE)</f>
        <v>-14879.50788162314</v>
      </c>
      <c r="G20" s="36">
        <v>-14880</v>
      </c>
      <c r="H20" s="36">
        <v>-8.0500000000000002E-2</v>
      </c>
      <c r="I20" s="36">
        <v>26979.376</v>
      </c>
      <c r="J20" s="36" t="s">
        <v>200</v>
      </c>
      <c r="K20" s="36" t="s">
        <v>52</v>
      </c>
      <c r="L20" s="36" t="s">
        <v>203</v>
      </c>
      <c r="N20" s="36" t="s">
        <v>204</v>
      </c>
    </row>
    <row r="21" spans="1:14">
      <c r="A21" s="29" t="str">
        <f t="shared" si="0"/>
        <v>Strohmeier W</v>
      </c>
      <c r="B21" s="5" t="str">
        <f t="shared" si="1"/>
        <v>I</v>
      </c>
      <c r="C21" s="29">
        <f t="shared" si="2"/>
        <v>27000.241999999998</v>
      </c>
      <c r="D21" s="36" t="str">
        <f t="shared" si="3"/>
        <v>pg</v>
      </c>
      <c r="E21" s="124">
        <f>VLOOKUP(C21,'Active 1'!C$21:E$934,3,FALSE)</f>
        <v>-14852.95606836691</v>
      </c>
      <c r="G21" s="36">
        <v>-14853</v>
      </c>
      <c r="H21" s="36">
        <v>-3.95E-2</v>
      </c>
      <c r="I21" s="36">
        <v>27000.241999999998</v>
      </c>
      <c r="J21" s="36" t="s">
        <v>199</v>
      </c>
      <c r="K21" s="36" t="s">
        <v>52</v>
      </c>
      <c r="L21" s="36" t="s">
        <v>203</v>
      </c>
      <c r="N21" s="36" t="s">
        <v>204</v>
      </c>
    </row>
    <row r="22" spans="1:14">
      <c r="A22" s="29" t="str">
        <f t="shared" si="0"/>
        <v>Strohmeier W</v>
      </c>
      <c r="B22" s="5" t="str">
        <f t="shared" si="1"/>
        <v>I</v>
      </c>
      <c r="C22" s="29">
        <f t="shared" si="2"/>
        <v>27036.341</v>
      </c>
      <c r="D22" s="36" t="str">
        <f t="shared" si="3"/>
        <v>pg</v>
      </c>
      <c r="E22" s="124">
        <f>VLOOKUP(C22,'Active 1'!C$21:E$934,3,FALSE)</f>
        <v>-14807.020387990371</v>
      </c>
      <c r="G22" s="36">
        <v>-14807</v>
      </c>
      <c r="H22" s="36">
        <v>-8.9800000000000005E-2</v>
      </c>
      <c r="I22" s="36">
        <v>27036.341</v>
      </c>
      <c r="J22" s="36" t="s">
        <v>199</v>
      </c>
      <c r="K22" s="36" t="s">
        <v>52</v>
      </c>
      <c r="L22" s="36" t="s">
        <v>203</v>
      </c>
      <c r="N22" s="36" t="s">
        <v>204</v>
      </c>
    </row>
    <row r="23" spans="1:14">
      <c r="A23" s="29" t="str">
        <f t="shared" si="0"/>
        <v>Strohmeier W</v>
      </c>
      <c r="B23" s="5" t="str">
        <f t="shared" si="1"/>
        <v>II</v>
      </c>
      <c r="C23" s="29">
        <f t="shared" si="2"/>
        <v>27272.499</v>
      </c>
      <c r="D23" s="36" t="str">
        <f t="shared" si="3"/>
        <v>pg</v>
      </c>
      <c r="E23" s="124">
        <f>VLOOKUP(C23,'Active 1'!C$21:E$934,3,FALSE)</f>
        <v>-14506.511276758431</v>
      </c>
      <c r="G23" s="36">
        <v>-14507</v>
      </c>
      <c r="H23" s="36">
        <v>-8.1000000000000003E-2</v>
      </c>
      <c r="I23" s="36">
        <v>27272.499</v>
      </c>
      <c r="J23" s="36" t="s">
        <v>200</v>
      </c>
      <c r="K23" s="36" t="s">
        <v>52</v>
      </c>
      <c r="L23" s="36" t="s">
        <v>203</v>
      </c>
      <c r="N23" s="36" t="s">
        <v>204</v>
      </c>
    </row>
    <row r="24" spans="1:14">
      <c r="A24" s="29" t="str">
        <f t="shared" si="0"/>
        <v>Strohmeier W</v>
      </c>
      <c r="B24" s="5" t="str">
        <f t="shared" si="1"/>
        <v>II</v>
      </c>
      <c r="C24" s="29">
        <f t="shared" si="2"/>
        <v>27313.362000000001</v>
      </c>
      <c r="D24" s="36" t="str">
        <f t="shared" si="3"/>
        <v>pg</v>
      </c>
      <c r="E24" s="124">
        <f>VLOOKUP(C24,'Active 1'!C$21:E$934,3,FALSE)</f>
        <v>-14454.5134455934</v>
      </c>
      <c r="G24" s="36">
        <v>-14455</v>
      </c>
      <c r="H24" s="36">
        <v>-8.2400000000000001E-2</v>
      </c>
      <c r="I24" s="36">
        <v>27313.362000000001</v>
      </c>
      <c r="J24" s="36" t="s">
        <v>200</v>
      </c>
      <c r="K24" s="36" t="s">
        <v>52</v>
      </c>
      <c r="L24" s="36" t="s">
        <v>203</v>
      </c>
      <c r="N24" s="36" t="s">
        <v>204</v>
      </c>
    </row>
    <row r="25" spans="1:14">
      <c r="A25" s="29" t="str">
        <f t="shared" si="0"/>
        <v>Strohmeier W</v>
      </c>
      <c r="B25" s="5" t="str">
        <f t="shared" si="1"/>
        <v>I</v>
      </c>
      <c r="C25" s="29">
        <f t="shared" si="2"/>
        <v>27333.4</v>
      </c>
      <c r="D25" s="36" t="str">
        <f t="shared" si="3"/>
        <v>pg</v>
      </c>
      <c r="E25" s="124">
        <f>VLOOKUP(C25,'Active 1'!C$21:E$934,3,FALSE)</f>
        <v>-14429.015255522068</v>
      </c>
      <c r="G25" s="36">
        <v>-14429</v>
      </c>
      <c r="H25" s="36">
        <v>-8.3599999999999994E-2</v>
      </c>
      <c r="I25" s="36">
        <v>27333.4</v>
      </c>
      <c r="J25" s="36" t="s">
        <v>199</v>
      </c>
      <c r="K25" s="36" t="s">
        <v>52</v>
      </c>
      <c r="L25" s="36" t="s">
        <v>203</v>
      </c>
      <c r="N25" s="36" t="s">
        <v>204</v>
      </c>
    </row>
    <row r="26" spans="1:14">
      <c r="A26" s="29" t="str">
        <f t="shared" si="0"/>
        <v>Strohmeier W</v>
      </c>
      <c r="B26" s="5" t="str">
        <f t="shared" si="1"/>
        <v>I</v>
      </c>
      <c r="C26" s="29">
        <f t="shared" si="2"/>
        <v>28126.319</v>
      </c>
      <c r="D26" s="36" t="str">
        <f t="shared" si="3"/>
        <v>pg</v>
      </c>
      <c r="E26" s="124">
        <f>VLOOKUP(C26,'Active 1'!C$21:E$934,3,FALSE)</f>
        <v>-13420.03235437572</v>
      </c>
      <c r="G26" s="36">
        <v>-13420</v>
      </c>
      <c r="H26" s="36">
        <v>-9.1300000000000006E-2</v>
      </c>
      <c r="I26" s="36">
        <v>28126.319</v>
      </c>
      <c r="J26" s="36" t="s">
        <v>199</v>
      </c>
      <c r="K26" s="36" t="s">
        <v>52</v>
      </c>
      <c r="L26" s="36" t="s">
        <v>203</v>
      </c>
      <c r="N26" s="36" t="s">
        <v>204</v>
      </c>
    </row>
    <row r="27" spans="1:14">
      <c r="A27" s="29" t="str">
        <f t="shared" si="0"/>
        <v>Strohmeier W</v>
      </c>
      <c r="B27" s="5" t="str">
        <f t="shared" si="1"/>
        <v>I</v>
      </c>
      <c r="C27" s="29">
        <f t="shared" si="2"/>
        <v>28668.560000000001</v>
      </c>
      <c r="D27" s="36" t="str">
        <f t="shared" si="3"/>
        <v>pg</v>
      </c>
      <c r="E27" s="124">
        <f>VLOOKUP(C27,'Active 1'!C$21:E$934,3,FALSE)</f>
        <v>-12730.035144950169</v>
      </c>
      <c r="G27" s="36">
        <v>-12730</v>
      </c>
      <c r="H27" s="36">
        <v>-8.9599999999999999E-2</v>
      </c>
      <c r="I27" s="36">
        <v>28668.560000000001</v>
      </c>
      <c r="J27" s="36" t="s">
        <v>199</v>
      </c>
      <c r="K27" s="36" t="s">
        <v>52</v>
      </c>
      <c r="L27" s="36" t="s">
        <v>203</v>
      </c>
      <c r="N27" s="36" t="s">
        <v>204</v>
      </c>
    </row>
    <row r="28" spans="1:14">
      <c r="A28" s="29" t="str">
        <f t="shared" si="0"/>
        <v>Strohmeier W</v>
      </c>
      <c r="B28" s="5" t="str">
        <f t="shared" si="1"/>
        <v>I</v>
      </c>
      <c r="C28" s="29">
        <f t="shared" si="2"/>
        <v>28694.507000000001</v>
      </c>
      <c r="D28" s="36" t="str">
        <f t="shared" si="3"/>
        <v>pg</v>
      </c>
      <c r="E28" s="124">
        <f>VLOOKUP(C28,'Active 1'!C$21:E$934,3,FALSE)</f>
        <v>-12697.017801014603</v>
      </c>
      <c r="G28" s="36">
        <v>-12697</v>
      </c>
      <c r="H28" s="36">
        <v>-7.5800000000000006E-2</v>
      </c>
      <c r="I28" s="36">
        <v>28694.507000000001</v>
      </c>
      <c r="J28" s="36" t="s">
        <v>199</v>
      </c>
      <c r="K28" s="36" t="s">
        <v>52</v>
      </c>
      <c r="L28" s="36" t="s">
        <v>203</v>
      </c>
      <c r="N28" s="36" t="s">
        <v>204</v>
      </c>
    </row>
    <row r="29" spans="1:14">
      <c r="A29" s="29" t="str">
        <f t="shared" si="0"/>
        <v>Strohmeier W</v>
      </c>
      <c r="B29" s="5" t="str">
        <f t="shared" si="1"/>
        <v>II</v>
      </c>
      <c r="C29" s="29">
        <f t="shared" si="2"/>
        <v>28729.504000000001</v>
      </c>
      <c r="D29" s="36" t="str">
        <f t="shared" si="3"/>
        <v>pg</v>
      </c>
      <c r="E29" s="124">
        <f>VLOOKUP(C29,'Active 1'!C$21:E$934,3,FALSE)</f>
        <v>-12652.484406567732</v>
      </c>
      <c r="G29" s="36">
        <v>-12653</v>
      </c>
      <c r="H29" s="36">
        <v>-4.9299999999999997E-2</v>
      </c>
      <c r="I29" s="36">
        <v>28729.504000000001</v>
      </c>
      <c r="J29" s="36" t="s">
        <v>200</v>
      </c>
      <c r="K29" s="36" t="s">
        <v>52</v>
      </c>
      <c r="L29" s="36" t="s">
        <v>203</v>
      </c>
      <c r="N29" s="36" t="s">
        <v>204</v>
      </c>
    </row>
    <row r="30" spans="1:14">
      <c r="A30" s="29" t="str">
        <f t="shared" si="0"/>
        <v>Strohmeier W</v>
      </c>
      <c r="B30" s="5" t="str">
        <f t="shared" si="1"/>
        <v>I</v>
      </c>
      <c r="C30" s="29">
        <f t="shared" si="2"/>
        <v>28753.487000000001</v>
      </c>
      <c r="D30" s="36" t="str">
        <f t="shared" si="3"/>
        <v>pg</v>
      </c>
      <c r="E30" s="124">
        <f>VLOOKUP(C30,'Active 1'!C$21:E$934,3,FALSE)</f>
        <v>-12621.966236466886</v>
      </c>
      <c r="G30" s="36">
        <v>-12622</v>
      </c>
      <c r="H30" s="36">
        <v>-3.4799999999999998E-2</v>
      </c>
      <c r="I30" s="36">
        <v>28753.487000000001</v>
      </c>
      <c r="J30" s="36" t="s">
        <v>199</v>
      </c>
      <c r="K30" s="36" t="s">
        <v>52</v>
      </c>
      <c r="L30" s="36" t="s">
        <v>203</v>
      </c>
      <c r="N30" s="36" t="s">
        <v>204</v>
      </c>
    </row>
    <row r="31" spans="1:14">
      <c r="A31" s="29" t="str">
        <f t="shared" si="0"/>
        <v>Strohmeier W</v>
      </c>
      <c r="B31" s="5" t="str">
        <f t="shared" si="1"/>
        <v>II</v>
      </c>
      <c r="C31" s="29">
        <f t="shared" si="2"/>
        <v>29111.451000000001</v>
      </c>
      <c r="D31" s="36" t="str">
        <f t="shared" si="3"/>
        <v>pg</v>
      </c>
      <c r="E31" s="124">
        <f>VLOOKUP(C31,'Active 1'!C$21:E$934,3,FALSE)</f>
        <v>-12166.459992795148</v>
      </c>
      <c r="G31" s="36">
        <v>-12167</v>
      </c>
      <c r="H31" s="36">
        <v>-2.7400000000000001E-2</v>
      </c>
      <c r="I31" s="36">
        <v>29111.451000000001</v>
      </c>
      <c r="J31" s="36" t="s">
        <v>200</v>
      </c>
      <c r="K31" s="36" t="s">
        <v>52</v>
      </c>
      <c r="L31" s="36" t="s">
        <v>203</v>
      </c>
      <c r="N31" s="36" t="s">
        <v>204</v>
      </c>
    </row>
    <row r="32" spans="1:14">
      <c r="A32" s="29" t="str">
        <f t="shared" si="0"/>
        <v>Strohmeier W</v>
      </c>
      <c r="B32" s="5" t="str">
        <f t="shared" si="1"/>
        <v>II</v>
      </c>
      <c r="C32" s="29">
        <f t="shared" si="2"/>
        <v>29114.54</v>
      </c>
      <c r="D32" s="36" t="str">
        <f t="shared" si="3"/>
        <v>pg</v>
      </c>
      <c r="E32" s="124">
        <f>VLOOKUP(C32,'Active 1'!C$21:E$934,3,FALSE)</f>
        <v>-12162.529265720072</v>
      </c>
      <c r="G32" s="36">
        <v>-12163</v>
      </c>
      <c r="H32" s="36">
        <v>-8.1799999999999998E-2</v>
      </c>
      <c r="I32" s="36">
        <v>29114.54</v>
      </c>
      <c r="J32" s="36" t="s">
        <v>200</v>
      </c>
      <c r="K32" s="36" t="s">
        <v>52</v>
      </c>
      <c r="L32" s="36" t="s">
        <v>203</v>
      </c>
      <c r="N32" s="36" t="s">
        <v>204</v>
      </c>
    </row>
    <row r="33" spans="1:15">
      <c r="A33" s="29" t="str">
        <f t="shared" si="0"/>
        <v>Strohmeier W</v>
      </c>
      <c r="B33" s="5" t="str">
        <f t="shared" si="1"/>
        <v>II</v>
      </c>
      <c r="C33" s="29">
        <f t="shared" si="2"/>
        <v>29159.387999999999</v>
      </c>
      <c r="D33" s="36" t="str">
        <f t="shared" si="3"/>
        <v>pg</v>
      </c>
      <c r="E33" s="124">
        <f>VLOOKUP(C33,'Active 1'!C$21:E$934,3,FALSE)</f>
        <v>-12105.460554854764</v>
      </c>
      <c r="G33" s="36">
        <v>-12106</v>
      </c>
      <c r="H33" s="36">
        <v>-2.75E-2</v>
      </c>
      <c r="I33" s="36">
        <v>29159.387999999999</v>
      </c>
      <c r="J33" s="36" t="s">
        <v>200</v>
      </c>
      <c r="K33" s="36" t="s">
        <v>52</v>
      </c>
      <c r="L33" s="36" t="s">
        <v>203</v>
      </c>
      <c r="N33" s="36" t="s">
        <v>204</v>
      </c>
    </row>
    <row r="34" spans="1:15">
      <c r="A34" s="29" t="str">
        <f t="shared" si="0"/>
        <v>Strohmeier W</v>
      </c>
      <c r="B34" s="5" t="str">
        <f t="shared" si="1"/>
        <v>II</v>
      </c>
      <c r="C34" s="29">
        <f t="shared" si="2"/>
        <v>29244.233</v>
      </c>
      <c r="D34" s="36" t="str">
        <f t="shared" si="3"/>
        <v>pg</v>
      </c>
      <c r="E34" s="124">
        <f>VLOOKUP(C34,'Active 1'!C$21:E$934,3,FALSE)</f>
        <v>-11997.495990696554</v>
      </c>
      <c r="G34" s="36">
        <v>-11998</v>
      </c>
      <c r="H34" s="36">
        <v>-5.4699999999999999E-2</v>
      </c>
      <c r="I34" s="36">
        <v>29244.233</v>
      </c>
      <c r="J34" s="36" t="s">
        <v>200</v>
      </c>
      <c r="K34" s="36" t="s">
        <v>52</v>
      </c>
      <c r="L34" s="36" t="s">
        <v>203</v>
      </c>
      <c r="N34" s="36" t="s">
        <v>204</v>
      </c>
    </row>
    <row r="35" spans="1:15">
      <c r="A35" s="29" t="str">
        <f t="shared" si="0"/>
        <v>Strohmeier W</v>
      </c>
      <c r="B35" s="5" t="str">
        <f t="shared" si="1"/>
        <v>I</v>
      </c>
      <c r="C35" s="29">
        <f t="shared" si="2"/>
        <v>29465.478999999999</v>
      </c>
      <c r="D35" s="36" t="str">
        <f t="shared" si="3"/>
        <v>pg</v>
      </c>
      <c r="E35" s="124">
        <f>VLOOKUP(C35,'Active 1'!C$21:E$934,3,FALSE)</f>
        <v>-11715.962276727001</v>
      </c>
      <c r="G35" s="36">
        <v>-11716</v>
      </c>
      <c r="H35" s="36">
        <v>-2.6499999999999999E-2</v>
      </c>
      <c r="I35" s="36">
        <v>29465.478999999999</v>
      </c>
      <c r="J35" s="36" t="s">
        <v>199</v>
      </c>
      <c r="K35" s="36" t="s">
        <v>52</v>
      </c>
      <c r="L35" s="36" t="s">
        <v>203</v>
      </c>
      <c r="N35" s="36" t="s">
        <v>204</v>
      </c>
    </row>
    <row r="36" spans="1:15">
      <c r="A36" s="29" t="str">
        <f t="shared" si="0"/>
        <v>Strohmeier W</v>
      </c>
      <c r="B36" s="5" t="str">
        <f t="shared" si="1"/>
        <v>I</v>
      </c>
      <c r="C36" s="29">
        <f t="shared" si="2"/>
        <v>29491.422999999999</v>
      </c>
      <c r="D36" s="36" t="str">
        <f t="shared" si="3"/>
        <v>pg</v>
      </c>
      <c r="E36" s="124">
        <f>VLOOKUP(C36,'Active 1'!C$21:E$934,3,FALSE)</f>
        <v>-11682.948750266743</v>
      </c>
      <c r="G36" s="36">
        <v>-11683</v>
      </c>
      <c r="H36" s="36">
        <v>-1.5699999999999999E-2</v>
      </c>
      <c r="I36" s="36">
        <v>29491.422999999999</v>
      </c>
      <c r="J36" s="36" t="s">
        <v>199</v>
      </c>
      <c r="K36" s="36" t="s">
        <v>52</v>
      </c>
      <c r="L36" s="36" t="s">
        <v>203</v>
      </c>
      <c r="N36" s="36" t="s">
        <v>204</v>
      </c>
    </row>
    <row r="37" spans="1:15">
      <c r="A37" s="29" t="str">
        <f t="shared" si="0"/>
        <v>Strohmeier W</v>
      </c>
      <c r="B37" s="5" t="str">
        <f t="shared" si="1"/>
        <v>I</v>
      </c>
      <c r="C37" s="29">
        <f t="shared" si="2"/>
        <v>29516.54</v>
      </c>
      <c r="D37" s="36" t="str">
        <f t="shared" si="3"/>
        <v>pg</v>
      </c>
      <c r="E37" s="124">
        <f>VLOOKUP(C37,'Active 1'!C$21:E$934,3,FALSE)</f>
        <v>-11650.987574499617</v>
      </c>
      <c r="G37" s="36">
        <v>-11651</v>
      </c>
      <c r="H37" s="36">
        <v>-4.5999999999999999E-2</v>
      </c>
      <c r="I37" s="36">
        <v>29516.54</v>
      </c>
      <c r="J37" s="36" t="s">
        <v>199</v>
      </c>
      <c r="K37" s="36" t="s">
        <v>52</v>
      </c>
      <c r="L37" s="36" t="s">
        <v>203</v>
      </c>
      <c r="N37" s="36" t="s">
        <v>204</v>
      </c>
    </row>
    <row r="38" spans="1:15">
      <c r="A38" s="29" t="str">
        <f t="shared" si="0"/>
        <v>Strohmeier W</v>
      </c>
      <c r="B38" s="5" t="str">
        <f t="shared" si="1"/>
        <v>I</v>
      </c>
      <c r="C38" s="29">
        <f t="shared" si="2"/>
        <v>34636.415000000001</v>
      </c>
      <c r="D38" s="36" t="str">
        <f t="shared" si="3"/>
        <v>pg</v>
      </c>
      <c r="E38" s="124">
        <f>VLOOKUP(C38,'Active 1'!C$21:E$934,3,FALSE)</f>
        <v>-5135.9887776405849</v>
      </c>
      <c r="G38" s="36">
        <v>-5136</v>
      </c>
      <c r="H38" s="36">
        <v>-9.9000000000000008E-3</v>
      </c>
      <c r="I38" s="36">
        <v>34636.415000000001</v>
      </c>
      <c r="J38" s="36" t="s">
        <v>199</v>
      </c>
      <c r="K38" s="36" t="s">
        <v>52</v>
      </c>
      <c r="L38" s="36" t="s">
        <v>203</v>
      </c>
      <c r="N38" s="36" t="s">
        <v>204</v>
      </c>
    </row>
    <row r="39" spans="1:15">
      <c r="A39" s="29" t="str">
        <f t="shared" si="0"/>
        <v>Strohmeier W</v>
      </c>
      <c r="B39" s="5" t="str">
        <f t="shared" si="1"/>
        <v>I</v>
      </c>
      <c r="C39" s="29">
        <f t="shared" si="2"/>
        <v>34651.336000000003</v>
      </c>
      <c r="D39" s="36" t="str">
        <f t="shared" si="3"/>
        <v>pg</v>
      </c>
      <c r="E39" s="124">
        <f>VLOOKUP(C39,'Active 1'!C$21:E$934,3,FALSE)</f>
        <v>-5117.0019279522721</v>
      </c>
      <c r="G39" s="36">
        <v>-5117</v>
      </c>
      <c r="H39" s="36">
        <v>-2.01E-2</v>
      </c>
      <c r="I39" s="36">
        <v>34651.336000000003</v>
      </c>
      <c r="J39" s="36" t="s">
        <v>199</v>
      </c>
      <c r="K39" s="36" t="s">
        <v>52</v>
      </c>
      <c r="L39" s="36" t="s">
        <v>203</v>
      </c>
      <c r="N39" s="36" t="s">
        <v>204</v>
      </c>
    </row>
    <row r="40" spans="1:15">
      <c r="A40" s="29" t="str">
        <f t="shared" si="0"/>
        <v>Strohmeier W</v>
      </c>
      <c r="B40" s="5" t="str">
        <f t="shared" si="1"/>
        <v>II</v>
      </c>
      <c r="C40" s="29">
        <f t="shared" si="2"/>
        <v>34653.296000000002</v>
      </c>
      <c r="D40" s="36" t="str">
        <f t="shared" si="3"/>
        <v>pg</v>
      </c>
      <c r="E40" s="124">
        <f>VLOOKUP(C40,'Active 1'!C$21:E$934,3,FALSE)</f>
        <v>-5114.5078440846319</v>
      </c>
      <c r="G40" s="36">
        <v>-5115</v>
      </c>
      <c r="H40" s="36">
        <v>-2.4799999999999999E-2</v>
      </c>
      <c r="I40" s="36">
        <v>34653.296000000002</v>
      </c>
      <c r="J40" s="36" t="s">
        <v>200</v>
      </c>
      <c r="K40" s="36" t="s">
        <v>52</v>
      </c>
      <c r="L40" s="36" t="s">
        <v>203</v>
      </c>
      <c r="N40" s="36" t="s">
        <v>204</v>
      </c>
    </row>
    <row r="41" spans="1:15">
      <c r="A41" s="29" t="str">
        <f t="shared" si="0"/>
        <v>Strohmeier W</v>
      </c>
      <c r="B41" s="5" t="str">
        <f t="shared" si="1"/>
        <v>I</v>
      </c>
      <c r="C41" s="29">
        <f t="shared" si="2"/>
        <v>36790.46</v>
      </c>
      <c r="D41" s="36" t="str">
        <f t="shared" si="3"/>
        <v>pg</v>
      </c>
      <c r="E41" s="124">
        <f>VLOOKUP(C41,'Active 1'!C$21:E$934,3,FALSE)</f>
        <v>-2394.9842446431576</v>
      </c>
      <c r="G41" s="36">
        <v>-2395</v>
      </c>
      <c r="H41" s="36">
        <v>9.2999999999999992E-3</v>
      </c>
      <c r="I41" s="36">
        <v>36790.46</v>
      </c>
      <c r="J41" s="36" t="s">
        <v>199</v>
      </c>
      <c r="K41" s="36" t="s">
        <v>52</v>
      </c>
      <c r="L41" s="36" t="s">
        <v>203</v>
      </c>
      <c r="N41" s="36" t="s">
        <v>204</v>
      </c>
    </row>
    <row r="42" spans="1:15">
      <c r="A42" s="29" t="str">
        <f t="shared" si="0"/>
        <v>Strohmeier W</v>
      </c>
      <c r="B42" s="5" t="str">
        <f t="shared" si="1"/>
        <v>II</v>
      </c>
      <c r="C42" s="29">
        <f t="shared" si="2"/>
        <v>36814.417999999998</v>
      </c>
      <c r="D42" s="36" t="str">
        <f t="shared" si="3"/>
        <v>pg</v>
      </c>
      <c r="E42" s="124">
        <f>VLOOKUP(C42,'Active 1'!C$21:E$934,3,FALSE)</f>
        <v>-2364.4978868365433</v>
      </c>
      <c r="G42" s="36">
        <v>-2365</v>
      </c>
      <c r="H42" s="36">
        <v>-1.2999999999999999E-3</v>
      </c>
      <c r="I42" s="36">
        <v>36814.417999999998</v>
      </c>
      <c r="J42" s="36" t="s">
        <v>200</v>
      </c>
      <c r="K42" s="36" t="s">
        <v>52</v>
      </c>
      <c r="L42" s="36" t="s">
        <v>203</v>
      </c>
      <c r="N42" s="36" t="s">
        <v>204</v>
      </c>
    </row>
    <row r="43" spans="1:15">
      <c r="A43" s="29" t="str">
        <f t="shared" si="0"/>
        <v>Strohmeier W</v>
      </c>
      <c r="B43" s="5" t="str">
        <f t="shared" si="1"/>
        <v>II</v>
      </c>
      <c r="C43" s="29">
        <f t="shared" si="2"/>
        <v>36840.343999999997</v>
      </c>
      <c r="D43" s="36" t="str">
        <f t="shared" si="3"/>
        <v>pg</v>
      </c>
      <c r="E43" s="124">
        <f>VLOOKUP(C43,'Active 1'!C$21:E$934,3,FALSE)</f>
        <v>-2331.5072652281319</v>
      </c>
      <c r="G43" s="36">
        <v>-2332</v>
      </c>
      <c r="H43" s="36">
        <v>-8.5000000000000006E-3</v>
      </c>
      <c r="I43" s="36">
        <v>36840.343999999997</v>
      </c>
      <c r="J43" s="36" t="s">
        <v>200</v>
      </c>
      <c r="K43" s="36" t="s">
        <v>52</v>
      </c>
      <c r="L43" s="36" t="s">
        <v>203</v>
      </c>
      <c r="N43" s="36" t="s">
        <v>204</v>
      </c>
    </row>
    <row r="44" spans="1:15">
      <c r="A44" s="29" t="str">
        <f t="shared" si="0"/>
        <v>Strohmeier W</v>
      </c>
      <c r="B44" s="5" t="str">
        <f t="shared" si="1"/>
        <v>I</v>
      </c>
      <c r="C44" s="29">
        <f t="shared" si="2"/>
        <v>36868.260999999999</v>
      </c>
      <c r="D44" s="36" t="str">
        <f t="shared" si="3"/>
        <v>pg</v>
      </c>
      <c r="E44" s="124">
        <f>VLOOKUP(C44,'Active 1'!C$21:E$934,3,FALSE)</f>
        <v>-2295.9831125072315</v>
      </c>
      <c r="G44" s="36">
        <v>-2296</v>
      </c>
      <c r="H44" s="36">
        <v>1.0800000000000001E-2</v>
      </c>
      <c r="I44" s="36">
        <v>36868.260999999999</v>
      </c>
      <c r="J44" s="36" t="s">
        <v>199</v>
      </c>
      <c r="K44" s="36" t="s">
        <v>52</v>
      </c>
      <c r="L44" s="36" t="s">
        <v>203</v>
      </c>
      <c r="N44" s="36" t="s">
        <v>204</v>
      </c>
    </row>
    <row r="45" spans="1:15">
      <c r="A45" s="29" t="str">
        <f t="shared" si="0"/>
        <v>Bendinelli</v>
      </c>
      <c r="B45" s="5" t="str">
        <f t="shared" si="1"/>
        <v>II</v>
      </c>
      <c r="C45" s="29">
        <f t="shared" si="2"/>
        <v>37878.470699999998</v>
      </c>
      <c r="D45" s="36" t="str">
        <f t="shared" si="3"/>
        <v>G</v>
      </c>
      <c r="E45" s="124">
        <f>VLOOKUP(C45,'Active 1'!C$21:E$934,3,FALSE)</f>
        <v>-1010.4995840860647</v>
      </c>
      <c r="G45" s="36">
        <v>-1011</v>
      </c>
      <c r="H45" s="36">
        <v>5.1000000000000004E-3</v>
      </c>
      <c r="I45" s="36">
        <v>37878.470699999998</v>
      </c>
      <c r="J45" s="36" t="s">
        <v>200</v>
      </c>
      <c r="K45" s="36" t="s">
        <v>115</v>
      </c>
      <c r="L45" s="36" t="s">
        <v>207</v>
      </c>
      <c r="N45" s="36" t="s">
        <v>208</v>
      </c>
    </row>
    <row r="46" spans="1:15">
      <c r="A46" s="29" t="str">
        <f t="shared" si="0"/>
        <v>Kruseman P</v>
      </c>
      <c r="B46" s="5" t="str">
        <f t="shared" si="1"/>
        <v>I</v>
      </c>
      <c r="C46" s="29">
        <f t="shared" si="2"/>
        <v>37928.375</v>
      </c>
      <c r="D46" s="36" t="str">
        <f t="shared" si="3"/>
        <v>pe</v>
      </c>
      <c r="E46" s="124">
        <f>VLOOKUP(C46,'Active 1'!C$21:E$934,3,FALSE)</f>
        <v>-946.99677308811954</v>
      </c>
      <c r="G46" s="36">
        <v>-947</v>
      </c>
      <c r="H46" s="36">
        <v>7.7000000000000002E-3</v>
      </c>
      <c r="I46" s="36">
        <v>37928.375</v>
      </c>
      <c r="J46" s="36" t="s">
        <v>199</v>
      </c>
      <c r="K46" s="36" t="s">
        <v>209</v>
      </c>
      <c r="L46" s="36" t="s">
        <v>210</v>
      </c>
      <c r="N46" s="36" t="s">
        <v>211</v>
      </c>
    </row>
    <row r="47" spans="1:15">
      <c r="A47" s="29" t="str">
        <f t="shared" si="0"/>
        <v>Kruseman P</v>
      </c>
      <c r="B47" s="5" t="str">
        <f t="shared" si="1"/>
        <v>I</v>
      </c>
      <c r="C47" s="29">
        <f t="shared" si="2"/>
        <v>37935.447999999997</v>
      </c>
      <c r="D47" s="36" t="str">
        <f t="shared" si="3"/>
        <v>pe</v>
      </c>
      <c r="E47" s="124">
        <f>VLOOKUP(C47,'Active 1'!C$21:E$934,3,FALSE)</f>
        <v>-937.99643880453596</v>
      </c>
      <c r="G47" s="36">
        <v>-938</v>
      </c>
      <c r="H47" s="36">
        <v>8.0999999999999996E-3</v>
      </c>
      <c r="I47" s="36">
        <v>37935.447999999997</v>
      </c>
      <c r="J47" s="36" t="s">
        <v>199</v>
      </c>
      <c r="K47" s="36" t="s">
        <v>209</v>
      </c>
      <c r="L47" s="36" t="s">
        <v>210</v>
      </c>
      <c r="N47" s="36" t="s">
        <v>211</v>
      </c>
    </row>
    <row r="48" spans="1:15">
      <c r="A48" s="29" t="str">
        <f t="shared" si="0"/>
        <v>Kondo Y</v>
      </c>
      <c r="B48" s="5" t="str">
        <f t="shared" si="1"/>
        <v>I</v>
      </c>
      <c r="C48" s="29">
        <f t="shared" si="2"/>
        <v>38327.589</v>
      </c>
      <c r="D48" s="36" t="str">
        <f t="shared" si="3"/>
        <v>pe</v>
      </c>
      <c r="E48" s="124">
        <f>VLOOKUP(C48,'Active 1'!C$21:E$934,3,FALSE)</f>
        <v>-439.00024393666928</v>
      </c>
      <c r="G48" s="36">
        <v>-439</v>
      </c>
      <c r="H48" s="36">
        <v>7.9000000000000008E-3</v>
      </c>
      <c r="I48" s="36">
        <v>38327.589</v>
      </c>
      <c r="J48" s="36" t="s">
        <v>199</v>
      </c>
      <c r="K48" s="36" t="s">
        <v>209</v>
      </c>
      <c r="L48" s="36" t="s">
        <v>212</v>
      </c>
      <c r="O48" s="36" t="s">
        <v>213</v>
      </c>
    </row>
    <row r="49" spans="1:15">
      <c r="A49" s="29" t="str">
        <f t="shared" si="0"/>
        <v>Kondo Y</v>
      </c>
      <c r="B49" s="5" t="str">
        <f t="shared" si="1"/>
        <v>I</v>
      </c>
      <c r="C49" s="29">
        <f t="shared" si="2"/>
        <v>38353.5219</v>
      </c>
      <c r="D49" s="36" t="str">
        <f t="shared" si="3"/>
        <v>pe</v>
      </c>
      <c r="E49" s="124">
        <f>VLOOKUP(C49,'Active 1'!C$21:E$934,3,FALSE)</f>
        <v>-406.00084213505028</v>
      </c>
      <c r="G49" s="36">
        <v>-406</v>
      </c>
      <c r="H49" s="36">
        <v>7.6E-3</v>
      </c>
      <c r="I49" s="36">
        <v>38353.5219</v>
      </c>
      <c r="J49" s="36" t="s">
        <v>199</v>
      </c>
      <c r="K49" s="36" t="s">
        <v>209</v>
      </c>
      <c r="L49" s="36" t="s">
        <v>212</v>
      </c>
      <c r="O49" s="36" t="s">
        <v>213</v>
      </c>
    </row>
    <row r="50" spans="1:15">
      <c r="A50" s="29" t="str">
        <f t="shared" si="0"/>
        <v>Kruseman P</v>
      </c>
      <c r="B50" s="5" t="str">
        <f t="shared" si="1"/>
        <v>I</v>
      </c>
      <c r="C50" s="29">
        <f t="shared" si="2"/>
        <v>38662.367400000003</v>
      </c>
      <c r="D50" s="36" t="str">
        <f t="shared" si="3"/>
        <v>pe</v>
      </c>
      <c r="E50" s="124">
        <f>VLOOKUP(C50,'Active 1'!C$21:E$934,3,FALSE)</f>
        <v>-12.997485429008369</v>
      </c>
      <c r="G50" s="36">
        <v>-13</v>
      </c>
      <c r="H50" s="36">
        <v>1.2500000000000001E-2</v>
      </c>
      <c r="I50" s="36">
        <v>38662.367400000003</v>
      </c>
      <c r="J50" s="36" t="s">
        <v>199</v>
      </c>
      <c r="K50" s="36" t="s">
        <v>209</v>
      </c>
      <c r="L50" s="36" t="s">
        <v>210</v>
      </c>
      <c r="N50" s="36" t="s">
        <v>211</v>
      </c>
    </row>
    <row r="51" spans="1:15">
      <c r="A51" s="29" t="str">
        <f t="shared" si="0"/>
        <v>Kruseman P</v>
      </c>
      <c r="B51" s="5" t="str">
        <f t="shared" si="1"/>
        <v>I</v>
      </c>
      <c r="C51" s="29">
        <f t="shared" si="2"/>
        <v>38669.439700000003</v>
      </c>
      <c r="D51" s="36" t="str">
        <f t="shared" si="3"/>
        <v>pe</v>
      </c>
      <c r="E51" s="124">
        <f>VLOOKUP(C51,'Active 1'!C$21:E$934,3,FALSE)</f>
        <v>-3.9980418896592806</v>
      </c>
      <c r="G51" s="36">
        <v>-4</v>
      </c>
      <c r="H51" s="36">
        <v>1.21E-2</v>
      </c>
      <c r="I51" s="36">
        <v>38669.439700000003</v>
      </c>
      <c r="J51" s="36" t="s">
        <v>199</v>
      </c>
      <c r="K51" s="36" t="s">
        <v>209</v>
      </c>
      <c r="L51" s="36" t="s">
        <v>210</v>
      </c>
      <c r="N51" s="36" t="s">
        <v>211</v>
      </c>
    </row>
    <row r="52" spans="1:15">
      <c r="A52" s="29" t="str">
        <f t="shared" si="0"/>
        <v>Kondo Y</v>
      </c>
      <c r="B52" s="5" t="str">
        <f t="shared" si="1"/>
        <v>I</v>
      </c>
      <c r="C52" s="29">
        <f t="shared" si="2"/>
        <v>38672.582000000002</v>
      </c>
      <c r="D52" s="36" t="str">
        <f t="shared" si="3"/>
        <v>pe</v>
      </c>
      <c r="E52" s="124">
        <f>VLOOKUP(C52,'Active 1'!C$21:E$934,3,FALSE)</f>
        <v>5.0899671334089954E-4</v>
      </c>
      <c r="G52" s="36">
        <v>0</v>
      </c>
      <c r="H52" s="36">
        <v>1.0999999999999999E-2</v>
      </c>
      <c r="I52" s="36">
        <v>38672.582000000002</v>
      </c>
      <c r="J52" s="36" t="s">
        <v>199</v>
      </c>
      <c r="K52" s="36" t="s">
        <v>209</v>
      </c>
      <c r="L52" s="36" t="s">
        <v>212</v>
      </c>
      <c r="O52" s="36" t="s">
        <v>214</v>
      </c>
    </row>
    <row r="53" spans="1:15">
      <c r="A53" s="29" t="str">
        <f t="shared" si="0"/>
        <v>Kondo Y</v>
      </c>
      <c r="B53" s="5" t="str">
        <f t="shared" si="1"/>
        <v>II</v>
      </c>
      <c r="C53" s="29">
        <f t="shared" si="2"/>
        <v>38692.620799999997</v>
      </c>
      <c r="D53" s="36" t="str">
        <f t="shared" si="3"/>
        <v>pe</v>
      </c>
      <c r="E53" s="124">
        <f>VLOOKUP(C53,'Active 1'!C$21:E$934,3,FALSE)</f>
        <v>25.499717061454167</v>
      </c>
      <c r="G53" s="36">
        <v>25</v>
      </c>
      <c r="H53" s="36">
        <v>1.04E-2</v>
      </c>
      <c r="I53" s="36">
        <v>38692.620799999997</v>
      </c>
      <c r="J53" s="36" t="s">
        <v>200</v>
      </c>
      <c r="K53" s="36" t="s">
        <v>209</v>
      </c>
      <c r="L53" s="36" t="s">
        <v>212</v>
      </c>
      <c r="O53" s="36" t="s">
        <v>213</v>
      </c>
    </row>
    <row r="54" spans="1:15">
      <c r="A54" s="29" t="str">
        <f t="shared" si="0"/>
        <v>Kondo Y</v>
      </c>
      <c r="B54" s="5" t="str">
        <f t="shared" si="1"/>
        <v>II</v>
      </c>
      <c r="C54" s="29">
        <f t="shared" si="2"/>
        <v>38707.552000000003</v>
      </c>
      <c r="D54" s="36" t="str">
        <f t="shared" si="3"/>
        <v>pe</v>
      </c>
      <c r="E54" s="124">
        <f>VLOOKUP(C54,'Active 1'!C$21:E$934,3,FALSE)</f>
        <v>44.499546165817648</v>
      </c>
      <c r="G54" s="36">
        <v>44</v>
      </c>
      <c r="H54" s="36">
        <v>1.04E-2</v>
      </c>
      <c r="I54" s="36">
        <v>38707.552000000003</v>
      </c>
      <c r="J54" s="36" t="s">
        <v>200</v>
      </c>
      <c r="K54" s="36" t="s">
        <v>209</v>
      </c>
      <c r="L54" s="36" t="s">
        <v>212</v>
      </c>
      <c r="O54" s="36" t="s">
        <v>213</v>
      </c>
    </row>
    <row r="55" spans="1:15">
      <c r="A55" s="29" t="str">
        <f t="shared" si="0"/>
        <v>Kondo Y</v>
      </c>
      <c r="B55" s="5" t="str">
        <f t="shared" si="1"/>
        <v>I</v>
      </c>
      <c r="C55" s="29">
        <f t="shared" si="2"/>
        <v>38731.520400000001</v>
      </c>
      <c r="D55" s="36" t="str">
        <f t="shared" si="3"/>
        <v>pe</v>
      </c>
      <c r="E55" s="124">
        <f>VLOOKUP(C55,'Active 1'!C$21:E$934,3,FALSE)</f>
        <v>74.999137886830866</v>
      </c>
      <c r="G55" s="36">
        <v>75</v>
      </c>
      <c r="H55" s="36">
        <v>1.03E-2</v>
      </c>
      <c r="I55" s="36">
        <v>38731.520400000001</v>
      </c>
      <c r="J55" s="36" t="s">
        <v>199</v>
      </c>
      <c r="K55" s="36" t="s">
        <v>209</v>
      </c>
      <c r="L55" s="36" t="s">
        <v>212</v>
      </c>
      <c r="O55" s="36" t="s">
        <v>213</v>
      </c>
    </row>
    <row r="56" spans="1:15">
      <c r="A56" s="29" t="str">
        <f t="shared" si="0"/>
        <v>Kruseman P</v>
      </c>
      <c r="B56" s="5" t="str">
        <f t="shared" si="1"/>
        <v>I</v>
      </c>
      <c r="C56" s="29">
        <f t="shared" si="2"/>
        <v>39040.365100000003</v>
      </c>
      <c r="D56" s="36" t="str">
        <f t="shared" si="3"/>
        <v>pe</v>
      </c>
      <c r="E56" s="124">
        <f>VLOOKUP(C56,'Active 1'!C$21:E$934,3,FALSE)</f>
        <v>468.00147659945532</v>
      </c>
      <c r="G56" s="36">
        <v>468</v>
      </c>
      <c r="H56" s="36">
        <v>1.44E-2</v>
      </c>
      <c r="I56" s="36">
        <v>39040.365100000003</v>
      </c>
      <c r="J56" s="36" t="s">
        <v>199</v>
      </c>
      <c r="K56" s="36" t="s">
        <v>209</v>
      </c>
      <c r="L56" s="36" t="s">
        <v>210</v>
      </c>
      <c r="N56" s="36" t="s">
        <v>211</v>
      </c>
    </row>
    <row r="57" spans="1:15">
      <c r="A57" s="29" t="str">
        <f t="shared" si="0"/>
        <v>Kruseman P</v>
      </c>
      <c r="B57" s="5" t="str">
        <f t="shared" si="1"/>
        <v>I</v>
      </c>
      <c r="C57" s="29">
        <f t="shared" si="2"/>
        <v>39077.300199999998</v>
      </c>
      <c r="D57" s="36" t="str">
        <f t="shared" si="3"/>
        <v>pe</v>
      </c>
      <c r="E57" s="124">
        <f>VLOOKUP(C57,'Active 1'!C$21:E$934,3,FALSE)</f>
        <v>515.0010873442169</v>
      </c>
      <c r="G57" s="36">
        <v>515</v>
      </c>
      <c r="H57" s="36">
        <v>1.44E-2</v>
      </c>
      <c r="I57" s="36">
        <v>39077.300199999998</v>
      </c>
      <c r="J57" s="36" t="s">
        <v>199</v>
      </c>
      <c r="K57" s="36" t="s">
        <v>209</v>
      </c>
      <c r="L57" s="36" t="s">
        <v>210</v>
      </c>
      <c r="N57" s="36" t="s">
        <v>211</v>
      </c>
    </row>
    <row r="58" spans="1:15">
      <c r="A58" s="29" t="str">
        <f t="shared" si="0"/>
        <v>Diethelm Roger</v>
      </c>
      <c r="B58" s="5" t="str">
        <f t="shared" si="1"/>
        <v>II</v>
      </c>
      <c r="C58" s="29">
        <f t="shared" si="2"/>
        <v>42616.396999999997</v>
      </c>
      <c r="D58" s="36" t="str">
        <f t="shared" si="3"/>
        <v>vis</v>
      </c>
      <c r="E58" s="124">
        <f>VLOOKUP(C58,'Active 1'!C$21:E$934,3,FALSE)</f>
        <v>5018.4726357643731</v>
      </c>
      <c r="G58" s="36">
        <v>5018</v>
      </c>
      <c r="H58" s="36">
        <v>1.7600000000000001E-2</v>
      </c>
      <c r="I58" s="36">
        <v>42616.396999999997</v>
      </c>
      <c r="J58" s="36" t="s">
        <v>200</v>
      </c>
      <c r="K58" s="36" t="s">
        <v>215</v>
      </c>
      <c r="L58" s="36" t="s">
        <v>216</v>
      </c>
      <c r="N58" s="36" t="s">
        <v>217</v>
      </c>
    </row>
    <row r="59" spans="1:15">
      <c r="A59" s="29" t="str">
        <f t="shared" si="0"/>
        <v>Dumitrescu Al</v>
      </c>
      <c r="B59" s="5" t="str">
        <f t="shared" si="1"/>
        <v>II</v>
      </c>
      <c r="C59" s="29">
        <f t="shared" si="2"/>
        <v>42660.427600000003</v>
      </c>
      <c r="D59" s="36" t="str">
        <f t="shared" si="3"/>
        <v>V</v>
      </c>
      <c r="E59" s="124">
        <f>VLOOKUP(C59,'Active 1'!C$21:E$934,3,FALSE)</f>
        <v>5074.5012118575423</v>
      </c>
      <c r="G59" s="36">
        <v>5074</v>
      </c>
      <c r="H59" s="36">
        <v>4.0399999999999998E-2</v>
      </c>
      <c r="I59" s="36">
        <v>42660.427600000003</v>
      </c>
      <c r="J59" s="36" t="s">
        <v>200</v>
      </c>
      <c r="K59" s="36" t="s">
        <v>59</v>
      </c>
      <c r="L59" s="36" t="s">
        <v>218</v>
      </c>
      <c r="N59" s="36" t="s">
        <v>219</v>
      </c>
    </row>
    <row r="60" spans="1:15">
      <c r="A60" s="29" t="str">
        <f t="shared" si="0"/>
        <v>Dumitrescu Al</v>
      </c>
      <c r="B60" s="5" t="str">
        <f t="shared" si="1"/>
        <v>I</v>
      </c>
      <c r="C60" s="29">
        <f t="shared" si="2"/>
        <v>42662.387999999999</v>
      </c>
      <c r="D60" s="36" t="str">
        <f t="shared" si="3"/>
        <v>V</v>
      </c>
      <c r="E60" s="124">
        <f>VLOOKUP(C60,'Active 1'!C$21:E$934,3,FALSE)</f>
        <v>5076.995804721887</v>
      </c>
      <c r="G60" s="36">
        <v>5077</v>
      </c>
      <c r="H60" s="36">
        <v>3.6200000000000003E-2</v>
      </c>
      <c r="I60" s="36">
        <v>42662.387999999999</v>
      </c>
      <c r="J60" s="36" t="s">
        <v>199</v>
      </c>
      <c r="K60" s="36" t="s">
        <v>59</v>
      </c>
      <c r="L60" s="36" t="s">
        <v>218</v>
      </c>
      <c r="N60" s="36" t="s">
        <v>219</v>
      </c>
    </row>
    <row r="61" spans="1:15">
      <c r="A61" s="29" t="str">
        <f t="shared" si="0"/>
        <v>Dinescu R</v>
      </c>
      <c r="B61" s="5" t="str">
        <f t="shared" si="1"/>
        <v>II</v>
      </c>
      <c r="C61" s="29">
        <f t="shared" si="2"/>
        <v>42671.428899999999</v>
      </c>
      <c r="D61" s="36" t="str">
        <f t="shared" si="3"/>
        <v>V</v>
      </c>
      <c r="E61" s="124">
        <f>VLOOKUP(C61,'Active 1'!C$21:E$934,3,FALSE)</f>
        <v>5088.5002755580936</v>
      </c>
      <c r="G61" s="36">
        <v>5088</v>
      </c>
      <c r="H61" s="36">
        <v>3.9699999999999999E-2</v>
      </c>
      <c r="I61" s="36">
        <v>42671.428899999999</v>
      </c>
      <c r="J61" s="36" t="s">
        <v>200</v>
      </c>
      <c r="K61" s="36" t="s">
        <v>59</v>
      </c>
      <c r="L61" s="36" t="s">
        <v>220</v>
      </c>
      <c r="N61" s="36" t="s">
        <v>219</v>
      </c>
    </row>
    <row r="62" spans="1:15">
      <c r="A62" s="29" t="str">
        <f t="shared" si="0"/>
        <v>Lichtenknecker D</v>
      </c>
      <c r="B62" s="5" t="str">
        <f t="shared" si="1"/>
        <v>II</v>
      </c>
      <c r="C62" s="29">
        <f t="shared" si="2"/>
        <v>43005.415000000001</v>
      </c>
      <c r="D62" s="36" t="str">
        <f t="shared" si="3"/>
        <v>vis</v>
      </c>
      <c r="E62" s="124">
        <f>VLOOKUP(C62,'Active 1'!C$21:E$934,3,FALSE)</f>
        <v>5513.4948388370121</v>
      </c>
      <c r="G62" s="36">
        <v>5513</v>
      </c>
      <c r="H62" s="36">
        <v>3.7900000000000003E-2</v>
      </c>
      <c r="I62" s="36">
        <v>43005.415000000001</v>
      </c>
      <c r="J62" s="36" t="s">
        <v>200</v>
      </c>
      <c r="K62" s="36" t="s">
        <v>215</v>
      </c>
      <c r="L62" s="36" t="s">
        <v>221</v>
      </c>
      <c r="M62" s="36" t="s">
        <v>222</v>
      </c>
    </row>
    <row r="63" spans="1:15">
      <c r="A63" s="29" t="str">
        <f t="shared" si="0"/>
        <v>Lichtenknecker D</v>
      </c>
      <c r="B63" s="5" t="str">
        <f t="shared" si="1"/>
        <v>II</v>
      </c>
      <c r="C63" s="29">
        <f t="shared" si="2"/>
        <v>43012.506000000001</v>
      </c>
      <c r="D63" s="36" t="str">
        <f t="shared" si="3"/>
        <v>vis</v>
      </c>
      <c r="E63" s="124">
        <f>VLOOKUP(C63,'Active 1'!C$21:E$934,3,FALSE)</f>
        <v>5522.518077972446</v>
      </c>
      <c r="G63" s="36">
        <v>5522</v>
      </c>
      <c r="H63" s="36">
        <v>5.62E-2</v>
      </c>
      <c r="I63" s="36">
        <v>43012.506000000001</v>
      </c>
      <c r="J63" s="36" t="s">
        <v>200</v>
      </c>
      <c r="K63" s="36" t="s">
        <v>215</v>
      </c>
      <c r="L63" s="36" t="s">
        <v>221</v>
      </c>
      <c r="M63" s="36" t="s">
        <v>222</v>
      </c>
    </row>
    <row r="64" spans="1:15">
      <c r="A64" s="29" t="str">
        <f t="shared" si="0"/>
        <v>Lichtenknecker D</v>
      </c>
      <c r="B64" s="5" t="str">
        <f t="shared" si="1"/>
        <v>I</v>
      </c>
      <c r="C64" s="29">
        <f t="shared" si="2"/>
        <v>43014.453999999998</v>
      </c>
      <c r="D64" s="36" t="str">
        <f t="shared" si="3"/>
        <v>vis</v>
      </c>
      <c r="E64" s="124">
        <f>VLOOKUP(C64,'Active 1'!C$21:E$934,3,FALSE)</f>
        <v>5524.9968919388539</v>
      </c>
      <c r="G64" s="36">
        <v>5525</v>
      </c>
      <c r="H64" s="36">
        <v>3.9600000000000003E-2</v>
      </c>
      <c r="I64" s="36">
        <v>43014.453999999998</v>
      </c>
      <c r="J64" s="36" t="s">
        <v>199</v>
      </c>
      <c r="K64" s="36" t="s">
        <v>215</v>
      </c>
      <c r="L64" s="36" t="s">
        <v>221</v>
      </c>
      <c r="M64" s="36" t="s">
        <v>222</v>
      </c>
    </row>
    <row r="65" spans="1:15">
      <c r="A65" s="29" t="str">
        <f t="shared" si="0"/>
        <v>Lichtenknecker D</v>
      </c>
      <c r="B65" s="5" t="str">
        <f t="shared" si="1"/>
        <v>II</v>
      </c>
      <c r="C65" s="29">
        <f t="shared" si="2"/>
        <v>43016.419000000002</v>
      </c>
      <c r="D65" s="36" t="str">
        <f t="shared" si="3"/>
        <v>vis</v>
      </c>
      <c r="E65" s="124">
        <f>VLOOKUP(C65,'Active 1'!C$21:E$934,3,FALSE)</f>
        <v>5527.4973382653461</v>
      </c>
      <c r="G65" s="36">
        <v>5527</v>
      </c>
      <c r="H65" s="36">
        <v>3.9899999999999998E-2</v>
      </c>
      <c r="I65" s="36">
        <v>43016.419000000002</v>
      </c>
      <c r="J65" s="36" t="s">
        <v>200</v>
      </c>
      <c r="K65" s="36" t="s">
        <v>215</v>
      </c>
      <c r="L65" s="36" t="s">
        <v>221</v>
      </c>
      <c r="M65" s="36" t="s">
        <v>222</v>
      </c>
    </row>
    <row r="66" spans="1:15">
      <c r="A66" s="29" t="str">
        <f t="shared" si="0"/>
        <v>Lichtenknecker D</v>
      </c>
      <c r="B66" s="5" t="str">
        <f t="shared" si="1"/>
        <v>I</v>
      </c>
      <c r="C66" s="29">
        <f t="shared" si="2"/>
        <v>43715.447999999997</v>
      </c>
      <c r="D66" s="36" t="str">
        <f t="shared" si="3"/>
        <v>vis</v>
      </c>
      <c r="E66" s="124">
        <f>VLOOKUP(C66,'Active 1'!C$21:E$934,3,FALSE)</f>
        <v>6417.0059872010215</v>
      </c>
      <c r="G66" s="36">
        <v>6417</v>
      </c>
      <c r="H66" s="36">
        <v>5.1900000000000002E-2</v>
      </c>
      <c r="I66" s="36">
        <v>43715.447999999997</v>
      </c>
      <c r="J66" s="36" t="s">
        <v>199</v>
      </c>
      <c r="K66" s="36" t="s">
        <v>215</v>
      </c>
      <c r="L66" s="36" t="s">
        <v>221</v>
      </c>
      <c r="M66" s="36" t="s">
        <v>223</v>
      </c>
    </row>
    <row r="67" spans="1:15">
      <c r="A67" s="29" t="str">
        <f t="shared" si="0"/>
        <v>Ralincourt Ph</v>
      </c>
      <c r="B67" s="5" t="str">
        <f t="shared" si="1"/>
        <v>I</v>
      </c>
      <c r="C67" s="29">
        <f t="shared" si="2"/>
        <v>43722.521000000001</v>
      </c>
      <c r="D67" s="36" t="str">
        <f t="shared" si="3"/>
        <v>vis</v>
      </c>
      <c r="E67" s="124">
        <f>VLOOKUP(C67,'Active 1'!C$21:E$934,3,FALSE)</f>
        <v>6426.0063214846141</v>
      </c>
      <c r="G67" s="36">
        <v>6426</v>
      </c>
      <c r="H67" s="36">
        <v>5.2200000000000003E-2</v>
      </c>
      <c r="I67" s="36">
        <v>43722.521000000001</v>
      </c>
      <c r="J67" s="36" t="s">
        <v>199</v>
      </c>
      <c r="K67" s="36" t="s">
        <v>215</v>
      </c>
      <c r="L67" s="36" t="s">
        <v>224</v>
      </c>
      <c r="N67" s="36" t="s">
        <v>225</v>
      </c>
    </row>
    <row r="68" spans="1:15">
      <c r="A68" s="29" t="str">
        <f t="shared" si="0"/>
        <v>Ralincourt Ph</v>
      </c>
      <c r="B68" s="5" t="str">
        <f t="shared" si="1"/>
        <v>II</v>
      </c>
      <c r="C68" s="29">
        <f t="shared" si="2"/>
        <v>43731.542000000001</v>
      </c>
      <c r="D68" s="36" t="str">
        <f t="shared" si="3"/>
        <v>vis</v>
      </c>
      <c r="E68" s="124">
        <f>VLOOKUP(C68,'Active 1'!C$21:E$934,3,FALSE)</f>
        <v>6437.4854697346145</v>
      </c>
      <c r="G68" s="36">
        <v>6437</v>
      </c>
      <c r="H68" s="36">
        <v>3.5799999999999998E-2</v>
      </c>
      <c r="I68" s="36">
        <v>43731.542000000001</v>
      </c>
      <c r="J68" s="36" t="s">
        <v>200</v>
      </c>
      <c r="K68" s="36" t="s">
        <v>215</v>
      </c>
      <c r="L68" s="36" t="s">
        <v>224</v>
      </c>
      <c r="N68" s="36" t="s">
        <v>225</v>
      </c>
    </row>
    <row r="69" spans="1:15">
      <c r="A69" s="29" t="str">
        <f t="shared" si="0"/>
        <v>Lichtenknecker D</v>
      </c>
      <c r="B69" s="5" t="str">
        <f t="shared" si="1"/>
        <v>I</v>
      </c>
      <c r="C69" s="29">
        <f t="shared" si="2"/>
        <v>43744.517</v>
      </c>
      <c r="D69" s="36" t="str">
        <f t="shared" si="3"/>
        <v>vis</v>
      </c>
      <c r="E69" s="124">
        <f>VLOOKUP(C69,'Active 1'!C$21:E$934,3,FALSE)</f>
        <v>6453.9960504400487</v>
      </c>
      <c r="G69" s="36">
        <v>6454</v>
      </c>
      <c r="H69" s="36">
        <v>4.4299999999999999E-2</v>
      </c>
      <c r="I69" s="36">
        <v>43744.517</v>
      </c>
      <c r="J69" s="36" t="s">
        <v>199</v>
      </c>
      <c r="K69" s="36" t="s">
        <v>215</v>
      </c>
      <c r="L69" s="36" t="s">
        <v>221</v>
      </c>
      <c r="M69" s="36" t="s">
        <v>223</v>
      </c>
    </row>
    <row r="70" spans="1:15">
      <c r="A70" s="29" t="str">
        <f t="shared" si="0"/>
        <v>Herczeg Tibor</v>
      </c>
      <c r="B70" s="5" t="str">
        <f t="shared" si="1"/>
        <v>I</v>
      </c>
      <c r="C70" s="29">
        <f t="shared" si="2"/>
        <v>44506.794999999998</v>
      </c>
      <c r="D70" s="36" t="str">
        <f t="shared" si="3"/>
        <v>pe</v>
      </c>
      <c r="E70" s="124">
        <f>VLOOKUP(C70,'Active 1'!C$21:E$934,3,FALSE)</f>
        <v>7423.9885312861825</v>
      </c>
      <c r="G70" s="36">
        <v>7424</v>
      </c>
      <c r="H70" s="36">
        <v>4.3900000000000002E-2</v>
      </c>
      <c r="I70" s="36">
        <v>44506.794999999998</v>
      </c>
      <c r="J70" s="36" t="s">
        <v>199</v>
      </c>
      <c r="K70" s="36" t="s">
        <v>209</v>
      </c>
      <c r="L70" s="36" t="s">
        <v>226</v>
      </c>
      <c r="N70" s="36" t="s">
        <v>227</v>
      </c>
    </row>
    <row r="71" spans="1:15">
      <c r="A71" s="29" t="str">
        <f t="shared" si="0"/>
        <v>Aslan Zeki</v>
      </c>
      <c r="B71" s="5" t="str">
        <f t="shared" si="1"/>
        <v>I</v>
      </c>
      <c r="C71" s="29">
        <f t="shared" si="2"/>
        <v>44783.4139</v>
      </c>
      <c r="D71" s="36" t="str">
        <f t="shared" si="3"/>
        <v>pe</v>
      </c>
      <c r="E71" s="124">
        <f>VLOOKUP(C71,'Active 1'!C$21:E$934,3,FALSE)</f>
        <v>7775.9838047427565</v>
      </c>
      <c r="G71" s="36">
        <v>7776</v>
      </c>
      <c r="H71" s="36">
        <v>4.2200000000000001E-2</v>
      </c>
      <c r="I71" s="36">
        <v>44783.4139</v>
      </c>
      <c r="J71" s="36" t="s">
        <v>199</v>
      </c>
      <c r="K71" s="36" t="s">
        <v>209</v>
      </c>
      <c r="L71" s="36" t="s">
        <v>228</v>
      </c>
      <c r="N71" s="36" t="s">
        <v>227</v>
      </c>
    </row>
    <row r="72" spans="1:15">
      <c r="A72" s="29" t="str">
        <f t="shared" si="0"/>
        <v>Derman E</v>
      </c>
      <c r="B72" s="5" t="str">
        <f t="shared" si="1"/>
        <v>I</v>
      </c>
      <c r="C72" s="29">
        <f t="shared" si="2"/>
        <v>44783.4139</v>
      </c>
      <c r="D72" s="36" t="str">
        <f t="shared" si="3"/>
        <v>pe</v>
      </c>
      <c r="E72" s="124">
        <f>VLOOKUP(C72,'Active 1'!C$21:E$934,3,FALSE)</f>
        <v>7775.9838047427565</v>
      </c>
      <c r="G72" s="36">
        <v>7776</v>
      </c>
      <c r="H72" s="36">
        <v>4.2200000000000001E-2</v>
      </c>
      <c r="I72" s="36">
        <v>44783.4139</v>
      </c>
      <c r="J72" s="36" t="s">
        <v>199</v>
      </c>
      <c r="K72" s="36" t="s">
        <v>209</v>
      </c>
      <c r="L72" s="36" t="s">
        <v>229</v>
      </c>
      <c r="N72" s="36" t="s">
        <v>230</v>
      </c>
    </row>
    <row r="73" spans="1:15">
      <c r="A73" s="29" t="str">
        <f t="shared" si="0"/>
        <v>Derman E</v>
      </c>
      <c r="B73" s="5" t="str">
        <f t="shared" si="1"/>
        <v>I</v>
      </c>
      <c r="C73" s="29">
        <f t="shared" si="2"/>
        <v>44790.4899</v>
      </c>
      <c r="D73" s="36" t="str">
        <f t="shared" si="3"/>
        <v>pe</v>
      </c>
      <c r="E73" s="124">
        <f>VLOOKUP(C73,'Active 1'!C$21:E$934,3,FALSE)</f>
        <v>7784.9879565016536</v>
      </c>
      <c r="G73" s="36">
        <v>7785</v>
      </c>
      <c r="H73" s="36">
        <v>4.5499999999999999E-2</v>
      </c>
      <c r="I73" s="36">
        <v>44790.4899</v>
      </c>
      <c r="J73" s="36" t="s">
        <v>199</v>
      </c>
      <c r="K73" s="36" t="s">
        <v>209</v>
      </c>
      <c r="L73" s="36" t="s">
        <v>229</v>
      </c>
      <c r="N73" s="36" t="s">
        <v>230</v>
      </c>
    </row>
    <row r="74" spans="1:15">
      <c r="A74" s="29" t="str">
        <f t="shared" si="0"/>
        <v>Zimmermann H</v>
      </c>
      <c r="B74" s="5" t="str">
        <f t="shared" si="1"/>
        <v>I</v>
      </c>
      <c r="C74" s="29">
        <f t="shared" si="2"/>
        <v>44816.432999999997</v>
      </c>
      <c r="D74" s="36" t="str">
        <f t="shared" si="3"/>
        <v>vis</v>
      </c>
      <c r="E74" s="124">
        <f>VLOOKUP(C74,'Active 1'!C$21:E$934,3,FALSE)</f>
        <v>7818.0003377193143</v>
      </c>
      <c r="G74" s="36">
        <v>7818</v>
      </c>
      <c r="H74" s="36">
        <v>5.5399999999999998E-2</v>
      </c>
      <c r="I74" s="36">
        <v>44816.432999999997</v>
      </c>
      <c r="J74" s="36" t="s">
        <v>199</v>
      </c>
      <c r="K74" s="36" t="s">
        <v>215</v>
      </c>
      <c r="L74" s="36" t="s">
        <v>231</v>
      </c>
      <c r="N74" s="36" t="s">
        <v>232</v>
      </c>
    </row>
    <row r="75" spans="1:15">
      <c r="A75" s="29" t="str">
        <f t="shared" ref="A75:A138" si="4">L75</f>
        <v>Frank</v>
      </c>
      <c r="B75" s="5" t="str">
        <f t="shared" ref="B75:B138" si="5">IF(J75="s","II","I")</f>
        <v>I</v>
      </c>
      <c r="C75" s="29">
        <f t="shared" ref="C75:C138" si="6">I75</f>
        <v>45216.44</v>
      </c>
      <c r="D75" s="36" t="str">
        <f t="shared" ref="D75:D138" si="7">K75</f>
        <v>pg</v>
      </c>
      <c r="E75" s="124">
        <f>VLOOKUP(C75,'Active 1'!C$21:E$934,3,FALSE)</f>
        <v>8327.0059528437505</v>
      </c>
      <c r="G75" s="36">
        <v>8327</v>
      </c>
      <c r="H75" s="36">
        <v>6.2700000000000006E-2</v>
      </c>
      <c r="I75" s="36">
        <v>45216.44</v>
      </c>
      <c r="J75" s="36" t="s">
        <v>199</v>
      </c>
      <c r="K75" s="36" t="s">
        <v>52</v>
      </c>
      <c r="L75" s="36" t="s">
        <v>233</v>
      </c>
      <c r="O75" s="36" t="s">
        <v>234</v>
      </c>
    </row>
    <row r="76" spans="1:15">
      <c r="A76" s="29" t="str">
        <f t="shared" si="4"/>
        <v>Diethelm Roger</v>
      </c>
      <c r="B76" s="5" t="str">
        <f t="shared" si="5"/>
        <v>I</v>
      </c>
      <c r="C76" s="29">
        <f t="shared" si="6"/>
        <v>45275.375</v>
      </c>
      <c r="D76" s="36" t="str">
        <f t="shared" si="7"/>
        <v>pe</v>
      </c>
      <c r="E76" s="124">
        <f>VLOOKUP(C76,'Active 1'!C$21:E$934,3,FALSE)</f>
        <v>8402.0002552618516</v>
      </c>
      <c r="G76" s="36">
        <v>8402</v>
      </c>
      <c r="H76" s="36">
        <v>5.8700000000000002E-2</v>
      </c>
      <c r="I76" s="36">
        <v>45275.375</v>
      </c>
      <c r="J76" s="36" t="s">
        <v>199</v>
      </c>
      <c r="K76" s="36" t="s">
        <v>209</v>
      </c>
      <c r="L76" s="36" t="s">
        <v>216</v>
      </c>
      <c r="N76" s="36" t="s">
        <v>235</v>
      </c>
    </row>
    <row r="77" spans="1:15">
      <c r="A77" s="29" t="str">
        <f t="shared" si="4"/>
        <v>Gagne J</v>
      </c>
      <c r="B77" s="5" t="str">
        <f t="shared" si="5"/>
        <v>II</v>
      </c>
      <c r="C77" s="29">
        <f t="shared" si="6"/>
        <v>45568.8845</v>
      </c>
      <c r="D77" s="36" t="str">
        <f t="shared" si="7"/>
        <v>pe</v>
      </c>
      <c r="E77" s="124">
        <f>VLOOKUP(C77,'Active 1'!C$21:E$934,3,FALSE)</f>
        <v>8775.4886781953592</v>
      </c>
      <c r="G77" s="36">
        <v>8775</v>
      </c>
      <c r="H77" s="36">
        <v>5.1700000000000003E-2</v>
      </c>
      <c r="I77" s="36">
        <v>45568.8845</v>
      </c>
      <c r="J77" s="36" t="s">
        <v>200</v>
      </c>
      <c r="K77" s="36" t="s">
        <v>209</v>
      </c>
      <c r="L77" s="36" t="s">
        <v>236</v>
      </c>
      <c r="O77" s="36" t="s">
        <v>237</v>
      </c>
    </row>
    <row r="78" spans="1:15">
      <c r="A78" s="29" t="str">
        <f t="shared" si="4"/>
        <v>Betten</v>
      </c>
      <c r="B78" s="5" t="str">
        <f t="shared" si="5"/>
        <v>I</v>
      </c>
      <c r="C78" s="29">
        <f t="shared" si="6"/>
        <v>46291.471400000002</v>
      </c>
      <c r="D78" s="36" t="str">
        <f t="shared" si="7"/>
        <v>V</v>
      </c>
      <c r="E78" s="124">
        <f>VLOOKUP(C78,'Active 1'!C$21:E$934,3,FALSE)</f>
        <v>9694.9745609808015</v>
      </c>
      <c r="G78" s="36">
        <v>9695</v>
      </c>
      <c r="H78" s="36">
        <v>4.5900000000000003E-2</v>
      </c>
      <c r="I78" s="36">
        <v>46291.471400000002</v>
      </c>
      <c r="J78" s="36" t="s">
        <v>199</v>
      </c>
      <c r="K78" s="36" t="s">
        <v>59</v>
      </c>
      <c r="L78" s="36" t="s">
        <v>238</v>
      </c>
      <c r="O78" s="36" t="s">
        <v>239</v>
      </c>
    </row>
    <row r="79" spans="1:15">
      <c r="A79" s="29" t="str">
        <f t="shared" si="4"/>
        <v>Diethelm Roger</v>
      </c>
      <c r="B79" s="5" t="str">
        <f t="shared" si="5"/>
        <v>I</v>
      </c>
      <c r="C79" s="29">
        <f t="shared" si="6"/>
        <v>46614.46</v>
      </c>
      <c r="D79" s="36" t="str">
        <f t="shared" si="7"/>
        <v>pe</v>
      </c>
      <c r="E79" s="124">
        <f>VLOOKUP(C79,'Active 1'!C$21:E$934,3,FALSE)</f>
        <v>10105.974896027879</v>
      </c>
      <c r="G79" s="36">
        <v>10106</v>
      </c>
      <c r="H79" s="36">
        <v>4.8500000000000001E-2</v>
      </c>
      <c r="I79" s="36">
        <v>46614.46</v>
      </c>
      <c r="J79" s="36" t="s">
        <v>199</v>
      </c>
      <c r="K79" s="36" t="s">
        <v>209</v>
      </c>
      <c r="L79" s="36" t="s">
        <v>216</v>
      </c>
      <c r="N79" s="36" t="s">
        <v>240</v>
      </c>
    </row>
    <row r="80" spans="1:15">
      <c r="A80" s="29" t="str">
        <f t="shared" si="4"/>
        <v>Sezer</v>
      </c>
      <c r="B80" s="5" t="str">
        <f t="shared" si="5"/>
        <v>I</v>
      </c>
      <c r="C80" s="29">
        <f t="shared" si="6"/>
        <v>47326.438499999997</v>
      </c>
      <c r="D80" s="36" t="str">
        <f t="shared" si="7"/>
        <v>BV</v>
      </c>
      <c r="E80" s="124">
        <f>VLOOKUP(C80,'Active 1'!C$21:E$934,3,FALSE)</f>
        <v>11011.96167712888</v>
      </c>
      <c r="G80" s="36">
        <v>11012</v>
      </c>
      <c r="H80" s="36">
        <v>4.3299999999999998E-2</v>
      </c>
      <c r="I80" s="36">
        <v>47326.438499999997</v>
      </c>
      <c r="J80" s="36" t="s">
        <v>199</v>
      </c>
      <c r="K80" s="36" t="s">
        <v>241</v>
      </c>
      <c r="L80" s="36" t="s">
        <v>242</v>
      </c>
      <c r="O80" s="36" t="s">
        <v>243</v>
      </c>
    </row>
    <row r="81" spans="1:15">
      <c r="A81" s="29" t="str">
        <f t="shared" si="4"/>
        <v>Kilinc</v>
      </c>
      <c r="B81" s="5" t="str">
        <f t="shared" si="5"/>
        <v>I</v>
      </c>
      <c r="C81" s="29">
        <f t="shared" si="6"/>
        <v>47348.441299999999</v>
      </c>
      <c r="D81" s="36" t="str">
        <f t="shared" si="7"/>
        <v>BV</v>
      </c>
      <c r="E81" s="124">
        <f>VLOOKUP(C81,'Active 1'!C$21:E$934,3,FALSE)</f>
        <v>11039.960059028348</v>
      </c>
      <c r="G81" s="36">
        <v>11040</v>
      </c>
      <c r="H81" s="36">
        <v>4.2099999999999999E-2</v>
      </c>
      <c r="I81" s="36">
        <v>47348.441299999999</v>
      </c>
      <c r="J81" s="36" t="s">
        <v>199</v>
      </c>
      <c r="K81" s="36" t="s">
        <v>241</v>
      </c>
      <c r="L81" s="36" t="s">
        <v>244</v>
      </c>
      <c r="O81" s="36" t="s">
        <v>243</v>
      </c>
    </row>
    <row r="82" spans="1:15">
      <c r="A82" s="29" t="str">
        <f t="shared" si="4"/>
        <v>Baysal</v>
      </c>
      <c r="B82" s="5" t="str">
        <f t="shared" si="5"/>
        <v>II</v>
      </c>
      <c r="C82" s="29">
        <f t="shared" si="6"/>
        <v>47350.4067</v>
      </c>
      <c r="D82" s="36" t="str">
        <f t="shared" si="7"/>
        <v>BV</v>
      </c>
      <c r="E82" s="124">
        <f>VLOOKUP(C82,'Active 1'!C$21:E$934,3,FALSE)</f>
        <v>11042.461014351546</v>
      </c>
      <c r="G82" s="36">
        <v>11042</v>
      </c>
      <c r="H82" s="36">
        <v>4.2799999999999998E-2</v>
      </c>
      <c r="I82" s="36">
        <v>47350.4067</v>
      </c>
      <c r="J82" s="36" t="s">
        <v>200</v>
      </c>
      <c r="K82" s="36" t="s">
        <v>241</v>
      </c>
      <c r="L82" s="36" t="s">
        <v>245</v>
      </c>
      <c r="O82" s="36" t="s">
        <v>243</v>
      </c>
    </row>
    <row r="83" spans="1:15">
      <c r="A83" s="29" t="str">
        <f t="shared" si="4"/>
        <v>Kilinc</v>
      </c>
      <c r="B83" s="5" t="str">
        <f t="shared" si="5"/>
        <v>II</v>
      </c>
      <c r="C83" s="29">
        <f t="shared" si="6"/>
        <v>47357.482000000004</v>
      </c>
      <c r="D83" s="36" t="str">
        <f t="shared" si="7"/>
        <v>BV</v>
      </c>
      <c r="E83" s="124">
        <f>VLOOKUP(C83,'Active 1'!C$21:E$934,3,FALSE)</f>
        <v>11051.464275366208</v>
      </c>
      <c r="G83" s="36">
        <v>11051</v>
      </c>
      <c r="H83" s="36">
        <v>4.5400000000000003E-2</v>
      </c>
      <c r="I83" s="36">
        <v>47357.482000000004</v>
      </c>
      <c r="J83" s="36" t="s">
        <v>200</v>
      </c>
      <c r="K83" s="36" t="s">
        <v>241</v>
      </c>
      <c r="L83" s="36" t="s">
        <v>244</v>
      </c>
      <c r="O83" s="36" t="s">
        <v>243</v>
      </c>
    </row>
    <row r="84" spans="1:15">
      <c r="A84" s="29" t="str">
        <f t="shared" si="4"/>
        <v>Sezer</v>
      </c>
      <c r="B84" s="5" t="str">
        <f t="shared" si="5"/>
        <v>I</v>
      </c>
      <c r="C84" s="29">
        <f t="shared" si="6"/>
        <v>47377.517500000002</v>
      </c>
      <c r="D84" s="36" t="str">
        <f t="shared" si="7"/>
        <v>BV</v>
      </c>
      <c r="E84" s="124">
        <f>VLOOKUP(C84,'Active 1'!C$21:E$934,3,FALSE)</f>
        <v>11076.959284208115</v>
      </c>
      <c r="G84" s="36">
        <v>11077</v>
      </c>
      <c r="H84" s="36">
        <v>4.1700000000000001E-2</v>
      </c>
      <c r="I84" s="36">
        <v>47377.517500000002</v>
      </c>
      <c r="J84" s="36" t="s">
        <v>199</v>
      </c>
      <c r="K84" s="36" t="s">
        <v>241</v>
      </c>
      <c r="L84" s="36" t="s">
        <v>242</v>
      </c>
      <c r="O84" s="36" t="s">
        <v>243</v>
      </c>
    </row>
    <row r="85" spans="1:15">
      <c r="A85" s="29" t="str">
        <f t="shared" si="4"/>
        <v>Sezer C</v>
      </c>
      <c r="B85" s="5" t="str">
        <f t="shared" si="5"/>
        <v>I</v>
      </c>
      <c r="C85" s="29">
        <f t="shared" si="6"/>
        <v>47748.441299999999</v>
      </c>
      <c r="D85" s="36" t="str">
        <f t="shared" si="7"/>
        <v>BV</v>
      </c>
      <c r="E85" s="124">
        <f>VLOOKUP(C85,'Active 1'!C$21:E$934,3,FALSE)</f>
        <v>11548.956766710395</v>
      </c>
      <c r="G85" s="36">
        <v>11549</v>
      </c>
      <c r="H85" s="36">
        <v>4.2500000000000003E-2</v>
      </c>
      <c r="I85" s="36">
        <v>47748.441299999999</v>
      </c>
      <c r="J85" s="36" t="s">
        <v>199</v>
      </c>
      <c r="K85" s="36" t="s">
        <v>241</v>
      </c>
      <c r="L85" s="36" t="s">
        <v>246</v>
      </c>
      <c r="O85" s="36" t="s">
        <v>247</v>
      </c>
    </row>
    <row r="86" spans="1:15">
      <c r="A86" s="29" t="str">
        <f t="shared" si="4"/>
        <v>Selam S O</v>
      </c>
      <c r="B86" s="5" t="str">
        <f t="shared" si="5"/>
        <v>II</v>
      </c>
      <c r="C86" s="29">
        <f t="shared" si="6"/>
        <v>47761.406000000003</v>
      </c>
      <c r="D86" s="36" t="str">
        <f t="shared" si="7"/>
        <v>pe</v>
      </c>
      <c r="E86" s="124">
        <f>VLOOKUP(C86,'Active 1'!C$21:E$934,3,FALSE)</f>
        <v>11565.454240750612</v>
      </c>
      <c r="G86" s="36">
        <v>11565</v>
      </c>
      <c r="H86" s="36">
        <v>4.0500000000000001E-2</v>
      </c>
      <c r="I86" s="36">
        <v>47761.406000000003</v>
      </c>
      <c r="J86" s="36" t="s">
        <v>200</v>
      </c>
      <c r="K86" s="36" t="s">
        <v>209</v>
      </c>
      <c r="L86" s="36" t="s">
        <v>248</v>
      </c>
      <c r="N86" s="36" t="s">
        <v>249</v>
      </c>
    </row>
    <row r="87" spans="1:15">
      <c r="A87" s="29" t="str">
        <f t="shared" si="4"/>
        <v>Selam S O</v>
      </c>
      <c r="B87" s="5" t="str">
        <f t="shared" si="5"/>
        <v>I</v>
      </c>
      <c r="C87" s="29">
        <f t="shared" si="6"/>
        <v>47763.376400000001</v>
      </c>
      <c r="D87" s="36" t="str">
        <f t="shared" si="7"/>
        <v>pe</v>
      </c>
      <c r="E87" s="124">
        <f>VLOOKUP(C87,'Active 1'!C$21:E$934,3,FALSE)</f>
        <v>11567.961558532652</v>
      </c>
      <c r="G87" s="36">
        <v>11568</v>
      </c>
      <c r="H87" s="36">
        <v>4.6300000000000001E-2</v>
      </c>
      <c r="I87" s="36">
        <v>47763.376400000001</v>
      </c>
      <c r="J87" s="36" t="s">
        <v>199</v>
      </c>
      <c r="K87" s="36" t="s">
        <v>209</v>
      </c>
      <c r="L87" s="36" t="s">
        <v>248</v>
      </c>
      <c r="N87" s="36" t="s">
        <v>249</v>
      </c>
    </row>
    <row r="88" spans="1:15">
      <c r="A88" s="29" t="str">
        <f t="shared" si="4"/>
        <v>Agerer Franz</v>
      </c>
      <c r="B88" s="5" t="str">
        <f t="shared" si="5"/>
        <v>I</v>
      </c>
      <c r="C88" s="29">
        <f t="shared" si="6"/>
        <v>47822.311699999998</v>
      </c>
      <c r="D88" s="36" t="str">
        <f t="shared" si="7"/>
        <v>B</v>
      </c>
      <c r="E88" s="124">
        <f>VLOOKUP(C88,'Active 1'!C$21:E$934,3,FALSE)</f>
        <v>11642.956242698283</v>
      </c>
      <c r="G88" s="36">
        <v>11643</v>
      </c>
      <c r="H88" s="36">
        <v>4.2599999999999999E-2</v>
      </c>
      <c r="I88" s="36">
        <v>47822.311699999998</v>
      </c>
      <c r="J88" s="36" t="s">
        <v>199</v>
      </c>
      <c r="K88" s="36" t="s">
        <v>44</v>
      </c>
      <c r="L88" s="36" t="s">
        <v>251</v>
      </c>
      <c r="N88" s="36" t="s">
        <v>252</v>
      </c>
    </row>
    <row r="89" spans="1:15">
      <c r="A89" s="29" t="str">
        <f t="shared" si="4"/>
        <v>Agerer Franz</v>
      </c>
      <c r="B89" s="5" t="str">
        <f t="shared" si="5"/>
        <v>I</v>
      </c>
      <c r="C89" s="29">
        <f t="shared" si="6"/>
        <v>47822.319100000001</v>
      </c>
      <c r="D89" s="36" t="str">
        <f t="shared" si="7"/>
        <v>V</v>
      </c>
      <c r="E89" s="124">
        <f>VLOOKUP(C89,'Active 1'!C$21:E$934,3,FALSE)</f>
        <v>11642.965659137379</v>
      </c>
      <c r="G89" s="36">
        <v>11643</v>
      </c>
      <c r="H89" s="36">
        <v>0.05</v>
      </c>
      <c r="I89" s="36">
        <v>47822.319100000001</v>
      </c>
      <c r="J89" s="36" t="s">
        <v>199</v>
      </c>
      <c r="K89" s="36" t="s">
        <v>59</v>
      </c>
      <c r="L89" s="36" t="s">
        <v>251</v>
      </c>
      <c r="N89" s="36" t="s">
        <v>252</v>
      </c>
    </row>
    <row r="90" spans="1:15">
      <c r="A90" s="29" t="str">
        <f t="shared" si="4"/>
        <v>Agerer Franz</v>
      </c>
      <c r="B90" s="5" t="str">
        <f t="shared" si="5"/>
        <v>I</v>
      </c>
      <c r="C90" s="29">
        <f t="shared" si="6"/>
        <v>47840.383399999999</v>
      </c>
      <c r="D90" s="36" t="str">
        <f t="shared" si="7"/>
        <v>B</v>
      </c>
      <c r="E90" s="124">
        <f>VLOOKUP(C90,'Active 1'!C$21:E$934,3,FALSE)</f>
        <v>11665.952332203828</v>
      </c>
      <c r="G90" s="36">
        <v>11666</v>
      </c>
      <c r="H90" s="36">
        <v>3.9600000000000003E-2</v>
      </c>
      <c r="I90" s="36">
        <v>47840.383399999999</v>
      </c>
      <c r="J90" s="36" t="s">
        <v>199</v>
      </c>
      <c r="K90" s="36" t="s">
        <v>44</v>
      </c>
      <c r="L90" s="36" t="s">
        <v>251</v>
      </c>
      <c r="N90" s="36" t="s">
        <v>252</v>
      </c>
    </row>
    <row r="91" spans="1:15">
      <c r="A91" s="29" t="str">
        <f t="shared" si="4"/>
        <v>Agerer Franz</v>
      </c>
      <c r="B91" s="5" t="str">
        <f t="shared" si="5"/>
        <v>I</v>
      </c>
      <c r="C91" s="29">
        <f t="shared" si="6"/>
        <v>47840.383999999998</v>
      </c>
      <c r="D91" s="36" t="str">
        <f t="shared" si="7"/>
        <v>V</v>
      </c>
      <c r="E91" s="124">
        <f>VLOOKUP(C91,'Active 1'!C$21:E$934,3,FALSE)</f>
        <v>11665.953095698889</v>
      </c>
      <c r="G91" s="36">
        <v>11666</v>
      </c>
      <c r="H91" s="36">
        <v>4.02E-2</v>
      </c>
      <c r="I91" s="36">
        <v>47840.383999999998</v>
      </c>
      <c r="J91" s="36" t="s">
        <v>199</v>
      </c>
      <c r="K91" s="36" t="s">
        <v>59</v>
      </c>
      <c r="L91" s="36" t="s">
        <v>251</v>
      </c>
      <c r="N91" s="36" t="s">
        <v>252</v>
      </c>
    </row>
    <row r="92" spans="1:15">
      <c r="A92" s="29" t="str">
        <f t="shared" si="4"/>
        <v>Kahraman G</v>
      </c>
      <c r="B92" s="5" t="str">
        <f t="shared" si="5"/>
        <v>II</v>
      </c>
      <c r="C92" s="29">
        <f t="shared" si="6"/>
        <v>48106.395299999996</v>
      </c>
      <c r="D92" s="36" t="str">
        <f t="shared" si="7"/>
        <v>pe</v>
      </c>
      <c r="E92" s="124">
        <f>VLOOKUP(C92,'Active 1'!C$21:E$934,3,FALSE)</f>
        <v>12004.450285464438</v>
      </c>
      <c r="G92" s="36">
        <v>12004</v>
      </c>
      <c r="H92" s="36">
        <v>3.9899999999999998E-2</v>
      </c>
      <c r="I92" s="36">
        <v>48106.395299999996</v>
      </c>
      <c r="J92" s="36" t="s">
        <v>200</v>
      </c>
      <c r="K92" s="36" t="s">
        <v>209</v>
      </c>
      <c r="L92" s="36" t="s">
        <v>253</v>
      </c>
      <c r="N92" s="36" t="s">
        <v>249</v>
      </c>
    </row>
    <row r="93" spans="1:15">
      <c r="A93" s="29" t="str">
        <f t="shared" si="4"/>
        <v>Diethelm Roger</v>
      </c>
      <c r="B93" s="5" t="str">
        <f t="shared" si="5"/>
        <v>II</v>
      </c>
      <c r="C93" s="29">
        <f t="shared" si="6"/>
        <v>48106.400999999998</v>
      </c>
      <c r="D93" s="36" t="str">
        <f t="shared" si="7"/>
        <v>pe</v>
      </c>
      <c r="E93" s="124">
        <f>VLOOKUP(C93,'Active 1'!C$21:E$934,3,FALSE)</f>
        <v>12004.457538667526</v>
      </c>
      <c r="G93" s="36">
        <v>12004</v>
      </c>
      <c r="H93" s="36">
        <v>4.5600000000000002E-2</v>
      </c>
      <c r="I93" s="36">
        <v>48106.400999999998</v>
      </c>
      <c r="J93" s="36" t="s">
        <v>200</v>
      </c>
      <c r="K93" s="36" t="s">
        <v>209</v>
      </c>
      <c r="L93" s="36" t="s">
        <v>216</v>
      </c>
      <c r="N93" s="36" t="s">
        <v>254</v>
      </c>
    </row>
    <row r="94" spans="1:15">
      <c r="A94" s="29" t="str">
        <f t="shared" si="4"/>
        <v>Kilinc</v>
      </c>
      <c r="B94" s="5" t="str">
        <f t="shared" si="5"/>
        <v>I</v>
      </c>
      <c r="C94" s="29">
        <f t="shared" si="6"/>
        <v>48115.431600000004</v>
      </c>
      <c r="D94" s="36" t="str">
        <f t="shared" si="7"/>
        <v>BV</v>
      </c>
      <c r="E94" s="124">
        <f>VLOOKUP(C94,'Active 1'!C$21:E$934,3,FALSE)</f>
        <v>12015.948902838516</v>
      </c>
      <c r="G94" s="36">
        <v>12016</v>
      </c>
      <c r="H94" s="36">
        <v>3.8899999999999997E-2</v>
      </c>
      <c r="I94" s="36">
        <v>48115.431600000004</v>
      </c>
      <c r="J94" s="36" t="s">
        <v>199</v>
      </c>
      <c r="K94" s="36" t="s">
        <v>241</v>
      </c>
      <c r="L94" s="36" t="s">
        <v>244</v>
      </c>
      <c r="O94" s="36" t="s">
        <v>255</v>
      </c>
    </row>
    <row r="95" spans="1:15">
      <c r="A95" s="29" t="str">
        <f t="shared" si="4"/>
        <v>Selam S O</v>
      </c>
      <c r="B95" s="5" t="str">
        <f t="shared" si="5"/>
        <v>II</v>
      </c>
      <c r="C95" s="29">
        <f t="shared" si="6"/>
        <v>48132.329299999998</v>
      </c>
      <c r="D95" s="36" t="str">
        <f t="shared" si="7"/>
        <v>pe</v>
      </c>
      <c r="E95" s="124">
        <f>VLOOKUP(C95,'Active 1'!C$21:E$934,3,FALSE)</f>
        <v>12037.451087007006</v>
      </c>
      <c r="G95" s="36">
        <v>12037</v>
      </c>
      <c r="H95" s="36">
        <v>4.07E-2</v>
      </c>
      <c r="I95" s="36">
        <v>48132.329299999998</v>
      </c>
      <c r="J95" s="36" t="s">
        <v>200</v>
      </c>
      <c r="K95" s="36" t="s">
        <v>209</v>
      </c>
      <c r="L95" s="36" t="s">
        <v>248</v>
      </c>
      <c r="N95" s="36" t="s">
        <v>249</v>
      </c>
    </row>
    <row r="96" spans="1:15">
      <c r="A96" s="29" t="str">
        <f t="shared" si="4"/>
        <v>Agerer Franz</v>
      </c>
      <c r="B96" s="5" t="str">
        <f t="shared" si="5"/>
        <v>I</v>
      </c>
      <c r="C96" s="29">
        <f t="shared" si="6"/>
        <v>48133.504500000003</v>
      </c>
      <c r="D96" s="36" t="str">
        <f t="shared" si="7"/>
        <v>B</v>
      </c>
      <c r="E96" s="124">
        <f>VLOOKUP(C96,'Active 1'!C$21:E$934,3,FALSE)</f>
        <v>12038.946519334182</v>
      </c>
      <c r="G96" s="36">
        <v>12039</v>
      </c>
      <c r="H96" s="36">
        <v>3.7199999999999997E-2</v>
      </c>
      <c r="I96" s="36">
        <v>48133.504500000003</v>
      </c>
      <c r="J96" s="36" t="s">
        <v>199</v>
      </c>
      <c r="K96" s="36" t="s">
        <v>44</v>
      </c>
      <c r="L96" s="36" t="s">
        <v>251</v>
      </c>
      <c r="N96" s="36" t="s">
        <v>256</v>
      </c>
    </row>
    <row r="97" spans="1:15">
      <c r="A97" s="29" t="str">
        <f t="shared" si="4"/>
        <v>Agerer Franz</v>
      </c>
      <c r="B97" s="5" t="str">
        <f t="shared" si="5"/>
        <v>I</v>
      </c>
      <c r="C97" s="29">
        <f t="shared" si="6"/>
        <v>48133.507899999997</v>
      </c>
      <c r="D97" s="36" t="str">
        <f t="shared" si="7"/>
        <v>V</v>
      </c>
      <c r="E97" s="124">
        <f>VLOOKUP(C97,'Active 1'!C$21:E$934,3,FALSE)</f>
        <v>12038.95084580619</v>
      </c>
      <c r="G97" s="36">
        <v>12039</v>
      </c>
      <c r="H97" s="36">
        <v>4.0599999999999997E-2</v>
      </c>
      <c r="I97" s="36">
        <v>48133.507899999997</v>
      </c>
      <c r="J97" s="36" t="s">
        <v>199</v>
      </c>
      <c r="K97" s="36" t="s">
        <v>59</v>
      </c>
      <c r="L97" s="36" t="s">
        <v>251</v>
      </c>
      <c r="N97" s="36" t="s">
        <v>256</v>
      </c>
    </row>
    <row r="98" spans="1:15">
      <c r="A98" s="29" t="str">
        <f t="shared" si="4"/>
        <v>Oezdemir S</v>
      </c>
      <c r="B98" s="5" t="str">
        <f t="shared" si="5"/>
        <v>I</v>
      </c>
      <c r="C98" s="29">
        <f t="shared" si="6"/>
        <v>48145.295100000003</v>
      </c>
      <c r="D98" s="36" t="str">
        <f t="shared" si="7"/>
        <v>pe</v>
      </c>
      <c r="E98" s="124">
        <f>VLOOKUP(C98,'Active 1'!C$21:E$934,3,FALSE)</f>
        <v>12053.949960788172</v>
      </c>
      <c r="G98" s="36">
        <v>12054</v>
      </c>
      <c r="H98" s="36">
        <v>0.04</v>
      </c>
      <c r="I98" s="36">
        <v>48145.295100000003</v>
      </c>
      <c r="J98" s="36" t="s">
        <v>199</v>
      </c>
      <c r="K98" s="36" t="s">
        <v>209</v>
      </c>
      <c r="L98" s="36" t="s">
        <v>257</v>
      </c>
      <c r="N98" s="36" t="s">
        <v>249</v>
      </c>
    </row>
    <row r="99" spans="1:15">
      <c r="A99" s="29" t="str">
        <f t="shared" si="4"/>
        <v>Wolf Marek</v>
      </c>
      <c r="B99" s="5" t="str">
        <f t="shared" si="5"/>
        <v>I</v>
      </c>
      <c r="C99" s="29">
        <f t="shared" si="6"/>
        <v>48482.421399999999</v>
      </c>
      <c r="D99" s="36" t="str">
        <f t="shared" si="7"/>
        <v>B</v>
      </c>
      <c r="E99" s="124">
        <f>VLOOKUP(C99,'Active 1'!C$21:E$934,3,FALSE)</f>
        <v>12482.940402720742</v>
      </c>
      <c r="G99" s="36">
        <v>12483</v>
      </c>
      <c r="H99" s="36">
        <v>3.49E-2</v>
      </c>
      <c r="I99" s="36">
        <v>48482.421399999999</v>
      </c>
      <c r="J99" s="36" t="s">
        <v>199</v>
      </c>
      <c r="K99" s="36" t="s">
        <v>44</v>
      </c>
      <c r="L99" s="36" t="s">
        <v>258</v>
      </c>
      <c r="N99" s="36" t="s">
        <v>208</v>
      </c>
    </row>
    <row r="100" spans="1:15">
      <c r="A100" s="29" t="str">
        <f t="shared" si="4"/>
        <v>Sezer C</v>
      </c>
      <c r="B100" s="5" t="str">
        <f t="shared" si="5"/>
        <v>I</v>
      </c>
      <c r="C100" s="29">
        <f t="shared" si="6"/>
        <v>48482.426800000001</v>
      </c>
      <c r="D100" s="36" t="str">
        <f t="shared" si="7"/>
        <v>BV</v>
      </c>
      <c r="E100" s="124">
        <f>VLOOKUP(C100,'Active 1'!C$21:E$934,3,FALSE)</f>
        <v>12482.947274176297</v>
      </c>
      <c r="G100" s="36">
        <v>12483</v>
      </c>
      <c r="H100" s="36">
        <v>4.0300000000000002E-2</v>
      </c>
      <c r="I100" s="36">
        <v>48482.426800000001</v>
      </c>
      <c r="J100" s="36" t="s">
        <v>199</v>
      </c>
      <c r="K100" s="36" t="s">
        <v>241</v>
      </c>
      <c r="L100" s="36" t="s">
        <v>246</v>
      </c>
      <c r="O100" s="36" t="s">
        <v>255</v>
      </c>
    </row>
    <row r="101" spans="1:15">
      <c r="A101" s="29" t="str">
        <f t="shared" si="4"/>
        <v>Oezdemir S</v>
      </c>
      <c r="B101" s="5" t="str">
        <f t="shared" si="5"/>
        <v>I</v>
      </c>
      <c r="C101" s="29">
        <f t="shared" si="6"/>
        <v>48482.427199999998</v>
      </c>
      <c r="D101" s="36" t="str">
        <f t="shared" si="7"/>
        <v>pe</v>
      </c>
      <c r="E101" s="124">
        <f>VLOOKUP(C101,'Active 1'!C$21:E$934,3,FALSE)</f>
        <v>12482.947783173002</v>
      </c>
      <c r="G101" s="36">
        <v>12483</v>
      </c>
      <c r="H101" s="36">
        <v>4.07E-2</v>
      </c>
      <c r="I101" s="36">
        <v>48482.427199999998</v>
      </c>
      <c r="J101" s="36" t="s">
        <v>199</v>
      </c>
      <c r="K101" s="36" t="s">
        <v>209</v>
      </c>
      <c r="L101" s="36" t="s">
        <v>257</v>
      </c>
      <c r="N101" s="36" t="s">
        <v>249</v>
      </c>
    </row>
    <row r="102" spans="1:15">
      <c r="A102" s="29" t="str">
        <f t="shared" si="4"/>
        <v>Wolf Marek</v>
      </c>
      <c r="B102" s="5" t="str">
        <f t="shared" si="5"/>
        <v>II</v>
      </c>
      <c r="C102" s="29">
        <f t="shared" si="6"/>
        <v>48484.388500000001</v>
      </c>
      <c r="D102" s="36" t="str">
        <f t="shared" si="7"/>
        <v>B</v>
      </c>
      <c r="E102" s="124">
        <f>VLOOKUP(C102,'Active 1'!C$21:E$934,3,FALSE)</f>
        <v>12485.443521279947</v>
      </c>
      <c r="G102" s="36">
        <v>12485</v>
      </c>
      <c r="H102" s="36">
        <v>3.73E-2</v>
      </c>
      <c r="I102" s="36">
        <v>48484.388500000001</v>
      </c>
      <c r="J102" s="36" t="s">
        <v>200</v>
      </c>
      <c r="K102" s="36" t="s">
        <v>44</v>
      </c>
      <c r="L102" s="36" t="s">
        <v>258</v>
      </c>
      <c r="N102" s="36" t="s">
        <v>208</v>
      </c>
    </row>
    <row r="103" spans="1:15">
      <c r="A103" s="29" t="str">
        <f t="shared" si="4"/>
        <v>Selam S O</v>
      </c>
      <c r="B103" s="5" t="str">
        <f t="shared" si="5"/>
        <v>II</v>
      </c>
      <c r="C103" s="29">
        <f t="shared" si="6"/>
        <v>48484.3966</v>
      </c>
      <c r="D103" s="36" t="str">
        <f t="shared" si="7"/>
        <v>pe</v>
      </c>
      <c r="E103" s="124">
        <f>VLOOKUP(C103,'Active 1'!C$21:E$934,3,FALSE)</f>
        <v>12485.453828463276</v>
      </c>
      <c r="G103" s="36">
        <v>12485</v>
      </c>
      <c r="H103" s="36">
        <v>4.5400000000000003E-2</v>
      </c>
      <c r="I103" s="36">
        <v>48484.3966</v>
      </c>
      <c r="J103" s="36" t="s">
        <v>200</v>
      </c>
      <c r="K103" s="36" t="s">
        <v>209</v>
      </c>
      <c r="L103" s="36" t="s">
        <v>248</v>
      </c>
      <c r="N103" s="36" t="s">
        <v>249</v>
      </c>
    </row>
    <row r="104" spans="1:15">
      <c r="A104" s="29" t="str">
        <f t="shared" si="4"/>
        <v>Albayrak B</v>
      </c>
      <c r="B104" s="5" t="str">
        <f t="shared" si="5"/>
        <v>II</v>
      </c>
      <c r="C104" s="29">
        <f t="shared" si="6"/>
        <v>48488.316899999998</v>
      </c>
      <c r="D104" s="36" t="str">
        <f t="shared" si="7"/>
        <v>pe</v>
      </c>
      <c r="E104" s="124">
        <f>VLOOKUP(C104,'Active 1'!C$21:E$934,3,FALSE)</f>
        <v>12490.442377946089</v>
      </c>
      <c r="G104" s="36">
        <v>12490</v>
      </c>
      <c r="H104" s="36">
        <v>3.6400000000000002E-2</v>
      </c>
      <c r="I104" s="36">
        <v>48488.316899999998</v>
      </c>
      <c r="J104" s="36" t="s">
        <v>200</v>
      </c>
      <c r="K104" s="36" t="s">
        <v>209</v>
      </c>
      <c r="L104" s="36" t="s">
        <v>259</v>
      </c>
      <c r="N104" s="36" t="s">
        <v>249</v>
      </c>
    </row>
    <row r="105" spans="1:15">
      <c r="A105" s="29" t="str">
        <f t="shared" si="4"/>
        <v>Duendar H</v>
      </c>
      <c r="B105" s="5" t="str">
        <f t="shared" si="5"/>
        <v>I</v>
      </c>
      <c r="C105" s="29">
        <f t="shared" si="6"/>
        <v>48489.493499999997</v>
      </c>
      <c r="D105" s="36" t="str">
        <f t="shared" si="7"/>
        <v>pe</v>
      </c>
      <c r="E105" s="124">
        <f>VLOOKUP(C105,'Active 1'!C$21:E$934,3,FALSE)</f>
        <v>12491.939591761733</v>
      </c>
      <c r="G105" s="36">
        <v>12492</v>
      </c>
      <c r="H105" s="36">
        <v>3.4299999999999997E-2</v>
      </c>
      <c r="I105" s="36">
        <v>48489.493499999997</v>
      </c>
      <c r="J105" s="36" t="s">
        <v>199</v>
      </c>
      <c r="K105" s="36" t="s">
        <v>209</v>
      </c>
      <c r="L105" s="36" t="s">
        <v>260</v>
      </c>
      <c r="N105" s="36" t="s">
        <v>249</v>
      </c>
    </row>
    <row r="106" spans="1:15">
      <c r="A106" s="29" t="str">
        <f t="shared" si="4"/>
        <v>Wolf Marek</v>
      </c>
      <c r="B106" s="5" t="str">
        <f t="shared" si="5"/>
        <v>I</v>
      </c>
      <c r="C106" s="29">
        <f t="shared" si="6"/>
        <v>48504.429900000003</v>
      </c>
      <c r="D106" s="36" t="str">
        <f t="shared" si="7"/>
        <v>B</v>
      </c>
      <c r="E106" s="124">
        <f>VLOOKUP(C106,'Active 1'!C$21:E$934,3,FALSE)</f>
        <v>12510.946037823296</v>
      </c>
      <c r="G106" s="36">
        <v>12511</v>
      </c>
      <c r="H106" s="36">
        <v>3.95E-2</v>
      </c>
      <c r="I106" s="36">
        <v>48504.429900000003</v>
      </c>
      <c r="J106" s="36" t="s">
        <v>199</v>
      </c>
      <c r="K106" s="36" t="s">
        <v>44</v>
      </c>
      <c r="L106" s="36" t="s">
        <v>258</v>
      </c>
      <c r="N106" s="36" t="s">
        <v>208</v>
      </c>
    </row>
    <row r="107" spans="1:15">
      <c r="A107" s="29" t="str">
        <f t="shared" si="4"/>
        <v>Agerer Franz</v>
      </c>
      <c r="B107" s="5" t="str">
        <f t="shared" si="5"/>
        <v>I</v>
      </c>
      <c r="C107" s="29">
        <f t="shared" si="6"/>
        <v>48559.438199999997</v>
      </c>
      <c r="D107" s="36" t="str">
        <f t="shared" si="7"/>
        <v>V</v>
      </c>
      <c r="E107" s="124">
        <f>VLOOKUP(C107,'Active 1'!C$21:E$934,3,FALSE)</f>
        <v>12580.943646811254</v>
      </c>
      <c r="G107" s="36">
        <v>12581</v>
      </c>
      <c r="H107" s="36">
        <v>3.7999999999999999E-2</v>
      </c>
      <c r="I107" s="36">
        <v>48559.438199999997</v>
      </c>
      <c r="J107" s="36" t="s">
        <v>199</v>
      </c>
      <c r="K107" s="36" t="s">
        <v>59</v>
      </c>
      <c r="L107" s="36" t="s">
        <v>251</v>
      </c>
      <c r="N107" s="36" t="s">
        <v>263</v>
      </c>
    </row>
    <row r="108" spans="1:15">
      <c r="A108" s="29" t="str">
        <f t="shared" si="4"/>
        <v>Agerer Franz</v>
      </c>
      <c r="B108" s="5" t="str">
        <f t="shared" si="5"/>
        <v>I</v>
      </c>
      <c r="C108" s="29">
        <f t="shared" si="6"/>
        <v>48559.438699999999</v>
      </c>
      <c r="D108" s="36" t="str">
        <f t="shared" si="7"/>
        <v>B</v>
      </c>
      <c r="E108" s="124">
        <f>VLOOKUP(C108,'Active 1'!C$21:E$934,3,FALSE)</f>
        <v>12580.944283057142</v>
      </c>
      <c r="G108" s="36">
        <v>12581</v>
      </c>
      <c r="H108" s="36">
        <v>3.85E-2</v>
      </c>
      <c r="I108" s="36">
        <v>48559.438699999999</v>
      </c>
      <c r="J108" s="36" t="s">
        <v>199</v>
      </c>
      <c r="K108" s="36" t="s">
        <v>44</v>
      </c>
      <c r="L108" s="36" t="s">
        <v>251</v>
      </c>
      <c r="N108" s="36" t="s">
        <v>263</v>
      </c>
    </row>
    <row r="109" spans="1:15">
      <c r="A109" s="29" t="str">
        <f t="shared" si="4"/>
        <v>Blaettler Ernst</v>
      </c>
      <c r="B109" s="5" t="str">
        <f t="shared" si="5"/>
        <v>II</v>
      </c>
      <c r="C109" s="29">
        <f t="shared" si="6"/>
        <v>48598.336000000003</v>
      </c>
      <c r="D109" s="36" t="str">
        <f t="shared" si="7"/>
        <v>pe</v>
      </c>
      <c r="E109" s="124">
        <f>VLOOKUP(C109,'Active 1'!C$21:E$934,3,FALSE)</f>
        <v>12630.440777151449</v>
      </c>
      <c r="G109" s="36">
        <v>12630</v>
      </c>
      <c r="H109" s="36">
        <v>3.5999999999999997E-2</v>
      </c>
      <c r="I109" s="36">
        <v>48598.336000000003</v>
      </c>
      <c r="J109" s="36" t="s">
        <v>200</v>
      </c>
      <c r="K109" s="36" t="s">
        <v>209</v>
      </c>
      <c r="L109" s="36" t="s">
        <v>264</v>
      </c>
      <c r="N109" s="36" t="s">
        <v>265</v>
      </c>
    </row>
    <row r="110" spans="1:15">
      <c r="A110" s="29" t="str">
        <f t="shared" si="4"/>
        <v>Blaettler Ernst</v>
      </c>
      <c r="B110" s="5" t="str">
        <f t="shared" si="5"/>
        <v>I</v>
      </c>
      <c r="C110" s="29">
        <f t="shared" si="6"/>
        <v>48823.4853</v>
      </c>
      <c r="D110" s="36" t="str">
        <f t="shared" si="7"/>
        <v>B</v>
      </c>
      <c r="E110" s="124">
        <f>VLOOKUP(C110,'Active 1'!C$21:E$934,3,FALSE)</f>
        <v>12916.941408243738</v>
      </c>
      <c r="G110" s="36">
        <v>12917</v>
      </c>
      <c r="H110" s="36">
        <v>3.8199999999999998E-2</v>
      </c>
      <c r="I110" s="36">
        <v>48823.4853</v>
      </c>
      <c r="J110" s="36" t="s">
        <v>199</v>
      </c>
      <c r="K110" s="36" t="s">
        <v>44</v>
      </c>
      <c r="L110" s="36" t="s">
        <v>264</v>
      </c>
      <c r="N110" s="36" t="s">
        <v>266</v>
      </c>
    </row>
    <row r="111" spans="1:15">
      <c r="A111" s="29" t="str">
        <f t="shared" si="4"/>
        <v>Derman I</v>
      </c>
      <c r="B111" s="5" t="str">
        <f t="shared" si="5"/>
        <v>I</v>
      </c>
      <c r="C111" s="29">
        <f t="shared" si="6"/>
        <v>48864.348700000002</v>
      </c>
      <c r="D111" s="36" t="str">
        <f t="shared" si="7"/>
        <v>pe</v>
      </c>
      <c r="E111" s="124">
        <f>VLOOKUP(C111,'Active 1'!C$21:E$934,3,FALSE)</f>
        <v>12968.939748405477</v>
      </c>
      <c r="G111" s="36">
        <v>12969</v>
      </c>
      <c r="H111" s="36">
        <v>3.7199999999999997E-2</v>
      </c>
      <c r="I111" s="36">
        <v>48864.348700000002</v>
      </c>
      <c r="J111" s="36" t="s">
        <v>199</v>
      </c>
      <c r="K111" s="36" t="s">
        <v>209</v>
      </c>
      <c r="L111" s="36" t="s">
        <v>267</v>
      </c>
      <c r="N111" s="36" t="s">
        <v>249</v>
      </c>
    </row>
    <row r="112" spans="1:15">
      <c r="A112" s="29" t="str">
        <f t="shared" si="4"/>
        <v>Oezdemir S</v>
      </c>
      <c r="B112" s="5" t="str">
        <f t="shared" si="5"/>
        <v>II</v>
      </c>
      <c r="C112" s="29">
        <f t="shared" si="6"/>
        <v>48865.524700000002</v>
      </c>
      <c r="D112" s="36" t="str">
        <f t="shared" si="7"/>
        <v>pe</v>
      </c>
      <c r="E112" s="124">
        <f>VLOOKUP(C112,'Active 1'!C$21:E$934,3,FALSE)</f>
        <v>12970.436198726062</v>
      </c>
      <c r="G112" s="36">
        <v>12970</v>
      </c>
      <c r="H112" s="36">
        <v>3.4299999999999997E-2</v>
      </c>
      <c r="I112" s="36">
        <v>48865.524700000002</v>
      </c>
      <c r="J112" s="36" t="s">
        <v>200</v>
      </c>
      <c r="K112" s="36" t="s">
        <v>209</v>
      </c>
      <c r="L112" s="36" t="s">
        <v>257</v>
      </c>
      <c r="N112" s="36" t="s">
        <v>249</v>
      </c>
    </row>
    <row r="113" spans="1:14">
      <c r="A113" s="29" t="str">
        <f t="shared" si="4"/>
        <v>Albayrak B</v>
      </c>
      <c r="B113" s="5" t="str">
        <f t="shared" si="5"/>
        <v>II</v>
      </c>
      <c r="C113" s="29">
        <f t="shared" si="6"/>
        <v>49236.449200000003</v>
      </c>
      <c r="D113" s="36" t="str">
        <f t="shared" si="7"/>
        <v>pe</v>
      </c>
      <c r="E113" s="124">
        <f>VLOOKUP(C113,'Active 1'!C$21:E$934,3,FALSE)</f>
        <v>13442.434571972586</v>
      </c>
      <c r="G113" s="36">
        <v>13442</v>
      </c>
      <c r="H113" s="36">
        <v>3.5700000000000003E-2</v>
      </c>
      <c r="I113" s="36">
        <v>49236.449200000003</v>
      </c>
      <c r="J113" s="36" t="s">
        <v>200</v>
      </c>
      <c r="K113" s="36" t="s">
        <v>209</v>
      </c>
      <c r="L113" s="36" t="s">
        <v>259</v>
      </c>
      <c r="N113" s="36" t="s">
        <v>249</v>
      </c>
    </row>
    <row r="114" spans="1:14">
      <c r="A114" s="29" t="str">
        <f t="shared" si="4"/>
        <v>Nelson Robert</v>
      </c>
      <c r="B114" s="5" t="str">
        <f t="shared" si="5"/>
        <v>I</v>
      </c>
      <c r="C114" s="29">
        <f t="shared" si="6"/>
        <v>50968.856500000002</v>
      </c>
      <c r="D114" s="36" t="str">
        <f t="shared" si="7"/>
        <v>V</v>
      </c>
      <c r="E114" s="124">
        <f>VLOOKUP(C114,'Active 1'!C$21:E$934,3,FALSE)</f>
        <v>15646.908602133439</v>
      </c>
      <c r="G114" s="36">
        <v>15647</v>
      </c>
      <c r="H114" s="36">
        <v>2.8000000000000001E-2</v>
      </c>
      <c r="I114" s="36">
        <v>50968.856500000002</v>
      </c>
      <c r="J114" s="36" t="s">
        <v>199</v>
      </c>
      <c r="K114" s="36" t="s">
        <v>59</v>
      </c>
      <c r="L114" s="36" t="s">
        <v>268</v>
      </c>
      <c r="N114" s="36" t="s">
        <v>269</v>
      </c>
    </row>
    <row r="115" spans="1:14">
      <c r="A115" s="29" t="str">
        <f t="shared" si="4"/>
        <v>Nelson Robert</v>
      </c>
      <c r="B115" s="5" t="str">
        <f t="shared" si="5"/>
        <v>I</v>
      </c>
      <c r="C115" s="29">
        <f t="shared" si="6"/>
        <v>51001.862699999998</v>
      </c>
      <c r="D115" s="36" t="str">
        <f t="shared" si="7"/>
        <v>V</v>
      </c>
      <c r="E115" s="124">
        <f>VLOOKUP(C115,'Active 1'!C$21:E$934,3,FALSE)</f>
        <v>15688.908719966172</v>
      </c>
      <c r="G115" s="36">
        <v>15689</v>
      </c>
      <c r="H115" s="36">
        <v>2.8299999999999999E-2</v>
      </c>
      <c r="I115" s="36">
        <v>51001.862699999998</v>
      </c>
      <c r="J115" s="36" t="s">
        <v>199</v>
      </c>
      <c r="K115" s="36" t="s">
        <v>59</v>
      </c>
      <c r="L115" s="36" t="s">
        <v>268</v>
      </c>
      <c r="N115" s="36" t="s">
        <v>269</v>
      </c>
    </row>
    <row r="116" spans="1:14">
      <c r="A116" s="29" t="str">
        <f t="shared" si="4"/>
        <v>Cakmak Serhat</v>
      </c>
      <c r="B116" s="5" t="str">
        <f t="shared" si="5"/>
        <v>I</v>
      </c>
      <c r="C116" s="29">
        <f t="shared" si="6"/>
        <v>52130.344599999997</v>
      </c>
      <c r="D116" s="36" t="str">
        <f t="shared" si="7"/>
        <v>UBV</v>
      </c>
      <c r="E116" s="124">
        <f>VLOOKUP(C116,'Active 1'!C$21:E$934,3,FALSE)</f>
        <v>17124.892649413119</v>
      </c>
      <c r="G116" s="36">
        <v>17125</v>
      </c>
      <c r="H116" s="36">
        <v>2.3800000000000002E-2</v>
      </c>
      <c r="I116" s="36">
        <v>52130.344599999997</v>
      </c>
      <c r="J116" s="36" t="s">
        <v>199</v>
      </c>
      <c r="K116" s="36" t="s">
        <v>274</v>
      </c>
      <c r="L116" s="36" t="s">
        <v>275</v>
      </c>
      <c r="N116" s="36" t="s">
        <v>276</v>
      </c>
    </row>
    <row r="117" spans="1:14">
      <c r="A117" s="29" t="str">
        <f t="shared" si="4"/>
        <v>Kalci Rahsan</v>
      </c>
      <c r="B117" s="5" t="str">
        <f t="shared" si="5"/>
        <v>I</v>
      </c>
      <c r="C117" s="29">
        <f t="shared" si="6"/>
        <v>52144.486700000001</v>
      </c>
      <c r="D117" s="36" t="str">
        <f t="shared" si="7"/>
        <v>UBV</v>
      </c>
      <c r="E117" s="124">
        <f>VLOOKUP(C117,'Active 1'!C$21:E$934,3,FALSE)</f>
        <v>17142.888355262399</v>
      </c>
      <c r="G117" s="36">
        <v>17143</v>
      </c>
      <c r="H117" s="36">
        <v>2.06E-2</v>
      </c>
      <c r="I117" s="36">
        <v>52144.486700000001</v>
      </c>
      <c r="J117" s="36" t="s">
        <v>199</v>
      </c>
      <c r="K117" s="36" t="s">
        <v>274</v>
      </c>
      <c r="L117" s="36" t="s">
        <v>277</v>
      </c>
      <c r="N117" s="36" t="s">
        <v>276</v>
      </c>
    </row>
    <row r="118" spans="1:14">
      <c r="A118" s="29" t="str">
        <f t="shared" si="4"/>
        <v>Kalci Rahsan</v>
      </c>
      <c r="B118" s="5" t="str">
        <f t="shared" si="5"/>
        <v>II</v>
      </c>
      <c r="C118" s="29">
        <f t="shared" si="6"/>
        <v>52172.3871</v>
      </c>
      <c r="D118" s="36" t="str">
        <f t="shared" si="7"/>
        <v>UBV</v>
      </c>
      <c r="E118" s="124">
        <f>VLOOKUP(C118,'Active 1'!C$21:E$934,3,FALSE)</f>
        <v>17178.391384619928</v>
      </c>
      <c r="G118" s="36">
        <v>17178</v>
      </c>
      <c r="H118" s="36">
        <v>2.3099999999999999E-2</v>
      </c>
      <c r="I118" s="36">
        <v>52172.3871</v>
      </c>
      <c r="J118" s="36" t="s">
        <v>200</v>
      </c>
      <c r="K118" s="36" t="s">
        <v>274</v>
      </c>
      <c r="L118" s="36" t="s">
        <v>277</v>
      </c>
      <c r="N118" s="36" t="s">
        <v>276</v>
      </c>
    </row>
    <row r="119" spans="1:14">
      <c r="A119" s="29" t="str">
        <f t="shared" si="4"/>
        <v>Nelson Robert</v>
      </c>
      <c r="B119" s="5" t="str">
        <f t="shared" si="5"/>
        <v>I</v>
      </c>
      <c r="C119" s="29">
        <f t="shared" si="6"/>
        <v>52569.631699999998</v>
      </c>
      <c r="D119" s="36" t="str">
        <f t="shared" si="7"/>
        <v>V</v>
      </c>
      <c r="E119" s="124">
        <f>VLOOKUP(C119,'Active 1'!C$21:E$934,3,FALSE)</f>
        <v>17683.881868481105</v>
      </c>
      <c r="G119" s="36">
        <v>17684</v>
      </c>
      <c r="H119" s="36">
        <v>1.8599999999999998E-2</v>
      </c>
      <c r="I119" s="36">
        <v>52569.631699999998</v>
      </c>
      <c r="J119" s="36" t="s">
        <v>199</v>
      </c>
      <c r="K119" s="36" t="s">
        <v>59</v>
      </c>
      <c r="L119" s="36" t="s">
        <v>268</v>
      </c>
      <c r="N119" s="36" t="s">
        <v>278</v>
      </c>
    </row>
    <row r="120" spans="1:14">
      <c r="A120" s="29" t="str">
        <f t="shared" si="4"/>
        <v>Kilicoglu T</v>
      </c>
      <c r="B120" s="5" t="str">
        <f t="shared" si="5"/>
        <v>II</v>
      </c>
      <c r="C120" s="29">
        <f t="shared" si="6"/>
        <v>54697.316500000001</v>
      </c>
      <c r="D120" s="36" t="str">
        <f t="shared" si="7"/>
        <v>BVRI</v>
      </c>
      <c r="E120" s="124">
        <f>VLOOKUP(C120,'Active 1'!C$21:E$934,3,FALSE)</f>
        <v>20391.343263943934</v>
      </c>
      <c r="G120" s="36">
        <v>20391</v>
      </c>
      <c r="H120" s="36">
        <v>3.5999999999999999E-3</v>
      </c>
      <c r="I120" s="36">
        <v>54697.316500000001</v>
      </c>
      <c r="J120" s="36" t="s">
        <v>200</v>
      </c>
      <c r="K120" s="36" t="s">
        <v>281</v>
      </c>
      <c r="L120" s="36" t="s">
        <v>282</v>
      </c>
      <c r="N120" s="36" t="s">
        <v>283</v>
      </c>
    </row>
    <row r="121" spans="1:14">
      <c r="A121" s="29" t="str">
        <f t="shared" si="4"/>
        <v>Yilmaz M</v>
      </c>
      <c r="B121" s="5" t="str">
        <f t="shared" si="5"/>
        <v>I</v>
      </c>
      <c r="C121" s="29">
        <f t="shared" si="6"/>
        <v>54698.494299999998</v>
      </c>
      <c r="D121" s="36" t="str">
        <f t="shared" si="7"/>
        <v>BVRI</v>
      </c>
      <c r="E121" s="124">
        <f>VLOOKUP(C121,'Active 1'!C$21:E$934,3,FALSE)</f>
        <v>20392.842004749702</v>
      </c>
      <c r="G121" s="36">
        <v>20393</v>
      </c>
      <c r="H121" s="36">
        <v>2.7000000000000001E-3</v>
      </c>
      <c r="I121" s="36">
        <v>54698.494299999998</v>
      </c>
      <c r="J121" s="36" t="s">
        <v>199</v>
      </c>
      <c r="K121" s="36" t="s">
        <v>281</v>
      </c>
      <c r="L121" s="36" t="s">
        <v>284</v>
      </c>
      <c r="N121" s="36" t="s">
        <v>283</v>
      </c>
    </row>
    <row r="122" spans="1:14">
      <c r="A122" s="29" t="str">
        <f t="shared" si="4"/>
        <v>Senavci H V</v>
      </c>
      <c r="B122" s="5" t="str">
        <f t="shared" si="5"/>
        <v>I</v>
      </c>
      <c r="C122" s="29">
        <f t="shared" si="6"/>
        <v>54720.500999999997</v>
      </c>
      <c r="D122" s="36" t="str">
        <f t="shared" si="7"/>
        <v>BVRI</v>
      </c>
      <c r="E122" s="124">
        <f>VLOOKUP(C122,'Active 1'!C$21:E$934,3,FALSE)</f>
        <v>20420.845349367068</v>
      </c>
      <c r="G122" s="36">
        <v>20421</v>
      </c>
      <c r="H122" s="36">
        <v>5.4999999999999997E-3</v>
      </c>
      <c r="I122" s="36">
        <v>54720.500999999997</v>
      </c>
      <c r="J122" s="36" t="s">
        <v>199</v>
      </c>
      <c r="K122" s="36" t="s">
        <v>281</v>
      </c>
      <c r="L122" s="36" t="s">
        <v>285</v>
      </c>
      <c r="N122" s="36" t="s">
        <v>283</v>
      </c>
    </row>
    <row r="123" spans="1:14">
      <c r="A123" s="29" t="str">
        <f t="shared" si="4"/>
        <v>Coker Deniz</v>
      </c>
      <c r="B123" s="5" t="str">
        <f t="shared" si="5"/>
        <v>II</v>
      </c>
      <c r="C123" s="29">
        <f t="shared" si="6"/>
        <v>55089.457199999997</v>
      </c>
      <c r="D123" s="36" t="str">
        <f t="shared" si="7"/>
        <v>BVRI</v>
      </c>
      <c r="E123" s="124">
        <f>VLOOKUP(C123,'Active 1'!C$21:E$934,3,FALSE)</f>
        <v>20890.339077064262</v>
      </c>
      <c r="G123" s="36">
        <v>20890</v>
      </c>
      <c r="H123" s="36">
        <v>3.0999999999999999E-3</v>
      </c>
      <c r="I123" s="36">
        <v>55089.457199999997</v>
      </c>
      <c r="J123" s="36" t="s">
        <v>200</v>
      </c>
      <c r="K123" s="36" t="s">
        <v>281</v>
      </c>
      <c r="L123" s="36" t="s">
        <v>288</v>
      </c>
      <c r="N123" s="36" t="s">
        <v>289</v>
      </c>
    </row>
    <row r="124" spans="1:14">
      <c r="A124" s="29" t="str">
        <f t="shared" si="4"/>
        <v>Goekay Goe</v>
      </c>
      <c r="B124" s="5" t="str">
        <f t="shared" si="5"/>
        <v>I</v>
      </c>
      <c r="C124" s="29">
        <f t="shared" si="6"/>
        <v>55447.411399999997</v>
      </c>
      <c r="D124" s="36" t="str">
        <f t="shared" si="7"/>
        <v>BVRI</v>
      </c>
      <c r="E124" s="124">
        <f>VLOOKUP(C124,'Active 1'!C$21:E$934,3,FALSE)</f>
        <v>21345.832850316663</v>
      </c>
      <c r="G124" s="36">
        <v>21346</v>
      </c>
      <c r="H124" s="36">
        <v>8.9999999999999998E-4</v>
      </c>
      <c r="I124" s="36">
        <v>55447.411399999997</v>
      </c>
      <c r="J124" s="36" t="s">
        <v>199</v>
      </c>
      <c r="K124" s="36" t="s">
        <v>281</v>
      </c>
      <c r="L124" s="36" t="s">
        <v>290</v>
      </c>
      <c r="N124" s="36" t="s">
        <v>291</v>
      </c>
    </row>
    <row r="125" spans="1:14">
      <c r="A125" s="29" t="str">
        <f t="shared" si="4"/>
        <v>Bauernfeind H</v>
      </c>
      <c r="B125" s="5" t="str">
        <f t="shared" si="5"/>
        <v>II</v>
      </c>
      <c r="C125" s="29">
        <f t="shared" si="6"/>
        <v>14801.807000000001</v>
      </c>
      <c r="D125" s="36" t="str">
        <f t="shared" si="7"/>
        <v>pg</v>
      </c>
      <c r="E125" s="124">
        <f>VLOOKUP(C125,'Active 1'!C$21:E$934,3,FALSE)</f>
        <v>-30375.364203050489</v>
      </c>
      <c r="G125" s="36">
        <v>-30376</v>
      </c>
      <c r="H125" s="36">
        <v>-5.5899999999999998E-2</v>
      </c>
      <c r="I125" s="36">
        <v>14801.807000000001</v>
      </c>
      <c r="J125" s="36" t="s">
        <v>200</v>
      </c>
      <c r="K125" s="36" t="s">
        <v>52</v>
      </c>
      <c r="L125" s="36" t="s">
        <v>201</v>
      </c>
      <c r="N125" s="36" t="s">
        <v>202</v>
      </c>
    </row>
    <row r="126" spans="1:14">
      <c r="A126" s="29" t="str">
        <f t="shared" si="4"/>
        <v>Bauernfeind H</v>
      </c>
      <c r="B126" s="5" t="str">
        <f t="shared" si="5"/>
        <v>II</v>
      </c>
      <c r="C126" s="29">
        <f t="shared" si="6"/>
        <v>15601.776</v>
      </c>
      <c r="D126" s="36" t="str">
        <f t="shared" si="7"/>
        <v>pg</v>
      </c>
      <c r="E126" s="124">
        <f>VLOOKUP(C126,'Active 1'!C$21:E$934,3,FALSE)</f>
        <v>-29357.410234931245</v>
      </c>
      <c r="G126" s="36">
        <v>-29358</v>
      </c>
      <c r="H126" s="36">
        <v>-8.6300000000000002E-2</v>
      </c>
      <c r="I126" s="36">
        <v>15601.776</v>
      </c>
      <c r="J126" s="36" t="s">
        <v>200</v>
      </c>
      <c r="K126" s="36" t="s">
        <v>52</v>
      </c>
      <c r="L126" s="36" t="s">
        <v>201</v>
      </c>
      <c r="N126" s="36" t="s">
        <v>202</v>
      </c>
    </row>
    <row r="127" spans="1:14">
      <c r="A127" s="29" t="str">
        <f t="shared" si="4"/>
        <v>Bauernfeind H</v>
      </c>
      <c r="B127" s="5" t="str">
        <f t="shared" si="5"/>
        <v>II</v>
      </c>
      <c r="C127" s="29">
        <f t="shared" si="6"/>
        <v>15694.557000000001</v>
      </c>
      <c r="D127" s="36" t="str">
        <f t="shared" si="7"/>
        <v>pg</v>
      </c>
      <c r="E127" s="124">
        <f>VLOOKUP(C127,'Active 1'!C$21:E$934,3,FALSE)</f>
        <v>-29239.347176092622</v>
      </c>
      <c r="G127" s="36">
        <v>-29240</v>
      </c>
      <c r="H127" s="36">
        <v>-3.5999999999999997E-2</v>
      </c>
      <c r="I127" s="36">
        <v>15694.557000000001</v>
      </c>
      <c r="J127" s="36" t="s">
        <v>200</v>
      </c>
      <c r="K127" s="36" t="s">
        <v>52</v>
      </c>
      <c r="L127" s="36" t="s">
        <v>201</v>
      </c>
      <c r="N127" s="36" t="s">
        <v>202</v>
      </c>
    </row>
    <row r="128" spans="1:14">
      <c r="A128" s="29" t="str">
        <f t="shared" si="4"/>
        <v>Bauernfeind H</v>
      </c>
      <c r="B128" s="5" t="str">
        <f t="shared" si="5"/>
        <v>I</v>
      </c>
      <c r="C128" s="29">
        <f t="shared" si="6"/>
        <v>16029.663</v>
      </c>
      <c r="D128" s="36" t="str">
        <f t="shared" si="7"/>
        <v>pg</v>
      </c>
      <c r="E128" s="124">
        <f>VLOOKUP(C128,'Active 1'!C$21:E$934,3,FALSE)</f>
        <v>-28812.927549281376</v>
      </c>
      <c r="G128" s="36">
        <v>-28813</v>
      </c>
      <c r="H128" s="36">
        <v>-9.6699999999999994E-2</v>
      </c>
      <c r="I128" s="36">
        <v>16029.663</v>
      </c>
      <c r="J128" s="36" t="s">
        <v>199</v>
      </c>
      <c r="K128" s="36" t="s">
        <v>52</v>
      </c>
      <c r="L128" s="36" t="s">
        <v>201</v>
      </c>
      <c r="N128" s="36" t="s">
        <v>202</v>
      </c>
    </row>
    <row r="129" spans="1:14">
      <c r="A129" s="29" t="str">
        <f t="shared" si="4"/>
        <v>Bauernfeind H</v>
      </c>
      <c r="B129" s="5" t="str">
        <f t="shared" si="5"/>
        <v>I</v>
      </c>
      <c r="C129" s="29">
        <f t="shared" si="6"/>
        <v>16033.629000000001</v>
      </c>
      <c r="D129" s="36" t="str">
        <f t="shared" si="7"/>
        <v>pg</v>
      </c>
      <c r="E129" s="124">
        <f>VLOOKUP(C129,'Active 1'!C$21:E$934,3,FALSE)</f>
        <v>-28807.880846924705</v>
      </c>
      <c r="G129" s="36">
        <v>-28808</v>
      </c>
      <c r="H129" s="36">
        <v>-0.06</v>
      </c>
      <c r="I129" s="36">
        <v>16033.629000000001</v>
      </c>
      <c r="J129" s="36" t="s">
        <v>199</v>
      </c>
      <c r="K129" s="36" t="s">
        <v>52</v>
      </c>
      <c r="L129" s="36" t="s">
        <v>201</v>
      </c>
      <c r="N129" s="36" t="s">
        <v>202</v>
      </c>
    </row>
    <row r="130" spans="1:14">
      <c r="A130" s="29" t="str">
        <f t="shared" si="4"/>
        <v>Bauernfeind H</v>
      </c>
      <c r="B130" s="5" t="str">
        <f t="shared" si="5"/>
        <v>I</v>
      </c>
      <c r="C130" s="29">
        <f t="shared" si="6"/>
        <v>16330.677</v>
      </c>
      <c r="D130" s="36" t="str">
        <f t="shared" si="7"/>
        <v>pg</v>
      </c>
      <c r="E130" s="124">
        <f>VLOOKUP(C130,'Active 1'!C$21:E$934,3,FALSE)</f>
        <v>-28429.889711865868</v>
      </c>
      <c r="G130" s="36">
        <v>-28430</v>
      </c>
      <c r="H130" s="36">
        <v>-6.4799999999999996E-2</v>
      </c>
      <c r="I130" s="36">
        <v>16330.677</v>
      </c>
      <c r="J130" s="36" t="s">
        <v>199</v>
      </c>
      <c r="K130" s="36" t="s">
        <v>52</v>
      </c>
      <c r="L130" s="36" t="s">
        <v>201</v>
      </c>
      <c r="N130" s="36" t="s">
        <v>202</v>
      </c>
    </row>
    <row r="131" spans="1:14">
      <c r="A131" s="29" t="str">
        <f t="shared" si="4"/>
        <v>Bauernfeind H</v>
      </c>
      <c r="B131" s="5" t="str">
        <f t="shared" si="5"/>
        <v>II</v>
      </c>
      <c r="C131" s="29">
        <f t="shared" si="6"/>
        <v>16413.598999999998</v>
      </c>
      <c r="D131" s="36" t="str">
        <f t="shared" si="7"/>
        <v>pg</v>
      </c>
      <c r="E131" s="124">
        <f>VLOOKUP(C131,'Active 1'!C$21:E$934,3,FALSE)</f>
        <v>-28324.372149379844</v>
      </c>
      <c r="G131" s="36">
        <v>-28325</v>
      </c>
      <c r="H131" s="36">
        <v>-5.04E-2</v>
      </c>
      <c r="I131" s="36">
        <v>16413.598999999998</v>
      </c>
      <c r="J131" s="36" t="s">
        <v>200</v>
      </c>
      <c r="K131" s="36" t="s">
        <v>52</v>
      </c>
      <c r="L131" s="36" t="s">
        <v>201</v>
      </c>
      <c r="N131" s="36" t="s">
        <v>202</v>
      </c>
    </row>
    <row r="132" spans="1:14">
      <c r="A132" s="29" t="str">
        <f t="shared" si="4"/>
        <v>Bauernfeind H</v>
      </c>
      <c r="B132" s="5" t="str">
        <f t="shared" si="5"/>
        <v>I</v>
      </c>
      <c r="C132" s="29">
        <f t="shared" si="6"/>
        <v>16990.810000000001</v>
      </c>
      <c r="D132" s="36" t="str">
        <f t="shared" si="7"/>
        <v>pg</v>
      </c>
      <c r="E132" s="124">
        <f>VLOOKUP(C132,'Active 1'!C$21:E$934,3,FALSE)</f>
        <v>-27589.875902785185</v>
      </c>
      <c r="G132" s="36">
        <v>-27590</v>
      </c>
      <c r="H132" s="36">
        <v>-4.9099999999999998E-2</v>
      </c>
      <c r="I132" s="36">
        <v>16990.810000000001</v>
      </c>
      <c r="J132" s="36" t="s">
        <v>199</v>
      </c>
      <c r="K132" s="36" t="s">
        <v>52</v>
      </c>
      <c r="L132" s="36" t="s">
        <v>201</v>
      </c>
      <c r="N132" s="36" t="s">
        <v>202</v>
      </c>
    </row>
    <row r="133" spans="1:14">
      <c r="A133" s="29" t="str">
        <f t="shared" si="4"/>
        <v>Bauernfeind H</v>
      </c>
      <c r="B133" s="5" t="str">
        <f t="shared" si="5"/>
        <v>II</v>
      </c>
      <c r="C133" s="29">
        <f t="shared" si="6"/>
        <v>17021.773000000001</v>
      </c>
      <c r="D133" s="36" t="str">
        <f t="shared" si="7"/>
        <v>pg</v>
      </c>
      <c r="E133" s="124">
        <f>VLOOKUP(C133,'Active 1'!C$21:E$934,3,FALSE)</f>
        <v>-27550.475740135287</v>
      </c>
      <c r="G133" s="36">
        <v>-27551</v>
      </c>
      <c r="H133" s="36">
        <v>-0.12740000000000001</v>
      </c>
      <c r="I133" s="36">
        <v>17021.773000000001</v>
      </c>
      <c r="J133" s="36" t="s">
        <v>200</v>
      </c>
      <c r="K133" s="36" t="s">
        <v>52</v>
      </c>
      <c r="L133" s="36" t="s">
        <v>201</v>
      </c>
      <c r="N133" s="36" t="s">
        <v>202</v>
      </c>
    </row>
    <row r="134" spans="1:14">
      <c r="A134" s="29" t="str">
        <f t="shared" si="4"/>
        <v>Bauernfeind H</v>
      </c>
      <c r="B134" s="5" t="str">
        <f t="shared" si="5"/>
        <v>I</v>
      </c>
      <c r="C134" s="29">
        <f t="shared" si="6"/>
        <v>17145.578000000001</v>
      </c>
      <c r="D134" s="36" t="str">
        <f t="shared" si="7"/>
        <v>pg</v>
      </c>
      <c r="E134" s="124">
        <f>VLOOKUP(C134,'Active 1'!C$21:E$934,3,FALSE)</f>
        <v>-27392.934896648847</v>
      </c>
      <c r="G134" s="36">
        <v>-27393</v>
      </c>
      <c r="H134" s="36">
        <v>-9.4399999999999998E-2</v>
      </c>
      <c r="I134" s="36">
        <v>17145.578000000001</v>
      </c>
      <c r="J134" s="36" t="s">
        <v>199</v>
      </c>
      <c r="K134" s="36" t="s">
        <v>52</v>
      </c>
      <c r="L134" s="36" t="s">
        <v>201</v>
      </c>
      <c r="N134" s="36" t="s">
        <v>202</v>
      </c>
    </row>
    <row r="135" spans="1:14">
      <c r="A135" s="29" t="str">
        <f t="shared" si="4"/>
        <v>Bauernfeind H</v>
      </c>
      <c r="B135" s="5" t="str">
        <f t="shared" si="5"/>
        <v>II</v>
      </c>
      <c r="C135" s="29">
        <f t="shared" si="6"/>
        <v>17432.853999999999</v>
      </c>
      <c r="D135" s="36" t="str">
        <f t="shared" si="7"/>
        <v>pg</v>
      </c>
      <c r="E135" s="124">
        <f>VLOOKUP(C135,'Active 1'!C$21:E$934,3,FALSE)</f>
        <v>-27027.378551158683</v>
      </c>
      <c r="G135" s="36">
        <v>-27028</v>
      </c>
      <c r="H135" s="36">
        <v>-4.8099999999999997E-2</v>
      </c>
      <c r="I135" s="36">
        <v>17432.853999999999</v>
      </c>
      <c r="J135" s="36" t="s">
        <v>200</v>
      </c>
      <c r="K135" s="36" t="s">
        <v>52</v>
      </c>
      <c r="L135" s="36" t="s">
        <v>201</v>
      </c>
      <c r="N135" s="36" t="s">
        <v>202</v>
      </c>
    </row>
    <row r="136" spans="1:14">
      <c r="A136" s="29" t="str">
        <f t="shared" si="4"/>
        <v>Bauernfeind H</v>
      </c>
      <c r="B136" s="5" t="str">
        <f t="shared" si="5"/>
        <v>II</v>
      </c>
      <c r="C136" s="29">
        <f t="shared" si="6"/>
        <v>17458.731</v>
      </c>
      <c r="D136" s="36" t="str">
        <f t="shared" si="7"/>
        <v>pg</v>
      </c>
      <c r="E136" s="124">
        <f>VLOOKUP(C136,'Active 1'!C$21:E$934,3,FALSE)</f>
        <v>-26994.450281646961</v>
      </c>
      <c r="G136" s="36">
        <v>-26995</v>
      </c>
      <c r="H136" s="36">
        <v>-0.1043</v>
      </c>
      <c r="I136" s="36">
        <v>17458.731</v>
      </c>
      <c r="J136" s="36" t="s">
        <v>200</v>
      </c>
      <c r="K136" s="36" t="s">
        <v>52</v>
      </c>
      <c r="L136" s="36" t="s">
        <v>201</v>
      </c>
      <c r="N136" s="36" t="s">
        <v>202</v>
      </c>
    </row>
    <row r="137" spans="1:14">
      <c r="A137" s="29" t="str">
        <f t="shared" si="4"/>
        <v>Bauernfeind H</v>
      </c>
      <c r="B137" s="5" t="str">
        <f t="shared" si="5"/>
        <v>I</v>
      </c>
      <c r="C137" s="29">
        <f t="shared" si="6"/>
        <v>17497.669999999998</v>
      </c>
      <c r="D137" s="36" t="str">
        <f t="shared" si="7"/>
        <v>pg</v>
      </c>
      <c r="E137" s="124">
        <f>VLOOKUP(C137,'Active 1'!C$21:E$934,3,FALSE)</f>
        <v>-26944.900724645886</v>
      </c>
      <c r="G137" s="36">
        <v>-26945</v>
      </c>
      <c r="H137" s="36">
        <v>-6.5000000000000002E-2</v>
      </c>
      <c r="I137" s="36">
        <v>17497.669999999998</v>
      </c>
      <c r="J137" s="36" t="s">
        <v>199</v>
      </c>
      <c r="K137" s="36" t="s">
        <v>52</v>
      </c>
      <c r="L137" s="36" t="s">
        <v>201</v>
      </c>
      <c r="N137" s="36" t="s">
        <v>202</v>
      </c>
    </row>
    <row r="138" spans="1:14">
      <c r="A138" s="29" t="str">
        <f t="shared" si="4"/>
        <v>Bauernfeind H</v>
      </c>
      <c r="B138" s="5" t="str">
        <f t="shared" si="5"/>
        <v>I</v>
      </c>
      <c r="C138" s="29">
        <f t="shared" si="6"/>
        <v>18283.489000000001</v>
      </c>
      <c r="D138" s="36" t="str">
        <f t="shared" si="7"/>
        <v>pg</v>
      </c>
      <c r="E138" s="124">
        <f>VLOOKUP(C138,'Active 1'!C$21:E$934,3,FALSE)</f>
        <v>-25944.95251506089</v>
      </c>
      <c r="G138" s="36">
        <v>-25945</v>
      </c>
      <c r="H138" s="36">
        <v>-0.1</v>
      </c>
      <c r="I138" s="36">
        <v>18283.489000000001</v>
      </c>
      <c r="J138" s="36" t="s">
        <v>199</v>
      </c>
      <c r="K138" s="36" t="s">
        <v>52</v>
      </c>
      <c r="L138" s="36" t="s">
        <v>201</v>
      </c>
      <c r="N138" s="36" t="s">
        <v>202</v>
      </c>
    </row>
    <row r="139" spans="1:14">
      <c r="A139" s="29" t="str">
        <f t="shared" ref="A139:A202" si="8">L139</f>
        <v>Bauernfeind H</v>
      </c>
      <c r="B139" s="5" t="str">
        <f t="shared" ref="B139:B202" si="9">IF(J139="s","II","I")</f>
        <v>I</v>
      </c>
      <c r="C139" s="29">
        <f t="shared" ref="C139:C202" si="10">I139</f>
        <v>18683.471000000001</v>
      </c>
      <c r="D139" s="36" t="str">
        <f t="shared" ref="D139:D202" si="11">K139</f>
        <v>pg</v>
      </c>
      <c r="E139" s="124">
        <f>VLOOKUP(C139,'Active 1'!C$21:E$934,3,FALSE)</f>
        <v>-25435.978712230688</v>
      </c>
      <c r="G139" s="36">
        <v>-25436</v>
      </c>
      <c r="H139" s="36">
        <v>-0.1177</v>
      </c>
      <c r="I139" s="36">
        <v>18683.471000000001</v>
      </c>
      <c r="J139" s="36" t="s">
        <v>199</v>
      </c>
      <c r="K139" s="36" t="s">
        <v>52</v>
      </c>
      <c r="L139" s="36" t="s">
        <v>201</v>
      </c>
      <c r="N139" s="36" t="s">
        <v>202</v>
      </c>
    </row>
    <row r="140" spans="1:14">
      <c r="A140" s="29" t="str">
        <f t="shared" si="8"/>
        <v>Bauernfeind H</v>
      </c>
      <c r="B140" s="5" t="str">
        <f t="shared" si="9"/>
        <v>II</v>
      </c>
      <c r="C140" s="29">
        <f t="shared" si="10"/>
        <v>19238.75</v>
      </c>
      <c r="D140" s="36" t="str">
        <f t="shared" si="11"/>
        <v>pg</v>
      </c>
      <c r="E140" s="124">
        <f>VLOOKUP(C140,'Active 1'!C$21:E$934,3,FALSE)</f>
        <v>-24729.390755118242</v>
      </c>
      <c r="G140" s="36">
        <v>-24730</v>
      </c>
      <c r="H140" s="36">
        <v>-4.4600000000000001E-2</v>
      </c>
      <c r="I140" s="36">
        <v>19238.75</v>
      </c>
      <c r="J140" s="36" t="s">
        <v>200</v>
      </c>
      <c r="K140" s="36" t="s">
        <v>52</v>
      </c>
      <c r="L140" s="36" t="s">
        <v>201</v>
      </c>
      <c r="N140" s="36" t="s">
        <v>202</v>
      </c>
    </row>
    <row r="141" spans="1:14">
      <c r="A141" s="29" t="str">
        <f t="shared" si="8"/>
        <v>Bauernfeind H</v>
      </c>
      <c r="B141" s="5" t="str">
        <f t="shared" si="9"/>
        <v>II</v>
      </c>
      <c r="C141" s="29">
        <f t="shared" si="10"/>
        <v>19308.672999999999</v>
      </c>
      <c r="D141" s="36" t="str">
        <f t="shared" si="11"/>
        <v>pg</v>
      </c>
      <c r="E141" s="124">
        <f>VLOOKUP(C141,'Active 1'!C$21:E$934,3,FALSE)</f>
        <v>-24640.414313140114</v>
      </c>
      <c r="G141" s="36">
        <v>-24641</v>
      </c>
      <c r="H141" s="36">
        <v>-6.2600000000000003E-2</v>
      </c>
      <c r="I141" s="36">
        <v>19308.672999999999</v>
      </c>
      <c r="J141" s="36" t="s">
        <v>200</v>
      </c>
      <c r="K141" s="36" t="s">
        <v>52</v>
      </c>
      <c r="L141" s="36" t="s">
        <v>201</v>
      </c>
      <c r="N141" s="36" t="s">
        <v>202</v>
      </c>
    </row>
    <row r="142" spans="1:14">
      <c r="A142" s="29" t="str">
        <f t="shared" si="8"/>
        <v>Bauernfeind H</v>
      </c>
      <c r="B142" s="5" t="str">
        <f t="shared" si="9"/>
        <v>II</v>
      </c>
      <c r="C142" s="29">
        <f t="shared" si="10"/>
        <v>19668.613000000001</v>
      </c>
      <c r="D142" s="36" t="str">
        <f t="shared" si="11"/>
        <v>pg</v>
      </c>
      <c r="E142" s="124">
        <f>VLOOKUP(C142,'Active 1'!C$21:E$934,3,FALSE)</f>
        <v>-24182.393625732424</v>
      </c>
      <c r="G142" s="36">
        <v>-24183</v>
      </c>
      <c r="H142" s="36">
        <v>-4.3700000000000003E-2</v>
      </c>
      <c r="I142" s="36">
        <v>19668.613000000001</v>
      </c>
      <c r="J142" s="36" t="s">
        <v>200</v>
      </c>
      <c r="K142" s="36" t="s">
        <v>52</v>
      </c>
      <c r="L142" s="36" t="s">
        <v>201</v>
      </c>
      <c r="N142" s="36" t="s">
        <v>202</v>
      </c>
    </row>
    <row r="143" spans="1:14">
      <c r="A143" s="29" t="str">
        <f t="shared" si="8"/>
        <v>Bauernfeind H</v>
      </c>
      <c r="B143" s="5" t="str">
        <f t="shared" si="9"/>
        <v>I</v>
      </c>
      <c r="C143" s="29">
        <f t="shared" si="10"/>
        <v>19948.821</v>
      </c>
      <c r="D143" s="36" t="str">
        <f t="shared" si="11"/>
        <v>pg</v>
      </c>
      <c r="E143" s="124">
        <f>VLOOKUP(C143,'Active 1'!C$21:E$934,3,FALSE)</f>
        <v>-23825.831252067001</v>
      </c>
      <c r="G143" s="36">
        <v>-23826</v>
      </c>
      <c r="H143" s="36">
        <v>7.4000000000000003E-3</v>
      </c>
      <c r="I143" s="36">
        <v>19948.821</v>
      </c>
      <c r="J143" s="36" t="s">
        <v>199</v>
      </c>
      <c r="K143" s="36" t="s">
        <v>52</v>
      </c>
      <c r="L143" s="36" t="s">
        <v>201</v>
      </c>
      <c r="N143" s="36" t="s">
        <v>202</v>
      </c>
    </row>
    <row r="144" spans="1:14">
      <c r="A144" s="29" t="str">
        <f t="shared" si="8"/>
        <v>Bauernfeind H</v>
      </c>
      <c r="B144" s="5" t="str">
        <f t="shared" si="9"/>
        <v>II</v>
      </c>
      <c r="C144" s="29">
        <f t="shared" si="10"/>
        <v>20005.723000000002</v>
      </c>
      <c r="D144" s="36" t="str">
        <f t="shared" si="11"/>
        <v>pg</v>
      </c>
      <c r="E144" s="124">
        <f>VLOOKUP(C144,'Active 1'!C$21:E$934,3,FALSE)</f>
        <v>-23753.423925415689</v>
      </c>
      <c r="G144" s="36">
        <v>-23754</v>
      </c>
      <c r="H144" s="36">
        <v>-6.5100000000000005E-2</v>
      </c>
      <c r="I144" s="36">
        <v>20005.723000000002</v>
      </c>
      <c r="J144" s="36" t="s">
        <v>200</v>
      </c>
      <c r="K144" s="36" t="s">
        <v>52</v>
      </c>
      <c r="L144" s="36" t="s">
        <v>201</v>
      </c>
      <c r="N144" s="36" t="s">
        <v>202</v>
      </c>
    </row>
    <row r="145" spans="1:14">
      <c r="A145" s="29" t="str">
        <f t="shared" si="8"/>
        <v>Bauernfeind H</v>
      </c>
      <c r="B145" s="5" t="str">
        <f t="shared" si="9"/>
        <v>II</v>
      </c>
      <c r="C145" s="29">
        <f t="shared" si="10"/>
        <v>20012.792000000001</v>
      </c>
      <c r="D145" s="36" t="str">
        <f t="shared" si="11"/>
        <v>pg</v>
      </c>
      <c r="E145" s="124">
        <f>VLOOKUP(C145,'Active 1'!C$21:E$934,3,FALSE)</f>
        <v>-23744.428681099176</v>
      </c>
      <c r="G145" s="36">
        <v>-23745</v>
      </c>
      <c r="H145" s="36">
        <v>-6.88E-2</v>
      </c>
      <c r="I145" s="36">
        <v>20012.792000000001</v>
      </c>
      <c r="J145" s="36" t="s">
        <v>200</v>
      </c>
      <c r="K145" s="36" t="s">
        <v>52</v>
      </c>
      <c r="L145" s="36" t="s">
        <v>201</v>
      </c>
      <c r="N145" s="36" t="s">
        <v>202</v>
      </c>
    </row>
    <row r="146" spans="1:14">
      <c r="A146" s="29" t="str">
        <f t="shared" si="8"/>
        <v>Bauernfeind H</v>
      </c>
      <c r="B146" s="5" t="str">
        <f t="shared" si="9"/>
        <v>II</v>
      </c>
      <c r="C146" s="29">
        <f t="shared" si="10"/>
        <v>20046.612000000001</v>
      </c>
      <c r="D146" s="36" t="str">
        <f t="shared" si="11"/>
        <v>pg</v>
      </c>
      <c r="E146" s="124">
        <f>VLOOKUP(C146,'Active 1'!C$21:E$934,3,FALSE)</f>
        <v>-23701.39300946466</v>
      </c>
      <c r="G146" s="36">
        <v>-23702</v>
      </c>
      <c r="H146" s="36">
        <v>-4.0500000000000001E-2</v>
      </c>
      <c r="I146" s="36">
        <v>20046.612000000001</v>
      </c>
      <c r="J146" s="36" t="s">
        <v>200</v>
      </c>
      <c r="K146" s="36" t="s">
        <v>52</v>
      </c>
      <c r="L146" s="36" t="s">
        <v>201</v>
      </c>
      <c r="N146" s="36" t="s">
        <v>202</v>
      </c>
    </row>
    <row r="147" spans="1:14">
      <c r="A147" s="29" t="str">
        <f t="shared" si="8"/>
        <v>Bauernfeind H</v>
      </c>
      <c r="B147" s="5" t="str">
        <f t="shared" si="9"/>
        <v>I</v>
      </c>
      <c r="C147" s="29">
        <f t="shared" si="10"/>
        <v>20407.633000000002</v>
      </c>
      <c r="D147" s="36" t="str">
        <f t="shared" si="11"/>
        <v>pg</v>
      </c>
      <c r="E147" s="124">
        <f>VLOOKUP(C147,'Active 1'!C$21:E$934,3,FALSE)</f>
        <v>-23241.996758454461</v>
      </c>
      <c r="G147" s="36">
        <v>-23242</v>
      </c>
      <c r="H147" s="36">
        <v>-0.1193</v>
      </c>
      <c r="I147" s="36">
        <v>20407.633000000002</v>
      </c>
      <c r="J147" s="36" t="s">
        <v>199</v>
      </c>
      <c r="K147" s="36" t="s">
        <v>52</v>
      </c>
      <c r="L147" s="36" t="s">
        <v>201</v>
      </c>
      <c r="N147" s="36" t="s">
        <v>202</v>
      </c>
    </row>
    <row r="148" spans="1:14">
      <c r="A148" s="29" t="str">
        <f t="shared" si="8"/>
        <v>Bauernfeind H</v>
      </c>
      <c r="B148" s="5" t="str">
        <f t="shared" si="9"/>
        <v>II</v>
      </c>
      <c r="C148" s="29">
        <f t="shared" si="10"/>
        <v>20409.614000000001</v>
      </c>
      <c r="D148" s="36" t="str">
        <f t="shared" si="11"/>
        <v>pg</v>
      </c>
      <c r="E148" s="124">
        <f>VLOOKUP(C148,'Active 1'!C$21:E$934,3,FALSE)</f>
        <v>-23239.475952259665</v>
      </c>
      <c r="G148" s="36">
        <v>-23240</v>
      </c>
      <c r="H148" s="36">
        <v>-0.10299999999999999</v>
      </c>
      <c r="I148" s="36">
        <v>20409.614000000001</v>
      </c>
      <c r="J148" s="36" t="s">
        <v>200</v>
      </c>
      <c r="K148" s="36" t="s">
        <v>52</v>
      </c>
      <c r="L148" s="36" t="s">
        <v>201</v>
      </c>
      <c r="N148" s="36" t="s">
        <v>202</v>
      </c>
    </row>
    <row r="149" spans="1:14">
      <c r="A149" s="29" t="str">
        <f t="shared" si="8"/>
        <v>Bauernfeind H</v>
      </c>
      <c r="B149" s="5" t="str">
        <f t="shared" si="9"/>
        <v>I</v>
      </c>
      <c r="C149" s="29">
        <f t="shared" si="10"/>
        <v>20667.776000000002</v>
      </c>
      <c r="D149" s="36" t="str">
        <f t="shared" si="11"/>
        <v>pg</v>
      </c>
      <c r="E149" s="124">
        <f>VLOOKUP(C149,'Active 1'!C$21:E$934,3,FALSE)</f>
        <v>-22910.966932138133</v>
      </c>
      <c r="G149" s="36">
        <v>-22911</v>
      </c>
      <c r="H149" s="36">
        <v>-9.4E-2</v>
      </c>
      <c r="I149" s="36">
        <v>20667.776000000002</v>
      </c>
      <c r="J149" s="36" t="s">
        <v>199</v>
      </c>
      <c r="K149" s="36" t="s">
        <v>52</v>
      </c>
      <c r="L149" s="36" t="s">
        <v>201</v>
      </c>
      <c r="N149" s="36" t="s">
        <v>202</v>
      </c>
    </row>
    <row r="150" spans="1:14">
      <c r="A150" s="29" t="str">
        <f t="shared" si="8"/>
        <v>Bauernfeind H</v>
      </c>
      <c r="B150" s="5" t="str">
        <f t="shared" si="9"/>
        <v>I</v>
      </c>
      <c r="C150" s="29">
        <f t="shared" si="10"/>
        <v>20763.621999999999</v>
      </c>
      <c r="D150" s="36" t="str">
        <f t="shared" si="11"/>
        <v>pg</v>
      </c>
      <c r="E150" s="124">
        <f>VLOOKUP(C150,'Active 1'!C$21:E$934,3,FALSE)</f>
        <v>-22789.003686026903</v>
      </c>
      <c r="G150" s="36">
        <v>-22789</v>
      </c>
      <c r="H150" s="36">
        <v>-0.1222</v>
      </c>
      <c r="I150" s="36">
        <v>20763.621999999999</v>
      </c>
      <c r="J150" s="36" t="s">
        <v>199</v>
      </c>
      <c r="K150" s="36" t="s">
        <v>52</v>
      </c>
      <c r="L150" s="36" t="s">
        <v>201</v>
      </c>
      <c r="N150" s="36" t="s">
        <v>202</v>
      </c>
    </row>
    <row r="151" spans="1:14">
      <c r="A151" s="29" t="str">
        <f t="shared" si="8"/>
        <v>Bauernfeind H</v>
      </c>
      <c r="B151" s="5" t="str">
        <f t="shared" si="9"/>
        <v>II</v>
      </c>
      <c r="C151" s="29">
        <f t="shared" si="10"/>
        <v>20769.61</v>
      </c>
      <c r="D151" s="36" t="str">
        <f t="shared" si="11"/>
        <v>pg</v>
      </c>
      <c r="E151" s="124">
        <f>VLOOKUP(C151,'Active 1'!C$21:E$934,3,FALSE)</f>
        <v>-22781.384005312902</v>
      </c>
      <c r="G151" s="36">
        <v>-22782</v>
      </c>
      <c r="H151" s="36">
        <v>-2.8199999999999999E-2</v>
      </c>
      <c r="I151" s="36">
        <v>20769.61</v>
      </c>
      <c r="J151" s="36" t="s">
        <v>200</v>
      </c>
      <c r="K151" s="36" t="s">
        <v>52</v>
      </c>
      <c r="L151" s="36" t="s">
        <v>201</v>
      </c>
      <c r="N151" s="36" t="s">
        <v>202</v>
      </c>
    </row>
    <row r="152" spans="1:14">
      <c r="A152" s="29" t="str">
        <f t="shared" si="8"/>
        <v>Bauernfeind H</v>
      </c>
      <c r="B152" s="5" t="str">
        <f t="shared" si="9"/>
        <v>I</v>
      </c>
      <c r="C152" s="29">
        <f t="shared" si="10"/>
        <v>20789.637999999999</v>
      </c>
      <c r="D152" s="36" t="str">
        <f t="shared" si="11"/>
        <v>pg</v>
      </c>
      <c r="E152" s="124">
        <f>VLOOKUP(C152,'Active 1'!C$21:E$934,3,FALSE)</f>
        <v>-22755.898540159265</v>
      </c>
      <c r="G152" s="36">
        <v>-22756</v>
      </c>
      <c r="H152" s="36">
        <v>-3.9399999999999998E-2</v>
      </c>
      <c r="I152" s="36">
        <v>20789.637999999999</v>
      </c>
      <c r="J152" s="36" t="s">
        <v>199</v>
      </c>
      <c r="K152" s="36" t="s">
        <v>52</v>
      </c>
      <c r="L152" s="36" t="s">
        <v>201</v>
      </c>
      <c r="N152" s="36" t="s">
        <v>202</v>
      </c>
    </row>
    <row r="153" spans="1:14">
      <c r="A153" s="29" t="str">
        <f t="shared" si="8"/>
        <v>Bauernfeind H</v>
      </c>
      <c r="B153" s="5" t="str">
        <f t="shared" si="9"/>
        <v>II</v>
      </c>
      <c r="C153" s="29">
        <f t="shared" si="10"/>
        <v>21206.522000000001</v>
      </c>
      <c r="D153" s="36" t="str">
        <f t="shared" si="11"/>
        <v>pg</v>
      </c>
      <c r="E153" s="124">
        <f>VLOOKUP(C153,'Active 1'!C$21:E$934,3,FALSE)</f>
        <v>-22225.417081445958</v>
      </c>
      <c r="G153" s="36">
        <v>-22226</v>
      </c>
      <c r="H153" s="36">
        <v>-5.0999999999999997E-2</v>
      </c>
      <c r="I153" s="36">
        <v>21206.522000000001</v>
      </c>
      <c r="J153" s="36" t="s">
        <v>200</v>
      </c>
      <c r="K153" s="36" t="s">
        <v>52</v>
      </c>
      <c r="L153" s="36" t="s">
        <v>201</v>
      </c>
      <c r="N153" s="36" t="s">
        <v>202</v>
      </c>
    </row>
    <row r="154" spans="1:14">
      <c r="A154" s="29" t="str">
        <f t="shared" si="8"/>
        <v>Bauernfeind H</v>
      </c>
      <c r="B154" s="5" t="str">
        <f t="shared" si="9"/>
        <v>II</v>
      </c>
      <c r="C154" s="29">
        <f t="shared" si="10"/>
        <v>21228.512999999999</v>
      </c>
      <c r="D154" s="36" t="str">
        <f t="shared" si="11"/>
        <v>pg</v>
      </c>
      <c r="E154" s="124">
        <f>VLOOKUP(C154,'Active 1'!C$21:E$934,3,FALSE)</f>
        <v>-22197.433714949369</v>
      </c>
      <c r="G154" s="36">
        <v>-22198</v>
      </c>
      <c r="H154" s="36">
        <v>-6.3899999999999998E-2</v>
      </c>
      <c r="I154" s="36">
        <v>21228.512999999999</v>
      </c>
      <c r="J154" s="36" t="s">
        <v>200</v>
      </c>
      <c r="K154" s="36" t="s">
        <v>52</v>
      </c>
      <c r="L154" s="36" t="s">
        <v>201</v>
      </c>
      <c r="N154" s="36" t="s">
        <v>202</v>
      </c>
    </row>
    <row r="155" spans="1:14">
      <c r="A155" s="29" t="str">
        <f t="shared" si="8"/>
        <v>Bauernfeind H</v>
      </c>
      <c r="B155" s="5" t="str">
        <f t="shared" si="9"/>
        <v>I</v>
      </c>
      <c r="C155" s="29">
        <f t="shared" si="10"/>
        <v>21423.760999999999</v>
      </c>
      <c r="D155" s="36" t="str">
        <f t="shared" si="11"/>
        <v>pg</v>
      </c>
      <c r="E155" s="124">
        <f>VLOOKUP(C155,'Active 1'!C$21:E$934,3,FALSE)</f>
        <v>-21948.982241995611</v>
      </c>
      <c r="G155" s="36">
        <v>-21949</v>
      </c>
      <c r="H155" s="36">
        <v>-0.10059999999999999</v>
      </c>
      <c r="I155" s="36">
        <v>21423.760999999999</v>
      </c>
      <c r="J155" s="36" t="s">
        <v>199</v>
      </c>
      <c r="K155" s="36" t="s">
        <v>52</v>
      </c>
      <c r="L155" s="36" t="s">
        <v>201</v>
      </c>
      <c r="N155" s="36" t="s">
        <v>202</v>
      </c>
    </row>
    <row r="156" spans="1:14">
      <c r="A156" s="29" t="str">
        <f t="shared" si="8"/>
        <v>Bauernfeind H</v>
      </c>
      <c r="B156" s="5" t="str">
        <f t="shared" si="9"/>
        <v>II</v>
      </c>
      <c r="C156" s="29">
        <f t="shared" si="10"/>
        <v>21481.631000000001</v>
      </c>
      <c r="D156" s="36" t="str">
        <f t="shared" si="11"/>
        <v>pg</v>
      </c>
      <c r="E156" s="124">
        <f>VLOOKUP(C156,'Active 1'!C$21:E$934,3,FALSE)</f>
        <v>-21875.343143311708</v>
      </c>
      <c r="G156" s="36">
        <v>-21876</v>
      </c>
      <c r="H156" s="36">
        <v>9.1000000000000004E-3</v>
      </c>
      <c r="I156" s="36">
        <v>21481.631000000001</v>
      </c>
      <c r="J156" s="36" t="s">
        <v>200</v>
      </c>
      <c r="K156" s="36" t="s">
        <v>52</v>
      </c>
      <c r="L156" s="36" t="s">
        <v>201</v>
      </c>
      <c r="N156" s="36" t="s">
        <v>202</v>
      </c>
    </row>
    <row r="157" spans="1:14">
      <c r="A157" s="29" t="str">
        <f t="shared" si="8"/>
        <v>Bauernfeind H</v>
      </c>
      <c r="B157" s="5" t="str">
        <f t="shared" si="9"/>
        <v>II</v>
      </c>
      <c r="C157" s="29">
        <f t="shared" si="10"/>
        <v>21488.616000000002</v>
      </c>
      <c r="D157" s="36" t="str">
        <f t="shared" si="11"/>
        <v>pg</v>
      </c>
      <c r="E157" s="124">
        <f>VLOOKUP(C157,'Active 1'!C$21:E$934,3,FALSE)</f>
        <v>-21866.45478830381</v>
      </c>
      <c r="G157" s="36">
        <v>-21867</v>
      </c>
      <c r="H157" s="36">
        <v>-7.8600000000000003E-2</v>
      </c>
      <c r="I157" s="36">
        <v>21488.616000000002</v>
      </c>
      <c r="J157" s="36" t="s">
        <v>200</v>
      </c>
      <c r="K157" s="36" t="s">
        <v>52</v>
      </c>
      <c r="L157" s="36" t="s">
        <v>201</v>
      </c>
      <c r="N157" s="36" t="s">
        <v>202</v>
      </c>
    </row>
    <row r="158" spans="1:14">
      <c r="A158" s="29" t="str">
        <f t="shared" si="8"/>
        <v>Bauernfeind H</v>
      </c>
      <c r="B158" s="5" t="str">
        <f t="shared" si="9"/>
        <v>I</v>
      </c>
      <c r="C158" s="29">
        <f t="shared" si="10"/>
        <v>21542.506000000001</v>
      </c>
      <c r="D158" s="36" t="str">
        <f t="shared" si="11"/>
        <v>pg</v>
      </c>
      <c r="E158" s="124">
        <f>VLOOKUP(C158,'Active 1'!C$21:E$934,3,FALSE)</f>
        <v>-21797.880206861348</v>
      </c>
      <c r="G158" s="36">
        <v>-21798</v>
      </c>
      <c r="H158" s="36">
        <v>-1.95E-2</v>
      </c>
      <c r="I158" s="36">
        <v>21542.506000000001</v>
      </c>
      <c r="J158" s="36" t="s">
        <v>199</v>
      </c>
      <c r="K158" s="36" t="s">
        <v>52</v>
      </c>
      <c r="L158" s="36" t="s">
        <v>201</v>
      </c>
      <c r="N158" s="36" t="s">
        <v>202</v>
      </c>
    </row>
    <row r="159" spans="1:14">
      <c r="A159" s="29" t="str">
        <f t="shared" si="8"/>
        <v>Bauernfeind H</v>
      </c>
      <c r="B159" s="5" t="str">
        <f t="shared" si="9"/>
        <v>II</v>
      </c>
      <c r="C159" s="29">
        <f t="shared" si="10"/>
        <v>21544.464</v>
      </c>
      <c r="D159" s="36" t="str">
        <f t="shared" si="11"/>
        <v>pg</v>
      </c>
      <c r="E159" s="124">
        <f>VLOOKUP(C159,'Active 1'!C$21:E$934,3,FALSE)</f>
        <v>-21795.388667977244</v>
      </c>
      <c r="G159" s="36">
        <v>-21796</v>
      </c>
      <c r="H159" s="36">
        <v>-2.6200000000000001E-2</v>
      </c>
      <c r="I159" s="36">
        <v>21544.464</v>
      </c>
      <c r="J159" s="36" t="s">
        <v>200</v>
      </c>
      <c r="K159" s="36" t="s">
        <v>52</v>
      </c>
      <c r="L159" s="36" t="s">
        <v>201</v>
      </c>
      <c r="N159" s="36" t="s">
        <v>202</v>
      </c>
    </row>
    <row r="160" spans="1:14">
      <c r="A160" s="29" t="str">
        <f t="shared" si="8"/>
        <v>Bauernfeind H</v>
      </c>
      <c r="B160" s="5" t="str">
        <f t="shared" si="9"/>
        <v>I</v>
      </c>
      <c r="C160" s="29">
        <f t="shared" si="10"/>
        <v>21731.784</v>
      </c>
      <c r="D160" s="36" t="str">
        <f t="shared" si="11"/>
        <v>pg</v>
      </c>
      <c r="E160" s="124">
        <f>VLOOKUP(C160,'Active 1'!C$21:E$934,3,FALSE)</f>
        <v>-21557.025509769741</v>
      </c>
      <c r="G160" s="36">
        <v>-21557</v>
      </c>
      <c r="H160" s="36">
        <v>-0.1323</v>
      </c>
      <c r="I160" s="36">
        <v>21731.784</v>
      </c>
      <c r="J160" s="36" t="s">
        <v>199</v>
      </c>
      <c r="K160" s="36" t="s">
        <v>52</v>
      </c>
      <c r="L160" s="36" t="s">
        <v>201</v>
      </c>
      <c r="N160" s="36" t="s">
        <v>202</v>
      </c>
    </row>
    <row r="161" spans="1:14">
      <c r="A161" s="29" t="str">
        <f t="shared" si="8"/>
        <v>Bauernfeind H</v>
      </c>
      <c r="B161" s="5" t="str">
        <f t="shared" si="9"/>
        <v>I</v>
      </c>
      <c r="C161" s="29">
        <f t="shared" si="10"/>
        <v>21768.806</v>
      </c>
      <c r="D161" s="36" t="str">
        <f t="shared" si="11"/>
        <v>pg</v>
      </c>
      <c r="E161" s="124">
        <f>VLOOKUP(C161,'Active 1'!C$21:E$934,3,FALSE)</f>
        <v>-21509.915319490228</v>
      </c>
      <c r="G161" s="36">
        <v>-21510</v>
      </c>
      <c r="H161" s="36">
        <v>-4.5499999999999999E-2</v>
      </c>
      <c r="I161" s="36">
        <v>21768.806</v>
      </c>
      <c r="J161" s="36" t="s">
        <v>199</v>
      </c>
      <c r="K161" s="36" t="s">
        <v>52</v>
      </c>
      <c r="L161" s="36" t="s">
        <v>201</v>
      </c>
      <c r="N161" s="36" t="s">
        <v>202</v>
      </c>
    </row>
    <row r="162" spans="1:14">
      <c r="A162" s="29" t="str">
        <f t="shared" si="8"/>
        <v>Bauernfeind H</v>
      </c>
      <c r="B162" s="5" t="str">
        <f t="shared" si="9"/>
        <v>II</v>
      </c>
      <c r="C162" s="29">
        <f t="shared" si="10"/>
        <v>21825.745999999999</v>
      </c>
      <c r="D162" s="36" t="str">
        <f t="shared" si="11"/>
        <v>pg</v>
      </c>
      <c r="E162" s="124">
        <f>VLOOKUP(C162,'Active 1'!C$21:E$934,3,FALSE)</f>
        <v>-21437.459638151693</v>
      </c>
      <c r="G162" s="36">
        <v>-21438</v>
      </c>
      <c r="H162" s="36">
        <v>-7.9899999999999999E-2</v>
      </c>
      <c r="I162" s="36">
        <v>21825.745999999999</v>
      </c>
      <c r="J162" s="36" t="s">
        <v>200</v>
      </c>
      <c r="K162" s="36" t="s">
        <v>52</v>
      </c>
      <c r="L162" s="36" t="s">
        <v>201</v>
      </c>
      <c r="N162" s="36" t="s">
        <v>202</v>
      </c>
    </row>
    <row r="163" spans="1:14">
      <c r="A163" s="29" t="str">
        <f t="shared" si="8"/>
        <v>Bauernfeind H</v>
      </c>
      <c r="B163" s="5" t="str">
        <f t="shared" si="9"/>
        <v>II</v>
      </c>
      <c r="C163" s="29">
        <f t="shared" si="10"/>
        <v>21844.632000000001</v>
      </c>
      <c r="D163" s="36" t="str">
        <f t="shared" si="11"/>
        <v>pg</v>
      </c>
      <c r="E163" s="124">
        <f>VLOOKUP(C163,'Active 1'!C$21:E$934,3,FALSE)</f>
        <v>-21413.427358598481</v>
      </c>
      <c r="G163" s="36">
        <v>-21414</v>
      </c>
      <c r="H163" s="36">
        <v>-5.4399999999999997E-2</v>
      </c>
      <c r="I163" s="36">
        <v>21844.632000000001</v>
      </c>
      <c r="J163" s="36" t="s">
        <v>200</v>
      </c>
      <c r="K163" s="36" t="s">
        <v>52</v>
      </c>
      <c r="L163" s="36" t="s">
        <v>201</v>
      </c>
      <c r="N163" s="36" t="s">
        <v>202</v>
      </c>
    </row>
    <row r="164" spans="1:14">
      <c r="A164" s="29" t="str">
        <f t="shared" si="8"/>
        <v>Bauernfeind H</v>
      </c>
      <c r="B164" s="5" t="str">
        <f t="shared" si="9"/>
        <v>II</v>
      </c>
      <c r="C164" s="29">
        <f t="shared" si="10"/>
        <v>21859.602999999999</v>
      </c>
      <c r="D164" s="36" t="str">
        <f t="shared" si="11"/>
        <v>pg</v>
      </c>
      <c r="E164" s="124">
        <f>VLOOKUP(C164,'Active 1'!C$21:E$934,3,FALSE)</f>
        <v>-21394.376884321715</v>
      </c>
      <c r="G164" s="36">
        <v>-21395</v>
      </c>
      <c r="H164" s="36">
        <v>-1.47E-2</v>
      </c>
      <c r="I164" s="36">
        <v>21859.602999999999</v>
      </c>
      <c r="J164" s="36" t="s">
        <v>200</v>
      </c>
      <c r="K164" s="36" t="s">
        <v>52</v>
      </c>
      <c r="L164" s="36" t="s">
        <v>201</v>
      </c>
      <c r="N164" s="36" t="s">
        <v>202</v>
      </c>
    </row>
    <row r="165" spans="1:14">
      <c r="A165" s="29" t="str">
        <f t="shared" si="8"/>
        <v>Bauernfeind H</v>
      </c>
      <c r="B165" s="5" t="str">
        <f t="shared" si="9"/>
        <v>II</v>
      </c>
      <c r="C165" s="29">
        <f t="shared" si="10"/>
        <v>21866.597000000002</v>
      </c>
      <c r="D165" s="36" t="str">
        <f t="shared" si="11"/>
        <v>pg</v>
      </c>
      <c r="E165" s="124">
        <f>VLOOKUP(C165,'Active 1'!C$21:E$934,3,FALSE)</f>
        <v>-21385.477076887892</v>
      </c>
      <c r="G165" s="36">
        <v>-21386</v>
      </c>
      <c r="H165" s="36">
        <v>-9.3399999999999997E-2</v>
      </c>
      <c r="I165" s="36">
        <v>21866.597000000002</v>
      </c>
      <c r="J165" s="36" t="s">
        <v>200</v>
      </c>
      <c r="K165" s="36" t="s">
        <v>52</v>
      </c>
      <c r="L165" s="36" t="s">
        <v>201</v>
      </c>
      <c r="N165" s="36" t="s">
        <v>202</v>
      </c>
    </row>
    <row r="166" spans="1:14">
      <c r="A166" s="29" t="str">
        <f t="shared" si="8"/>
        <v>Bauernfeind H</v>
      </c>
      <c r="B166" s="5" t="str">
        <f t="shared" si="9"/>
        <v>I</v>
      </c>
      <c r="C166" s="29">
        <f t="shared" si="10"/>
        <v>22238.706999999999</v>
      </c>
      <c r="D166" s="36" t="str">
        <f t="shared" si="11"/>
        <v>pg</v>
      </c>
      <c r="E166" s="124">
        <f>VLOOKUP(C166,'Active 1'!C$21:E$934,3,FALSE)</f>
        <v>-20911.970164648981</v>
      </c>
      <c r="G166" s="36">
        <v>-20912</v>
      </c>
      <c r="H166" s="36">
        <v>-8.5199999999999998E-2</v>
      </c>
      <c r="I166" s="36">
        <v>22238.706999999999</v>
      </c>
      <c r="J166" s="36" t="s">
        <v>199</v>
      </c>
      <c r="K166" s="36" t="s">
        <v>52</v>
      </c>
      <c r="L166" s="36" t="s">
        <v>201</v>
      </c>
      <c r="N166" s="36" t="s">
        <v>202</v>
      </c>
    </row>
    <row r="167" spans="1:14">
      <c r="A167" s="29" t="str">
        <f t="shared" si="8"/>
        <v>Bauernfeind H</v>
      </c>
      <c r="B167" s="5" t="str">
        <f t="shared" si="9"/>
        <v>II</v>
      </c>
      <c r="C167" s="29">
        <f t="shared" si="10"/>
        <v>22511.794000000002</v>
      </c>
      <c r="D167" s="36" t="str">
        <f t="shared" si="11"/>
        <v>pg</v>
      </c>
      <c r="E167" s="124">
        <f>VLOOKUP(C167,'Active 1'!C$21:E$934,3,FALSE)</f>
        <v>-20564.469204872061</v>
      </c>
      <c r="G167" s="36">
        <v>-20565</v>
      </c>
      <c r="H167" s="36">
        <v>-8.2500000000000004E-2</v>
      </c>
      <c r="I167" s="36">
        <v>22511.794000000002</v>
      </c>
      <c r="J167" s="36" t="s">
        <v>200</v>
      </c>
      <c r="K167" s="36" t="s">
        <v>52</v>
      </c>
      <c r="L167" s="36" t="s">
        <v>201</v>
      </c>
      <c r="N167" s="36" t="s">
        <v>202</v>
      </c>
    </row>
    <row r="168" spans="1:14">
      <c r="A168" s="29" t="str">
        <f t="shared" si="8"/>
        <v>Bauernfeind H</v>
      </c>
      <c r="B168" s="5" t="str">
        <f t="shared" si="9"/>
        <v>II</v>
      </c>
      <c r="C168" s="29">
        <f t="shared" si="10"/>
        <v>22674.526999999998</v>
      </c>
      <c r="D168" s="36" t="str">
        <f t="shared" si="11"/>
        <v>pg</v>
      </c>
      <c r="E168" s="124">
        <f>VLOOKUP(C168,'Active 1'!C$21:E$934,3,FALSE)</f>
        <v>-20357.392801794009</v>
      </c>
      <c r="G168" s="36">
        <v>-20358</v>
      </c>
      <c r="H168" s="36">
        <v>-2.1299999999999999E-2</v>
      </c>
      <c r="I168" s="36">
        <v>22674.526999999998</v>
      </c>
      <c r="J168" s="36" t="s">
        <v>200</v>
      </c>
      <c r="K168" s="36" t="s">
        <v>52</v>
      </c>
      <c r="L168" s="36" t="s">
        <v>201</v>
      </c>
      <c r="N168" s="36" t="s">
        <v>202</v>
      </c>
    </row>
    <row r="169" spans="1:14">
      <c r="A169" s="29" t="str">
        <f t="shared" si="8"/>
        <v>Bauernfeind H</v>
      </c>
      <c r="B169" s="5" t="str">
        <f t="shared" si="9"/>
        <v>II</v>
      </c>
      <c r="C169" s="29">
        <f t="shared" si="10"/>
        <v>22819.834999999999</v>
      </c>
      <c r="D169" s="36" t="str">
        <f t="shared" si="11"/>
        <v>pg</v>
      </c>
      <c r="E169" s="124">
        <f>VLOOKUP(C169,'Active 1'!C$21:E$934,3,FALSE)</f>
        <v>-20172.48956779435</v>
      </c>
      <c r="G169" s="36">
        <v>-20173</v>
      </c>
      <c r="H169" s="36">
        <v>-9.6299999999999997E-2</v>
      </c>
      <c r="I169" s="36">
        <v>22819.834999999999</v>
      </c>
      <c r="J169" s="36" t="s">
        <v>200</v>
      </c>
      <c r="K169" s="36" t="s">
        <v>52</v>
      </c>
      <c r="L169" s="36" t="s">
        <v>201</v>
      </c>
      <c r="N169" s="36" t="s">
        <v>202</v>
      </c>
    </row>
    <row r="170" spans="1:14">
      <c r="A170" s="29" t="str">
        <f t="shared" si="8"/>
        <v>Bauernfeind H</v>
      </c>
      <c r="B170" s="5" t="str">
        <f t="shared" si="9"/>
        <v>II</v>
      </c>
      <c r="C170" s="29">
        <f t="shared" si="10"/>
        <v>22834.776999999998</v>
      </c>
      <c r="D170" s="36" t="str">
        <f t="shared" si="11"/>
        <v>pg</v>
      </c>
      <c r="E170" s="124">
        <f>VLOOKUP(C170,'Active 1'!C$21:E$934,3,FALSE)</f>
        <v>-20153.475995778888</v>
      </c>
      <c r="G170" s="36">
        <v>-20154</v>
      </c>
      <c r="H170" s="36">
        <v>-8.5500000000000007E-2</v>
      </c>
      <c r="I170" s="36">
        <v>22834.776999999998</v>
      </c>
      <c r="J170" s="36" t="s">
        <v>200</v>
      </c>
      <c r="K170" s="36" t="s">
        <v>52</v>
      </c>
      <c r="L170" s="36" t="s">
        <v>201</v>
      </c>
      <c r="N170" s="36" t="s">
        <v>202</v>
      </c>
    </row>
    <row r="171" spans="1:14">
      <c r="A171" s="29" t="str">
        <f t="shared" si="8"/>
        <v>Bauernfeind H</v>
      </c>
      <c r="B171" s="5" t="str">
        <f t="shared" si="9"/>
        <v>I</v>
      </c>
      <c r="C171" s="29">
        <f t="shared" si="10"/>
        <v>22924.772000000001</v>
      </c>
      <c r="D171" s="36" t="str">
        <f t="shared" si="11"/>
        <v>pg</v>
      </c>
      <c r="E171" s="124">
        <f>VLOOKUP(C171,'Active 1'!C$21:E$934,3,FALSE)</f>
        <v>-20038.958099009269</v>
      </c>
      <c r="G171" s="36">
        <v>-20039</v>
      </c>
      <c r="H171" s="36">
        <v>-7.0699999999999999E-2</v>
      </c>
      <c r="I171" s="36">
        <v>22924.772000000001</v>
      </c>
      <c r="J171" s="36" t="s">
        <v>199</v>
      </c>
      <c r="K171" s="36" t="s">
        <v>52</v>
      </c>
      <c r="L171" s="36" t="s">
        <v>201</v>
      </c>
      <c r="N171" s="36" t="s">
        <v>202</v>
      </c>
    </row>
    <row r="172" spans="1:14">
      <c r="A172" s="29" t="str">
        <f t="shared" si="8"/>
        <v>Bauernfeind H</v>
      </c>
      <c r="B172" s="5" t="str">
        <f t="shared" si="9"/>
        <v>II</v>
      </c>
      <c r="C172" s="29">
        <f t="shared" si="10"/>
        <v>23308.655999999999</v>
      </c>
      <c r="D172" s="36" t="str">
        <f t="shared" si="11"/>
        <v>pg</v>
      </c>
      <c r="E172" s="124">
        <f>VLOOKUP(C172,'Active 1'!C$21:E$934,3,FALSE)</f>
        <v>-19550.468868679738</v>
      </c>
      <c r="G172" s="36">
        <v>-19551</v>
      </c>
      <c r="H172" s="36">
        <v>-7.6399999999999996E-2</v>
      </c>
      <c r="I172" s="36">
        <v>23308.655999999999</v>
      </c>
      <c r="J172" s="36" t="s">
        <v>200</v>
      </c>
      <c r="K172" s="36" t="s">
        <v>52</v>
      </c>
      <c r="L172" s="36" t="s">
        <v>201</v>
      </c>
      <c r="N172" s="36" t="s">
        <v>202</v>
      </c>
    </row>
    <row r="173" spans="1:14">
      <c r="A173" s="29" t="str">
        <f t="shared" si="8"/>
        <v>Bauernfeind H</v>
      </c>
      <c r="B173" s="5" t="str">
        <f t="shared" si="9"/>
        <v>II</v>
      </c>
      <c r="C173" s="29">
        <f t="shared" si="10"/>
        <v>23612.787</v>
      </c>
      <c r="D173" s="36" t="str">
        <f t="shared" si="11"/>
        <v>pg</v>
      </c>
      <c r="E173" s="124">
        <f>VLOOKUP(C173,'Active 1'!C$21:E$934,3,FALSE)</f>
        <v>-19163.464674419614</v>
      </c>
      <c r="G173" s="36">
        <v>-19164</v>
      </c>
      <c r="H173" s="36">
        <v>-7.0900000000000005E-2</v>
      </c>
      <c r="I173" s="36">
        <v>23612.787</v>
      </c>
      <c r="J173" s="36" t="s">
        <v>200</v>
      </c>
      <c r="K173" s="36" t="s">
        <v>52</v>
      </c>
      <c r="L173" s="36" t="s">
        <v>201</v>
      </c>
      <c r="N173" s="36" t="s">
        <v>202</v>
      </c>
    </row>
    <row r="174" spans="1:14">
      <c r="A174" s="29" t="str">
        <f t="shared" si="8"/>
        <v>Bauernfeind H</v>
      </c>
      <c r="B174" s="5" t="str">
        <f t="shared" si="9"/>
        <v>II</v>
      </c>
      <c r="C174" s="29">
        <f t="shared" si="10"/>
        <v>23638.710999999999</v>
      </c>
      <c r="D174" s="36" t="str">
        <f t="shared" si="11"/>
        <v>pg</v>
      </c>
      <c r="E174" s="124">
        <f>VLOOKUP(C174,'Active 1'!C$21:E$934,3,FALSE)</f>
        <v>-19130.476597794743</v>
      </c>
      <c r="G174" s="36">
        <v>-19131</v>
      </c>
      <c r="H174" s="36">
        <v>-8.0100000000000005E-2</v>
      </c>
      <c r="I174" s="36">
        <v>23638.710999999999</v>
      </c>
      <c r="J174" s="36" t="s">
        <v>200</v>
      </c>
      <c r="K174" s="36" t="s">
        <v>52</v>
      </c>
      <c r="L174" s="36" t="s">
        <v>201</v>
      </c>
      <c r="N174" s="36" t="s">
        <v>202</v>
      </c>
    </row>
    <row r="175" spans="1:14">
      <c r="A175" s="29" t="str">
        <f t="shared" si="8"/>
        <v>Bauernfeind H</v>
      </c>
      <c r="B175" s="5" t="str">
        <f t="shared" si="9"/>
        <v>II</v>
      </c>
      <c r="C175" s="29">
        <f t="shared" si="10"/>
        <v>23641.805</v>
      </c>
      <c r="D175" s="36" t="str">
        <f t="shared" si="11"/>
        <v>pg</v>
      </c>
      <c r="E175" s="124">
        <f>VLOOKUP(C175,'Active 1'!C$21:E$934,3,FALSE)</f>
        <v>-19126.539508260823</v>
      </c>
      <c r="G175" s="36">
        <v>-19127</v>
      </c>
      <c r="H175" s="36">
        <v>-0.1295</v>
      </c>
      <c r="I175" s="36">
        <v>23641.805</v>
      </c>
      <c r="J175" s="36" t="s">
        <v>200</v>
      </c>
      <c r="K175" s="36" t="s">
        <v>52</v>
      </c>
      <c r="L175" s="36" t="s">
        <v>201</v>
      </c>
      <c r="N175" s="36" t="s">
        <v>202</v>
      </c>
    </row>
    <row r="176" spans="1:14">
      <c r="A176" s="29" t="str">
        <f t="shared" si="8"/>
        <v>Bauernfeind H</v>
      </c>
      <c r="B176" s="5" t="str">
        <f t="shared" si="9"/>
        <v>I</v>
      </c>
      <c r="C176" s="29">
        <f t="shared" si="10"/>
        <v>23725.634999999998</v>
      </c>
      <c r="D176" s="36" t="str">
        <f t="shared" si="11"/>
        <v>pg</v>
      </c>
      <c r="E176" s="124">
        <f>VLOOKUP(C176,'Active 1'!C$21:E$934,3,FALSE)</f>
        <v>-19019.866523248358</v>
      </c>
      <c r="G176" s="36">
        <v>-19020</v>
      </c>
      <c r="H176" s="36">
        <v>7.1000000000000004E-3</v>
      </c>
      <c r="I176" s="36">
        <v>23725.634999999998</v>
      </c>
      <c r="J176" s="36" t="s">
        <v>199</v>
      </c>
      <c r="K176" s="36" t="s">
        <v>52</v>
      </c>
      <c r="L176" s="36" t="s">
        <v>201</v>
      </c>
      <c r="N176" s="36" t="s">
        <v>202</v>
      </c>
    </row>
    <row r="177" spans="1:14">
      <c r="A177" s="29" t="str">
        <f t="shared" si="8"/>
        <v>Bauernfeind H</v>
      </c>
      <c r="B177" s="5" t="str">
        <f t="shared" si="9"/>
        <v>I</v>
      </c>
      <c r="C177" s="29">
        <f t="shared" si="10"/>
        <v>23773.510999999999</v>
      </c>
      <c r="D177" s="36" t="str">
        <f t="shared" si="11"/>
        <v>pg</v>
      </c>
      <c r="E177" s="124">
        <f>VLOOKUP(C177,'Active 1'!C$21:E$934,3,FALSE)</f>
        <v>-18958.944707305895</v>
      </c>
      <c r="G177" s="36">
        <v>-18959</v>
      </c>
      <c r="H177" s="36">
        <v>-5.3999999999999999E-2</v>
      </c>
      <c r="I177" s="36">
        <v>23773.510999999999</v>
      </c>
      <c r="J177" s="36" t="s">
        <v>199</v>
      </c>
      <c r="K177" s="36" t="s">
        <v>52</v>
      </c>
      <c r="L177" s="36" t="s">
        <v>201</v>
      </c>
      <c r="N177" s="36" t="s">
        <v>202</v>
      </c>
    </row>
    <row r="178" spans="1:14">
      <c r="A178" s="29" t="str">
        <f t="shared" si="8"/>
        <v>Bauernfeind H</v>
      </c>
      <c r="B178" s="5" t="str">
        <f t="shared" si="9"/>
        <v>II</v>
      </c>
      <c r="C178" s="29">
        <f t="shared" si="10"/>
        <v>23953.791000000001</v>
      </c>
      <c r="D178" s="36" t="str">
        <f t="shared" si="11"/>
        <v>pg</v>
      </c>
      <c r="E178" s="124">
        <f>VLOOKUP(C178,'Active 1'!C$21:E$934,3,FALSE)</f>
        <v>-18729.539891153592</v>
      </c>
      <c r="G178" s="36">
        <v>-18730</v>
      </c>
      <c r="H178" s="36">
        <v>-0.12759999999999999</v>
      </c>
      <c r="I178" s="36">
        <v>23953.791000000001</v>
      </c>
      <c r="J178" s="36" t="s">
        <v>200</v>
      </c>
      <c r="K178" s="36" t="s">
        <v>52</v>
      </c>
      <c r="L178" s="36" t="s">
        <v>201</v>
      </c>
      <c r="N178" s="36" t="s">
        <v>202</v>
      </c>
    </row>
    <row r="179" spans="1:14">
      <c r="A179" s="29" t="str">
        <f t="shared" si="8"/>
        <v>Bauernfeind H</v>
      </c>
      <c r="B179" s="5" t="str">
        <f t="shared" si="9"/>
        <v>I</v>
      </c>
      <c r="C179" s="29">
        <f t="shared" si="10"/>
        <v>23981.798999999999</v>
      </c>
      <c r="D179" s="36" t="str">
        <f t="shared" si="11"/>
        <v>pg</v>
      </c>
      <c r="E179" s="124">
        <f>VLOOKUP(C179,'Active 1'!C$21:E$934,3,FALSE)</f>
        <v>-18693.899941681699</v>
      </c>
      <c r="G179" s="36">
        <v>-18694</v>
      </c>
      <c r="H179" s="36">
        <v>-1.7299999999999999E-2</v>
      </c>
      <c r="I179" s="36">
        <v>23981.798999999999</v>
      </c>
      <c r="J179" s="36" t="s">
        <v>199</v>
      </c>
      <c r="K179" s="36" t="s">
        <v>52</v>
      </c>
      <c r="L179" s="36" t="s">
        <v>201</v>
      </c>
      <c r="N179" s="36" t="s">
        <v>202</v>
      </c>
    </row>
    <row r="180" spans="1:14">
      <c r="A180" s="29" t="str">
        <f t="shared" si="8"/>
        <v>Bauernfeind H</v>
      </c>
      <c r="B180" s="5" t="str">
        <f t="shared" si="9"/>
        <v>I</v>
      </c>
      <c r="C180" s="29">
        <f t="shared" si="10"/>
        <v>24003.702000000001</v>
      </c>
      <c r="D180" s="36" t="str">
        <f t="shared" si="11"/>
        <v>pg</v>
      </c>
      <c r="E180" s="124">
        <f>VLOOKUP(C180,'Active 1'!C$21:E$934,3,FALSE)</f>
        <v>-18666.028554460798</v>
      </c>
      <c r="G180" s="36">
        <v>-18666</v>
      </c>
      <c r="H180" s="36">
        <v>-0.1182</v>
      </c>
      <c r="I180" s="36">
        <v>24003.702000000001</v>
      </c>
      <c r="J180" s="36" t="s">
        <v>199</v>
      </c>
      <c r="K180" s="36" t="s">
        <v>52</v>
      </c>
      <c r="L180" s="36" t="s">
        <v>201</v>
      </c>
      <c r="N180" s="36" t="s">
        <v>202</v>
      </c>
    </row>
    <row r="181" spans="1:14">
      <c r="A181" s="29" t="str">
        <f t="shared" si="8"/>
        <v>Bauernfeind H</v>
      </c>
      <c r="B181" s="5" t="str">
        <f t="shared" si="9"/>
        <v>II</v>
      </c>
      <c r="C181" s="29">
        <f t="shared" si="10"/>
        <v>24016.73</v>
      </c>
      <c r="D181" s="36" t="str">
        <f t="shared" si="11"/>
        <v>pg</v>
      </c>
      <c r="E181" s="124">
        <f>VLOOKUP(C181,'Active 1'!C$21:E$934,3,FALSE)</f>
        <v>-18649.450531691597</v>
      </c>
      <c r="G181" s="36">
        <v>-18650</v>
      </c>
      <c r="H181" s="36">
        <v>-5.6899999999999999E-2</v>
      </c>
      <c r="I181" s="36">
        <v>24016.73</v>
      </c>
      <c r="J181" s="36" t="s">
        <v>200</v>
      </c>
      <c r="K181" s="36" t="s">
        <v>52</v>
      </c>
      <c r="L181" s="36" t="s">
        <v>201</v>
      </c>
      <c r="N181" s="36" t="s">
        <v>202</v>
      </c>
    </row>
    <row r="182" spans="1:14">
      <c r="A182" s="29" t="str">
        <f t="shared" si="8"/>
        <v>Bauernfeind H</v>
      </c>
      <c r="B182" s="5" t="str">
        <f t="shared" si="9"/>
        <v>I</v>
      </c>
      <c r="C182" s="29">
        <f t="shared" si="10"/>
        <v>24422.6</v>
      </c>
      <c r="D182" s="36" t="str">
        <f t="shared" si="11"/>
        <v>pg</v>
      </c>
      <c r="E182" s="124">
        <f>VLOOKUP(C182,'Active 1'!C$21:E$934,3,FALSE)</f>
        <v>-18132.984297324318</v>
      </c>
      <c r="G182" s="36">
        <v>-18133</v>
      </c>
      <c r="H182" s="36">
        <v>-8.0399999999999999E-2</v>
      </c>
      <c r="I182" s="36">
        <v>24422.6</v>
      </c>
      <c r="J182" s="36" t="s">
        <v>199</v>
      </c>
      <c r="K182" s="36" t="s">
        <v>52</v>
      </c>
      <c r="L182" s="36" t="s">
        <v>201</v>
      </c>
      <c r="N182" s="36" t="s">
        <v>202</v>
      </c>
    </row>
    <row r="183" spans="1:14">
      <c r="A183" s="29" t="str">
        <f t="shared" si="8"/>
        <v>Bauernfeind H</v>
      </c>
      <c r="B183" s="5" t="str">
        <f t="shared" si="9"/>
        <v>I</v>
      </c>
      <c r="C183" s="29">
        <f t="shared" si="10"/>
        <v>24459.524000000001</v>
      </c>
      <c r="D183" s="36" t="str">
        <f t="shared" si="11"/>
        <v>pg</v>
      </c>
      <c r="E183" s="124">
        <f>VLOOKUP(C183,'Active 1'!C$21:E$934,3,FALSE)</f>
        <v>-18085.998811238183</v>
      </c>
      <c r="G183" s="36">
        <v>-18086</v>
      </c>
      <c r="H183" s="36">
        <v>-9.1600000000000001E-2</v>
      </c>
      <c r="I183" s="36">
        <v>24459.524000000001</v>
      </c>
      <c r="J183" s="36" t="s">
        <v>199</v>
      </c>
      <c r="K183" s="36" t="s">
        <v>52</v>
      </c>
      <c r="L183" s="36" t="s">
        <v>201</v>
      </c>
      <c r="N183" s="36" t="s">
        <v>202</v>
      </c>
    </row>
    <row r="184" spans="1:14">
      <c r="A184" s="29" t="str">
        <f t="shared" si="8"/>
        <v>Bauernfeind H</v>
      </c>
      <c r="B184" s="5" t="str">
        <f t="shared" si="9"/>
        <v>I</v>
      </c>
      <c r="C184" s="29">
        <f t="shared" si="10"/>
        <v>24459.573</v>
      </c>
      <c r="D184" s="36" t="str">
        <f t="shared" si="11"/>
        <v>pg</v>
      </c>
      <c r="E184" s="124">
        <f>VLOOKUP(C184,'Active 1'!C$21:E$934,3,FALSE)</f>
        <v>-18085.936459141492</v>
      </c>
      <c r="G184" s="36">
        <v>-18086</v>
      </c>
      <c r="H184" s="36">
        <v>-4.2599999999999999E-2</v>
      </c>
      <c r="I184" s="36">
        <v>24459.573</v>
      </c>
      <c r="J184" s="36" t="s">
        <v>199</v>
      </c>
      <c r="K184" s="36" t="s">
        <v>52</v>
      </c>
      <c r="L184" s="36" t="s">
        <v>201</v>
      </c>
      <c r="N184" s="36" t="s">
        <v>202</v>
      </c>
    </row>
    <row r="185" spans="1:14">
      <c r="A185" s="29" t="str">
        <f t="shared" si="8"/>
        <v>Bauernfeind H</v>
      </c>
      <c r="B185" s="5" t="str">
        <f t="shared" si="9"/>
        <v>I</v>
      </c>
      <c r="C185" s="29">
        <f t="shared" si="10"/>
        <v>24889.477999999999</v>
      </c>
      <c r="D185" s="36" t="str">
        <f t="shared" si="11"/>
        <v>pg</v>
      </c>
      <c r="E185" s="124">
        <f>VLOOKUP(C185,'Active 1'!C$21:E$934,3,FALSE)</f>
        <v>-17538.885885101372</v>
      </c>
      <c r="G185" s="36">
        <v>-17539</v>
      </c>
      <c r="H185" s="36">
        <v>2.9999999999999997E-4</v>
      </c>
      <c r="I185" s="36">
        <v>24889.477999999999</v>
      </c>
      <c r="J185" s="36" t="s">
        <v>199</v>
      </c>
      <c r="K185" s="36" t="s">
        <v>52</v>
      </c>
      <c r="L185" s="36" t="s">
        <v>201</v>
      </c>
      <c r="N185" s="36" t="s">
        <v>202</v>
      </c>
    </row>
    <row r="186" spans="1:14">
      <c r="A186" s="29" t="str">
        <f t="shared" si="8"/>
        <v>Bauernfeind H</v>
      </c>
      <c r="B186" s="5" t="str">
        <f t="shared" si="9"/>
        <v>II</v>
      </c>
      <c r="C186" s="29">
        <f t="shared" si="10"/>
        <v>25102.743999999999</v>
      </c>
      <c r="D186" s="36" t="str">
        <f t="shared" si="11"/>
        <v>pg</v>
      </c>
      <c r="E186" s="124">
        <f>VLOOKUP(C186,'Active 1'!C$21:E$934,3,FALSE)</f>
        <v>-17267.506655450074</v>
      </c>
      <c r="G186" s="36">
        <v>-17268</v>
      </c>
      <c r="H186" s="36">
        <v>-9.3100000000000002E-2</v>
      </c>
      <c r="I186" s="36">
        <v>25102.743999999999</v>
      </c>
      <c r="J186" s="36" t="s">
        <v>200</v>
      </c>
      <c r="K186" s="36" t="s">
        <v>52</v>
      </c>
      <c r="L186" s="36" t="s">
        <v>201</v>
      </c>
      <c r="N186" s="36" t="s">
        <v>202</v>
      </c>
    </row>
    <row r="187" spans="1:14">
      <c r="A187" s="29" t="str">
        <f t="shared" si="8"/>
        <v>Bauernfeind H</v>
      </c>
      <c r="B187" s="5" t="str">
        <f t="shared" si="9"/>
        <v>II</v>
      </c>
      <c r="C187" s="29">
        <f t="shared" si="10"/>
        <v>25132.69</v>
      </c>
      <c r="D187" s="36" t="str">
        <f t="shared" si="11"/>
        <v>pg</v>
      </c>
      <c r="E187" s="124">
        <f>VLOOKUP(C187,'Active 1'!C$21:E$934,3,FALSE)</f>
        <v>-17229.400616929459</v>
      </c>
      <c r="G187" s="36">
        <v>-17230</v>
      </c>
      <c r="H187" s="36">
        <v>-9.5999999999999992E-3</v>
      </c>
      <c r="I187" s="36">
        <v>25132.69</v>
      </c>
      <c r="J187" s="36" t="s">
        <v>200</v>
      </c>
      <c r="K187" s="36" t="s">
        <v>52</v>
      </c>
      <c r="L187" s="36" t="s">
        <v>201</v>
      </c>
      <c r="N187" s="36" t="s">
        <v>202</v>
      </c>
    </row>
    <row r="188" spans="1:14">
      <c r="A188" s="29" t="str">
        <f t="shared" si="8"/>
        <v>Bauernfeind H</v>
      </c>
      <c r="B188" s="5" t="str">
        <f t="shared" si="9"/>
        <v>II</v>
      </c>
      <c r="C188" s="29">
        <f t="shared" si="10"/>
        <v>25139.713</v>
      </c>
      <c r="D188" s="36" t="str">
        <f t="shared" si="11"/>
        <v>pg</v>
      </c>
      <c r="E188" s="124">
        <f>VLOOKUP(C188,'Active 1'!C$21:E$934,3,FALSE)</f>
        <v>-17220.463907234327</v>
      </c>
      <c r="G188" s="36">
        <v>-17221</v>
      </c>
      <c r="H188" s="36">
        <v>-5.9299999999999999E-2</v>
      </c>
      <c r="I188" s="36">
        <v>25139.713</v>
      </c>
      <c r="J188" s="36" t="s">
        <v>200</v>
      </c>
      <c r="K188" s="36" t="s">
        <v>52</v>
      </c>
      <c r="L188" s="36" t="s">
        <v>201</v>
      </c>
      <c r="N188" s="36" t="s">
        <v>202</v>
      </c>
    </row>
    <row r="189" spans="1:14">
      <c r="A189" s="29" t="str">
        <f t="shared" si="8"/>
        <v>Bauernfeind H</v>
      </c>
      <c r="B189" s="5" t="str">
        <f t="shared" si="9"/>
        <v>II</v>
      </c>
      <c r="C189" s="29">
        <f t="shared" si="10"/>
        <v>25573.557000000001</v>
      </c>
      <c r="D189" s="36" t="str">
        <f t="shared" si="11"/>
        <v>pg</v>
      </c>
      <c r="E189" s="124">
        <f>VLOOKUP(C189,'Active 1'!C$21:E$934,3,FALSE)</f>
        <v>-16668.400988115303</v>
      </c>
      <c r="G189" s="36">
        <v>-16669</v>
      </c>
      <c r="H189" s="36">
        <v>-6.7000000000000002E-3</v>
      </c>
      <c r="I189" s="36">
        <v>25573.557000000001</v>
      </c>
      <c r="J189" s="36" t="s">
        <v>200</v>
      </c>
      <c r="K189" s="36" t="s">
        <v>52</v>
      </c>
      <c r="L189" s="36" t="s">
        <v>201</v>
      </c>
      <c r="N189" s="36" t="s">
        <v>202</v>
      </c>
    </row>
    <row r="190" spans="1:14">
      <c r="A190" s="29" t="str">
        <f t="shared" si="8"/>
        <v>Bauernfeind H</v>
      </c>
      <c r="B190" s="5" t="str">
        <f t="shared" si="9"/>
        <v>II</v>
      </c>
      <c r="C190" s="29">
        <f t="shared" si="10"/>
        <v>25748.823</v>
      </c>
      <c r="D190" s="36" t="str">
        <f t="shared" si="11"/>
        <v>pg</v>
      </c>
      <c r="E190" s="124">
        <f>VLOOKUP(C190,'Active 1'!C$21:E$934,3,FALSE)</f>
        <v>-16445.376445693801</v>
      </c>
      <c r="G190" s="36">
        <v>-16446</v>
      </c>
      <c r="H190" s="36">
        <v>1.3899999999999999E-2</v>
      </c>
      <c r="I190" s="36">
        <v>25748.823</v>
      </c>
      <c r="J190" s="36" t="s">
        <v>200</v>
      </c>
      <c r="K190" s="36" t="s">
        <v>52</v>
      </c>
      <c r="L190" s="36" t="s">
        <v>201</v>
      </c>
      <c r="N190" s="36" t="s">
        <v>202</v>
      </c>
    </row>
    <row r="191" spans="1:14">
      <c r="A191" s="29" t="str">
        <f t="shared" si="8"/>
        <v>Bauernfeind H</v>
      </c>
      <c r="B191" s="5" t="str">
        <f t="shared" si="9"/>
        <v>I</v>
      </c>
      <c r="C191" s="29">
        <f t="shared" si="10"/>
        <v>25779.788</v>
      </c>
      <c r="D191" s="36" t="str">
        <f t="shared" si="11"/>
        <v>pg</v>
      </c>
      <c r="E191" s="124">
        <f>VLOOKUP(C191,'Active 1'!C$21:E$934,3,FALSE)</f>
        <v>-16405.973738060366</v>
      </c>
      <c r="G191" s="36">
        <v>-16406</v>
      </c>
      <c r="H191" s="36">
        <v>-6.2300000000000001E-2</v>
      </c>
      <c r="I191" s="36">
        <v>25779.788</v>
      </c>
      <c r="J191" s="36" t="s">
        <v>199</v>
      </c>
      <c r="K191" s="36" t="s">
        <v>52</v>
      </c>
      <c r="L191" s="36" t="s">
        <v>201</v>
      </c>
      <c r="N191" s="36" t="s">
        <v>202</v>
      </c>
    </row>
    <row r="192" spans="1:14">
      <c r="A192" s="29" t="str">
        <f t="shared" si="8"/>
        <v>Bauernfeind H</v>
      </c>
      <c r="B192" s="5" t="str">
        <f t="shared" si="9"/>
        <v>II</v>
      </c>
      <c r="C192" s="29">
        <f t="shared" si="10"/>
        <v>25803.813999999998</v>
      </c>
      <c r="D192" s="36" t="str">
        <f t="shared" si="11"/>
        <v>pg</v>
      </c>
      <c r="E192" s="124">
        <f>VLOOKUP(C192,'Active 1'!C$21:E$934,3,FALSE)</f>
        <v>-16375.400850813445</v>
      </c>
      <c r="G192" s="36">
        <v>-16376</v>
      </c>
      <c r="H192" s="36">
        <v>-4.8999999999999998E-3</v>
      </c>
      <c r="I192" s="36">
        <v>25803.813999999998</v>
      </c>
      <c r="J192" s="36" t="s">
        <v>200</v>
      </c>
      <c r="K192" s="36" t="s">
        <v>52</v>
      </c>
      <c r="L192" s="36" t="s">
        <v>201</v>
      </c>
      <c r="N192" s="36" t="s">
        <v>202</v>
      </c>
    </row>
    <row r="193" spans="1:14">
      <c r="A193" s="29" t="str">
        <f t="shared" si="8"/>
        <v>Bauernfeind H</v>
      </c>
      <c r="B193" s="5" t="str">
        <f t="shared" si="9"/>
        <v>I</v>
      </c>
      <c r="C193" s="29">
        <f t="shared" si="10"/>
        <v>25890.574000000001</v>
      </c>
      <c r="D193" s="36" t="str">
        <f t="shared" si="11"/>
        <v>pg</v>
      </c>
      <c r="E193" s="124">
        <f>VLOOKUP(C193,'Active 1'!C$21:E$934,3,FALSE)</f>
        <v>-16264.999464917206</v>
      </c>
      <c r="G193" s="36">
        <v>-16265</v>
      </c>
      <c r="H193" s="36">
        <v>-8.1699999999999995E-2</v>
      </c>
      <c r="I193" s="36">
        <v>25890.574000000001</v>
      </c>
      <c r="J193" s="36" t="s">
        <v>199</v>
      </c>
      <c r="K193" s="36" t="s">
        <v>52</v>
      </c>
      <c r="L193" s="36" t="s">
        <v>201</v>
      </c>
      <c r="N193" s="36" t="s">
        <v>202</v>
      </c>
    </row>
    <row r="194" spans="1:14">
      <c r="A194" s="29" t="str">
        <f t="shared" si="8"/>
        <v>Bauernfeind H</v>
      </c>
      <c r="B194" s="5" t="str">
        <f t="shared" si="9"/>
        <v>II</v>
      </c>
      <c r="C194" s="29">
        <f t="shared" si="10"/>
        <v>25925.525000000001</v>
      </c>
      <c r="D194" s="36" t="str">
        <f t="shared" si="11"/>
        <v>pg</v>
      </c>
      <c r="E194" s="124">
        <f>VLOOKUP(C194,'Active 1'!C$21:E$934,3,FALSE)</f>
        <v>-16220.524605091718</v>
      </c>
      <c r="G194" s="36">
        <v>-16221</v>
      </c>
      <c r="H194" s="36">
        <v>-0.1013</v>
      </c>
      <c r="I194" s="36">
        <v>25925.525000000001</v>
      </c>
      <c r="J194" s="36" t="s">
        <v>200</v>
      </c>
      <c r="K194" s="36" t="s">
        <v>52</v>
      </c>
      <c r="L194" s="36" t="s">
        <v>201</v>
      </c>
      <c r="N194" s="36" t="s">
        <v>202</v>
      </c>
    </row>
    <row r="195" spans="1:14">
      <c r="A195" s="29" t="str">
        <f t="shared" si="8"/>
        <v>Strohmeier W</v>
      </c>
      <c r="B195" s="5" t="str">
        <f t="shared" si="9"/>
        <v>II</v>
      </c>
      <c r="C195" s="29">
        <f t="shared" si="10"/>
        <v>26352.262999999999</v>
      </c>
      <c r="D195" s="36" t="str">
        <f t="shared" si="11"/>
        <v>pg</v>
      </c>
      <c r="E195" s="124">
        <f>VLOOKUP(C195,'Active 1'!C$21:E$934,3,FALSE)</f>
        <v>-15677.504012484669</v>
      </c>
      <c r="G195" s="36">
        <v>-15678</v>
      </c>
      <c r="H195" s="36">
        <v>-8.2000000000000003E-2</v>
      </c>
      <c r="I195" s="36">
        <v>26352.262999999999</v>
      </c>
      <c r="J195" s="36" t="s">
        <v>200</v>
      </c>
      <c r="K195" s="36" t="s">
        <v>52</v>
      </c>
      <c r="L195" s="36" t="s">
        <v>203</v>
      </c>
      <c r="N195" s="36" t="s">
        <v>204</v>
      </c>
    </row>
    <row r="196" spans="1:14">
      <c r="A196" s="29" t="str">
        <f t="shared" si="8"/>
        <v>Strohmeier W</v>
      </c>
      <c r="B196" s="5" t="str">
        <f t="shared" si="9"/>
        <v>II</v>
      </c>
      <c r="C196" s="29">
        <f t="shared" si="10"/>
        <v>26352.275000000001</v>
      </c>
      <c r="D196" s="36" t="str">
        <f t="shared" si="11"/>
        <v>pg</v>
      </c>
      <c r="E196" s="124">
        <f>VLOOKUP(C196,'Active 1'!C$21:E$934,3,FALSE)</f>
        <v>-15677.488742583435</v>
      </c>
      <c r="G196" s="36">
        <v>-15678</v>
      </c>
      <c r="H196" s="36">
        <v>-7.0000000000000007E-2</v>
      </c>
      <c r="I196" s="36">
        <v>26352.275000000001</v>
      </c>
      <c r="J196" s="36" t="s">
        <v>200</v>
      </c>
      <c r="K196" s="36" t="s">
        <v>52</v>
      </c>
      <c r="L196" s="36" t="s">
        <v>203</v>
      </c>
      <c r="N196" s="36" t="s">
        <v>204</v>
      </c>
    </row>
    <row r="197" spans="1:14">
      <c r="A197" s="29" t="str">
        <f t="shared" si="8"/>
        <v>Strohmeier W</v>
      </c>
      <c r="B197" s="5" t="str">
        <f t="shared" si="9"/>
        <v>I</v>
      </c>
      <c r="C197" s="29">
        <f t="shared" si="10"/>
        <v>26547.526000000002</v>
      </c>
      <c r="D197" s="36" t="str">
        <f t="shared" si="11"/>
        <v>pg</v>
      </c>
      <c r="E197" s="124">
        <f>VLOOKUP(C197,'Active 1'!C$21:E$934,3,FALSE)</f>
        <v>-15429.033452154366</v>
      </c>
      <c r="G197" s="36">
        <v>-15429</v>
      </c>
      <c r="H197" s="36">
        <v>-0.1036</v>
      </c>
      <c r="I197" s="36">
        <v>26547.526000000002</v>
      </c>
      <c r="J197" s="36" t="s">
        <v>199</v>
      </c>
      <c r="K197" s="36" t="s">
        <v>52</v>
      </c>
      <c r="L197" s="36" t="s">
        <v>203</v>
      </c>
      <c r="N197" s="36" t="s">
        <v>204</v>
      </c>
    </row>
    <row r="198" spans="1:14">
      <c r="A198" s="29" t="str">
        <f t="shared" si="8"/>
        <v>Strohmeier W</v>
      </c>
      <c r="B198" s="5" t="str">
        <f t="shared" si="9"/>
        <v>I</v>
      </c>
      <c r="C198" s="29">
        <f t="shared" si="10"/>
        <v>26547.532999999999</v>
      </c>
      <c r="D198" s="36" t="str">
        <f t="shared" si="11"/>
        <v>pg</v>
      </c>
      <c r="E198" s="124">
        <f>VLOOKUP(C198,'Active 1'!C$21:E$934,3,FALSE)</f>
        <v>-15429.024544711985</v>
      </c>
      <c r="G198" s="36">
        <v>-15429</v>
      </c>
      <c r="H198" s="36">
        <v>-9.6600000000000005E-2</v>
      </c>
      <c r="I198" s="36">
        <v>26547.532999999999</v>
      </c>
      <c r="J198" s="36" t="s">
        <v>199</v>
      </c>
      <c r="K198" s="36" t="s">
        <v>52</v>
      </c>
      <c r="L198" s="36" t="s">
        <v>203</v>
      </c>
      <c r="N198" s="36" t="s">
        <v>204</v>
      </c>
    </row>
    <row r="199" spans="1:14">
      <c r="A199" s="29" t="str">
        <f t="shared" si="8"/>
        <v>Strohmeier W</v>
      </c>
      <c r="B199" s="5" t="str">
        <f t="shared" si="9"/>
        <v>I</v>
      </c>
      <c r="C199" s="29">
        <f t="shared" si="10"/>
        <v>26547.541000000001</v>
      </c>
      <c r="D199" s="36" t="str">
        <f t="shared" si="11"/>
        <v>pg</v>
      </c>
      <c r="E199" s="124">
        <f>VLOOKUP(C199,'Active 1'!C$21:E$934,3,FALSE)</f>
        <v>-15429.01436477783</v>
      </c>
      <c r="G199" s="36">
        <v>-15429</v>
      </c>
      <c r="H199" s="36">
        <v>-8.8599999999999998E-2</v>
      </c>
      <c r="I199" s="36">
        <v>26547.541000000001</v>
      </c>
      <c r="J199" s="36" t="s">
        <v>199</v>
      </c>
      <c r="K199" s="36" t="s">
        <v>52</v>
      </c>
      <c r="L199" s="36" t="s">
        <v>203</v>
      </c>
      <c r="N199" s="36" t="s">
        <v>204</v>
      </c>
    </row>
    <row r="200" spans="1:14">
      <c r="A200" s="29" t="str">
        <f t="shared" si="8"/>
        <v>Strohmeier W</v>
      </c>
      <c r="B200" s="5" t="str">
        <f t="shared" si="9"/>
        <v>I</v>
      </c>
      <c r="C200" s="29">
        <f t="shared" si="10"/>
        <v>26547.548999999999</v>
      </c>
      <c r="D200" s="36" t="str">
        <f t="shared" si="11"/>
        <v>pg</v>
      </c>
      <c r="E200" s="124">
        <f>VLOOKUP(C200,'Active 1'!C$21:E$934,3,FALSE)</f>
        <v>-15429.004184843679</v>
      </c>
      <c r="G200" s="36">
        <v>-15429</v>
      </c>
      <c r="H200" s="36">
        <v>-8.0600000000000005E-2</v>
      </c>
      <c r="I200" s="36">
        <v>26547.548999999999</v>
      </c>
      <c r="J200" s="36" t="s">
        <v>199</v>
      </c>
      <c r="K200" s="36" t="s">
        <v>52</v>
      </c>
      <c r="L200" s="36" t="s">
        <v>203</v>
      </c>
      <c r="N200" s="36" t="s">
        <v>204</v>
      </c>
    </row>
    <row r="201" spans="1:14">
      <c r="A201" s="29" t="str">
        <f t="shared" si="8"/>
        <v>Strohmeier W</v>
      </c>
      <c r="B201" s="5" t="str">
        <f t="shared" si="9"/>
        <v>I</v>
      </c>
      <c r="C201" s="29">
        <f t="shared" si="10"/>
        <v>26547.556</v>
      </c>
      <c r="D201" s="36" t="str">
        <f t="shared" si="11"/>
        <v>pg</v>
      </c>
      <c r="E201" s="124">
        <f>VLOOKUP(C201,'Active 1'!C$21:E$934,3,FALSE)</f>
        <v>-15428.995277401293</v>
      </c>
      <c r="G201" s="36">
        <v>-15429</v>
      </c>
      <c r="H201" s="36">
        <v>-7.3599999999999999E-2</v>
      </c>
      <c r="I201" s="36">
        <v>26547.556</v>
      </c>
      <c r="J201" s="36" t="s">
        <v>199</v>
      </c>
      <c r="K201" s="36" t="s">
        <v>52</v>
      </c>
      <c r="L201" s="36" t="s">
        <v>203</v>
      </c>
      <c r="N201" s="36" t="s">
        <v>204</v>
      </c>
    </row>
    <row r="202" spans="1:14">
      <c r="A202" s="29" t="str">
        <f t="shared" si="8"/>
        <v>Strohmeier W</v>
      </c>
      <c r="B202" s="5" t="str">
        <f t="shared" si="9"/>
        <v>I</v>
      </c>
      <c r="C202" s="29">
        <f t="shared" si="10"/>
        <v>26547.563999999998</v>
      </c>
      <c r="D202" s="36" t="str">
        <f t="shared" si="11"/>
        <v>pg</v>
      </c>
      <c r="E202" s="124">
        <f>VLOOKUP(C202,'Active 1'!C$21:E$934,3,FALSE)</f>
        <v>-15428.985097467141</v>
      </c>
      <c r="G202" s="36">
        <v>-15429</v>
      </c>
      <c r="H202" s="36">
        <v>-6.5600000000000006E-2</v>
      </c>
      <c r="I202" s="36">
        <v>26547.563999999998</v>
      </c>
      <c r="J202" s="36" t="s">
        <v>199</v>
      </c>
      <c r="K202" s="36" t="s">
        <v>52</v>
      </c>
      <c r="L202" s="36" t="s">
        <v>203</v>
      </c>
      <c r="N202" s="36" t="s">
        <v>204</v>
      </c>
    </row>
    <row r="203" spans="1:14">
      <c r="A203" s="29" t="str">
        <f t="shared" ref="A203:A269" si="12">L203</f>
        <v>Strohmeier W</v>
      </c>
      <c r="B203" s="5" t="str">
        <f t="shared" ref="B203:B269" si="13">IF(J203="s","II","I")</f>
        <v>II</v>
      </c>
      <c r="C203" s="29">
        <f t="shared" ref="C203:C269" si="14">I203</f>
        <v>26623.341</v>
      </c>
      <c r="D203" s="36" t="str">
        <f t="shared" ref="D203:D269" si="15">K203</f>
        <v>pg</v>
      </c>
      <c r="E203" s="124">
        <f>VLOOKUP(C203,'Active 1'!C$21:E$934,3,FALSE)</f>
        <v>-15332.559488672083</v>
      </c>
      <c r="G203" s="36">
        <v>-15333</v>
      </c>
      <c r="H203" s="36">
        <v>-0.1236</v>
      </c>
      <c r="I203" s="36">
        <v>26623.341</v>
      </c>
      <c r="J203" s="36" t="s">
        <v>200</v>
      </c>
      <c r="K203" s="36" t="s">
        <v>52</v>
      </c>
      <c r="L203" s="36" t="s">
        <v>203</v>
      </c>
      <c r="N203" s="36" t="s">
        <v>204</v>
      </c>
    </row>
    <row r="204" spans="1:14">
      <c r="A204" s="29" t="str">
        <f t="shared" si="12"/>
        <v>Strohmeier W</v>
      </c>
      <c r="B204" s="5" t="str">
        <f t="shared" si="13"/>
        <v>II</v>
      </c>
      <c r="C204" s="29">
        <f t="shared" si="14"/>
        <v>26623.362000000001</v>
      </c>
      <c r="D204" s="36" t="str">
        <f t="shared" si="15"/>
        <v>pg</v>
      </c>
      <c r="E204" s="124">
        <f>VLOOKUP(C204,'Active 1'!C$21:E$934,3,FALSE)</f>
        <v>-15332.53276634493</v>
      </c>
      <c r="G204" s="36">
        <v>-15333</v>
      </c>
      <c r="H204" s="36">
        <v>-0.1026</v>
      </c>
      <c r="I204" s="36">
        <v>26623.362000000001</v>
      </c>
      <c r="J204" s="36" t="s">
        <v>200</v>
      </c>
      <c r="K204" s="36" t="s">
        <v>52</v>
      </c>
      <c r="L204" s="36" t="s">
        <v>203</v>
      </c>
      <c r="N204" s="36" t="s">
        <v>204</v>
      </c>
    </row>
    <row r="205" spans="1:14">
      <c r="A205" s="29" t="str">
        <f t="shared" si="12"/>
        <v>Strohmeier W</v>
      </c>
      <c r="B205" s="5" t="str">
        <f t="shared" si="13"/>
        <v>II</v>
      </c>
      <c r="C205" s="29">
        <f t="shared" si="14"/>
        <v>26623.383999999998</v>
      </c>
      <c r="D205" s="36" t="str">
        <f t="shared" si="15"/>
        <v>pg</v>
      </c>
      <c r="E205" s="124">
        <f>VLOOKUP(C205,'Active 1'!C$21:E$934,3,FALSE)</f>
        <v>-15332.50477152601</v>
      </c>
      <c r="G205" s="36">
        <v>-15333</v>
      </c>
      <c r="H205" s="36">
        <v>-8.0600000000000005E-2</v>
      </c>
      <c r="I205" s="36">
        <v>26623.383999999998</v>
      </c>
      <c r="J205" s="36" t="s">
        <v>200</v>
      </c>
      <c r="K205" s="36" t="s">
        <v>52</v>
      </c>
      <c r="L205" s="36" t="s">
        <v>203</v>
      </c>
      <c r="N205" s="36" t="s">
        <v>204</v>
      </c>
    </row>
    <row r="206" spans="1:14">
      <c r="A206" s="29" t="str">
        <f t="shared" si="12"/>
        <v>Strohmeier W</v>
      </c>
      <c r="B206" s="5" t="str">
        <f t="shared" si="13"/>
        <v>II</v>
      </c>
      <c r="C206" s="29">
        <f t="shared" si="14"/>
        <v>26623.405999999999</v>
      </c>
      <c r="D206" s="36" t="str">
        <f t="shared" si="15"/>
        <v>pg</v>
      </c>
      <c r="E206" s="124">
        <f>VLOOKUP(C206,'Active 1'!C$21:E$934,3,FALSE)</f>
        <v>-15332.476776707086</v>
      </c>
      <c r="G206" s="36">
        <v>-15333</v>
      </c>
      <c r="H206" s="36">
        <v>-5.8599999999999999E-2</v>
      </c>
      <c r="I206" s="36">
        <v>26623.405999999999</v>
      </c>
      <c r="J206" s="36" t="s">
        <v>200</v>
      </c>
      <c r="K206" s="36" t="s">
        <v>52</v>
      </c>
      <c r="L206" s="36" t="s">
        <v>203</v>
      </c>
      <c r="N206" s="36" t="s">
        <v>204</v>
      </c>
    </row>
    <row r="207" spans="1:14">
      <c r="A207" s="29" t="str">
        <f t="shared" si="12"/>
        <v>Bauernfeind H</v>
      </c>
      <c r="B207" s="5" t="str">
        <f t="shared" si="13"/>
        <v>II</v>
      </c>
      <c r="C207" s="29">
        <f t="shared" si="14"/>
        <v>26711.473999999998</v>
      </c>
      <c r="D207" s="36" t="str">
        <f t="shared" si="15"/>
        <v>pg</v>
      </c>
      <c r="E207" s="124">
        <f>VLOOKUP(C207,'Active 1'!C$21:E$934,3,FALSE)</f>
        <v>-15220.410971576732</v>
      </c>
      <c r="G207" s="36">
        <v>-15221</v>
      </c>
      <c r="H207" s="36">
        <v>-6.3E-3</v>
      </c>
      <c r="I207" s="36">
        <v>26711.473999999998</v>
      </c>
      <c r="J207" s="36" t="s">
        <v>200</v>
      </c>
      <c r="K207" s="36" t="s">
        <v>52</v>
      </c>
      <c r="L207" s="36" t="s">
        <v>201</v>
      </c>
      <c r="N207" s="36" t="s">
        <v>202</v>
      </c>
    </row>
    <row r="208" spans="1:14">
      <c r="A208" s="29" t="str">
        <f t="shared" si="12"/>
        <v>Bauernfeind H</v>
      </c>
      <c r="B208" s="5" t="str">
        <f t="shared" si="13"/>
        <v>I</v>
      </c>
      <c r="C208" s="29">
        <f t="shared" si="14"/>
        <v>26913.789000000001</v>
      </c>
      <c r="D208" s="36" t="str">
        <f t="shared" si="15"/>
        <v>pg</v>
      </c>
      <c r="E208" s="124">
        <f>VLOOKUP(C208,'Active 1'!C$21:E$934,3,FALSE)</f>
        <v>-14962.966799289996</v>
      </c>
      <c r="G208" s="36">
        <v>-14963</v>
      </c>
      <c r="H208" s="36">
        <v>-4.8599999999999997E-2</v>
      </c>
      <c r="I208" s="36">
        <v>26913.789000000001</v>
      </c>
      <c r="J208" s="36" t="s">
        <v>199</v>
      </c>
      <c r="K208" s="36" t="s">
        <v>52</v>
      </c>
      <c r="L208" s="36" t="s">
        <v>201</v>
      </c>
      <c r="N208" s="36" t="s">
        <v>202</v>
      </c>
    </row>
    <row r="209" spans="1:15">
      <c r="A209" s="29" t="str">
        <f t="shared" si="12"/>
        <v>Bauernfeind H</v>
      </c>
      <c r="B209" s="5" t="str">
        <f t="shared" si="13"/>
        <v>II</v>
      </c>
      <c r="C209" s="29">
        <f t="shared" si="14"/>
        <v>26926.735000000001</v>
      </c>
      <c r="D209" s="36" t="str">
        <f t="shared" si="15"/>
        <v>pg</v>
      </c>
      <c r="E209" s="124">
        <f>VLOOKUP(C209,'Active 1'!C$21:E$934,3,FALSE)</f>
        <v>-14946.493120845866</v>
      </c>
      <c r="G209" s="36">
        <v>-14947</v>
      </c>
      <c r="H209" s="36">
        <v>-6.93E-2</v>
      </c>
      <c r="I209" s="36">
        <v>26926.735000000001</v>
      </c>
      <c r="J209" s="36" t="s">
        <v>200</v>
      </c>
      <c r="K209" s="36" t="s">
        <v>52</v>
      </c>
      <c r="L209" s="36" t="s">
        <v>201</v>
      </c>
      <c r="N209" s="36" t="s">
        <v>202</v>
      </c>
    </row>
    <row r="210" spans="1:15">
      <c r="A210" s="29" t="str">
        <f t="shared" si="12"/>
        <v>Bauernfeind H</v>
      </c>
      <c r="B210" s="5" t="str">
        <f t="shared" si="13"/>
        <v>I</v>
      </c>
      <c r="C210" s="29">
        <f t="shared" si="14"/>
        <v>27002.563999999998</v>
      </c>
      <c r="D210" s="36" t="str">
        <f t="shared" si="15"/>
        <v>pg</v>
      </c>
      <c r="E210" s="124">
        <f>VLOOKUP(C210,'Active 1'!C$21:E$934,3,FALSE)</f>
        <v>-14850.001342478814</v>
      </c>
      <c r="G210" s="36">
        <v>-14850</v>
      </c>
      <c r="H210" s="36">
        <v>-7.51E-2</v>
      </c>
      <c r="I210" s="36">
        <v>27002.563999999998</v>
      </c>
      <c r="J210" s="36" t="s">
        <v>199</v>
      </c>
      <c r="K210" s="36" t="s">
        <v>52</v>
      </c>
      <c r="L210" s="36" t="s">
        <v>201</v>
      </c>
      <c r="N210" s="36" t="s">
        <v>202</v>
      </c>
    </row>
    <row r="211" spans="1:15">
      <c r="A211" s="29" t="str">
        <f t="shared" si="12"/>
        <v>Bauernfeind H</v>
      </c>
      <c r="B211" s="5" t="str">
        <f t="shared" si="13"/>
        <v>II</v>
      </c>
      <c r="C211" s="29">
        <f t="shared" si="14"/>
        <v>27026.504000000001</v>
      </c>
      <c r="D211" s="36" t="str">
        <f t="shared" si="15"/>
        <v>pg</v>
      </c>
      <c r="E211" s="124">
        <f>VLOOKUP(C211,'Active 1'!C$21:E$934,3,FALSE)</f>
        <v>-14819.537889524041</v>
      </c>
      <c r="G211" s="36">
        <v>-14820</v>
      </c>
      <c r="H211" s="36">
        <v>-0.1037</v>
      </c>
      <c r="I211" s="36">
        <v>27026.504000000001</v>
      </c>
      <c r="J211" s="36" t="s">
        <v>200</v>
      </c>
      <c r="K211" s="36" t="s">
        <v>52</v>
      </c>
      <c r="L211" s="36" t="s">
        <v>201</v>
      </c>
      <c r="N211" s="36" t="s">
        <v>202</v>
      </c>
    </row>
    <row r="212" spans="1:15">
      <c r="A212" s="29" t="str">
        <f t="shared" si="12"/>
        <v>Bauernfeind H</v>
      </c>
      <c r="B212" s="5" t="str">
        <f t="shared" si="13"/>
        <v>II</v>
      </c>
      <c r="C212" s="29">
        <f t="shared" si="14"/>
        <v>27241.81</v>
      </c>
      <c r="D212" s="36" t="str">
        <f t="shared" si="15"/>
        <v>pg</v>
      </c>
      <c r="E212" s="124">
        <f>VLOOKUP(C212,'Active 1'!C$21:E$934,3,FALSE)</f>
        <v>-14545.562776663564</v>
      </c>
      <c r="G212" s="36">
        <v>-14546</v>
      </c>
      <c r="H212" s="36">
        <v>-0.1217</v>
      </c>
      <c r="I212" s="36">
        <v>27241.81</v>
      </c>
      <c r="J212" s="36" t="s">
        <v>200</v>
      </c>
      <c r="K212" s="36" t="s">
        <v>52</v>
      </c>
      <c r="L212" s="36" t="s">
        <v>201</v>
      </c>
      <c r="N212" s="36" t="s">
        <v>202</v>
      </c>
    </row>
    <row r="213" spans="1:15">
      <c r="A213" s="29" t="str">
        <f t="shared" si="12"/>
        <v>Bauernfeind H</v>
      </c>
      <c r="B213" s="5" t="str">
        <f t="shared" si="13"/>
        <v>II</v>
      </c>
      <c r="C213" s="29">
        <f t="shared" si="14"/>
        <v>27267.823</v>
      </c>
      <c r="D213" s="36" t="str">
        <f t="shared" si="15"/>
        <v>pg</v>
      </c>
      <c r="E213" s="124">
        <f>VLOOKUP(C213,'Active 1'!C$21:E$934,3,FALSE)</f>
        <v>-14512.461448271233</v>
      </c>
      <c r="G213" s="36">
        <v>-14513</v>
      </c>
      <c r="H213" s="36">
        <v>-4.19E-2</v>
      </c>
      <c r="I213" s="36">
        <v>27267.823</v>
      </c>
      <c r="J213" s="36" t="s">
        <v>200</v>
      </c>
      <c r="K213" s="36" t="s">
        <v>52</v>
      </c>
      <c r="L213" s="36" t="s">
        <v>201</v>
      </c>
      <c r="N213" s="36" t="s">
        <v>202</v>
      </c>
    </row>
    <row r="214" spans="1:15">
      <c r="A214" s="29" t="str">
        <f t="shared" si="12"/>
        <v>Bauernfeind H</v>
      </c>
      <c r="B214" s="5" t="str">
        <f t="shared" si="13"/>
        <v>I</v>
      </c>
      <c r="C214" s="29">
        <f t="shared" si="14"/>
        <v>27354.598999999998</v>
      </c>
      <c r="D214" s="36" t="str">
        <f t="shared" si="15"/>
        <v>pg</v>
      </c>
      <c r="E214" s="124">
        <f>VLOOKUP(C214,'Active 1'!C$21:E$934,3,FALSE)</f>
        <v>-14402.039702506692</v>
      </c>
      <c r="G214" s="36">
        <v>-14402</v>
      </c>
      <c r="H214" s="36">
        <v>-0.1027</v>
      </c>
      <c r="I214" s="36">
        <v>27354.598999999998</v>
      </c>
      <c r="J214" s="36" t="s">
        <v>199</v>
      </c>
      <c r="K214" s="36" t="s">
        <v>52</v>
      </c>
      <c r="L214" s="36" t="s">
        <v>201</v>
      </c>
      <c r="N214" s="36" t="s">
        <v>202</v>
      </c>
    </row>
    <row r="215" spans="1:15">
      <c r="A215" s="29" t="str">
        <f t="shared" si="12"/>
        <v>Bauernfeind H</v>
      </c>
      <c r="B215" s="5" t="str">
        <f t="shared" si="13"/>
        <v>I</v>
      </c>
      <c r="C215" s="29">
        <f t="shared" si="14"/>
        <v>27632.821</v>
      </c>
      <c r="D215" s="36" t="str">
        <f t="shared" si="15"/>
        <v>pg</v>
      </c>
      <c r="E215" s="124">
        <f>VLOOKUP(C215,'Active 1'!C$21:E$934,3,FALSE)</f>
        <v>-14048.004497494905</v>
      </c>
      <c r="G215" s="36">
        <v>-14048</v>
      </c>
      <c r="H215" s="36">
        <v>-7.2999999999999995E-2</v>
      </c>
      <c r="I215" s="36">
        <v>27632.821</v>
      </c>
      <c r="J215" s="36" t="s">
        <v>199</v>
      </c>
      <c r="K215" s="36" t="s">
        <v>52</v>
      </c>
      <c r="L215" s="36" t="s">
        <v>201</v>
      </c>
      <c r="N215" s="36" t="s">
        <v>202</v>
      </c>
    </row>
    <row r="216" spans="1:15">
      <c r="A216" s="29" t="str">
        <f t="shared" si="12"/>
        <v>Bauernfeind H</v>
      </c>
      <c r="B216" s="5" t="str">
        <f t="shared" si="13"/>
        <v>II</v>
      </c>
      <c r="C216" s="29">
        <f t="shared" si="14"/>
        <v>28027.68</v>
      </c>
      <c r="D216" s="36" t="str">
        <f t="shared" si="15"/>
        <v>pg</v>
      </c>
      <c r="E216" s="124">
        <f>VLOOKUP(C216,'Active 1'!C$21:E$934,3,FALSE)</f>
        <v>-13545.549669998343</v>
      </c>
      <c r="G216" s="36">
        <v>-13546</v>
      </c>
      <c r="H216" s="36">
        <v>-0.1057</v>
      </c>
      <c r="I216" s="36">
        <v>28027.68</v>
      </c>
      <c r="J216" s="36" t="s">
        <v>200</v>
      </c>
      <c r="K216" s="36" t="s">
        <v>52</v>
      </c>
      <c r="L216" s="36" t="s">
        <v>201</v>
      </c>
      <c r="N216" s="36" t="s">
        <v>202</v>
      </c>
    </row>
    <row r="217" spans="1:15">
      <c r="A217" s="29" t="str">
        <f t="shared" si="12"/>
        <v>Bauernfeind H</v>
      </c>
      <c r="B217" s="5" t="str">
        <f t="shared" si="13"/>
        <v>I</v>
      </c>
      <c r="C217" s="29">
        <f t="shared" si="14"/>
        <v>28032.788</v>
      </c>
      <c r="D217" s="36" t="str">
        <f t="shared" si="15"/>
        <v>pg</v>
      </c>
      <c r="E217" s="124">
        <f>VLOOKUP(C217,'Active 1'!C$21:E$934,3,FALSE)</f>
        <v>-13539.049782041244</v>
      </c>
      <c r="G217" s="36">
        <v>-13539</v>
      </c>
      <c r="H217" s="36">
        <v>-0.1057</v>
      </c>
      <c r="I217" s="36">
        <v>28032.788</v>
      </c>
      <c r="J217" s="36" t="s">
        <v>199</v>
      </c>
      <c r="K217" s="36" t="s">
        <v>52</v>
      </c>
      <c r="L217" s="36" t="s">
        <v>201</v>
      </c>
      <c r="N217" s="36" t="s">
        <v>202</v>
      </c>
    </row>
    <row r="218" spans="1:15">
      <c r="A218" s="29" t="str">
        <f t="shared" si="12"/>
        <v>Bauernfeind H</v>
      </c>
      <c r="B218" s="5" t="str">
        <f t="shared" si="13"/>
        <v>I</v>
      </c>
      <c r="C218" s="29">
        <f t="shared" si="14"/>
        <v>28062.726999999999</v>
      </c>
      <c r="D218" s="36" t="str">
        <f t="shared" si="15"/>
        <v>pg</v>
      </c>
      <c r="E218" s="124">
        <f>VLOOKUP(C218,'Active 1'!C$21:E$934,3,FALSE)</f>
        <v>-13500.952650963012</v>
      </c>
      <c r="G218" s="36">
        <v>-13501</v>
      </c>
      <c r="H218" s="36">
        <v>-2.9100000000000001E-2</v>
      </c>
      <c r="I218" s="36">
        <v>28062.726999999999</v>
      </c>
      <c r="J218" s="36" t="s">
        <v>199</v>
      </c>
      <c r="K218" s="36" t="s">
        <v>52</v>
      </c>
      <c r="L218" s="36" t="s">
        <v>201</v>
      </c>
      <c r="N218" s="36" t="s">
        <v>202</v>
      </c>
    </row>
    <row r="219" spans="1:15">
      <c r="A219" s="29" t="str">
        <f t="shared" si="12"/>
        <v>Bauernfeind H</v>
      </c>
      <c r="B219" s="5" t="str">
        <f t="shared" si="13"/>
        <v>II</v>
      </c>
      <c r="C219" s="29">
        <f t="shared" si="14"/>
        <v>28064.647000000001</v>
      </c>
      <c r="D219" s="36" t="str">
        <f t="shared" si="15"/>
        <v>pg</v>
      </c>
      <c r="E219" s="124">
        <f>VLOOKUP(C219,'Active 1'!C$21:E$934,3,FALSE)</f>
        <v>-13498.509466766136</v>
      </c>
      <c r="G219" s="36">
        <v>-13499</v>
      </c>
      <c r="H219" s="36">
        <v>-7.3899999999999993E-2</v>
      </c>
      <c r="I219" s="36">
        <v>28064.647000000001</v>
      </c>
      <c r="J219" s="36" t="s">
        <v>200</v>
      </c>
      <c r="K219" s="36" t="s">
        <v>52</v>
      </c>
      <c r="L219" s="36" t="s">
        <v>201</v>
      </c>
      <c r="N219" s="36" t="s">
        <v>202</v>
      </c>
    </row>
    <row r="220" spans="1:15">
      <c r="A220" s="29" t="str">
        <f t="shared" si="12"/>
        <v>Bauernfeind H</v>
      </c>
      <c r="B220" s="5" t="str">
        <f t="shared" si="13"/>
        <v>II</v>
      </c>
      <c r="C220" s="29">
        <f t="shared" si="14"/>
        <v>28090.602999999999</v>
      </c>
      <c r="D220" s="36" t="str">
        <f t="shared" si="15"/>
        <v>pg</v>
      </c>
      <c r="E220" s="124">
        <f>VLOOKUP(C220,'Active 1'!C$21:E$934,3,FALSE)</f>
        <v>-13465.480670404651</v>
      </c>
      <c r="G220" s="36">
        <v>-13466</v>
      </c>
      <c r="H220" s="36">
        <v>-5.0999999999999997E-2</v>
      </c>
      <c r="I220" s="36">
        <v>28090.602999999999</v>
      </c>
      <c r="J220" s="36" t="s">
        <v>200</v>
      </c>
      <c r="K220" s="36" t="s">
        <v>52</v>
      </c>
      <c r="L220" s="36" t="s">
        <v>201</v>
      </c>
      <c r="N220" s="36" t="s">
        <v>202</v>
      </c>
    </row>
    <row r="221" spans="1:15">
      <c r="A221" s="29" t="str">
        <f t="shared" si="12"/>
        <v>Bauernfeind H</v>
      </c>
      <c r="B221" s="5" t="str">
        <f t="shared" si="13"/>
        <v>I</v>
      </c>
      <c r="C221" s="29">
        <f t="shared" si="14"/>
        <v>28429.647000000001</v>
      </c>
      <c r="D221" s="36" t="str">
        <f t="shared" si="15"/>
        <v>pg</v>
      </c>
      <c r="E221" s="124">
        <f>VLOOKUP(C221,'Active 1'!C$21:E$934,3,FALSE)</f>
        <v>-13034.04997100627</v>
      </c>
      <c r="G221" s="36">
        <v>-13034</v>
      </c>
      <c r="H221" s="36">
        <v>-0.10299999999999999</v>
      </c>
      <c r="I221" s="36">
        <v>28429.647000000001</v>
      </c>
      <c r="J221" s="36" t="s">
        <v>199</v>
      </c>
      <c r="K221" s="36" t="s">
        <v>52</v>
      </c>
      <c r="L221" s="36" t="s">
        <v>201</v>
      </c>
      <c r="N221" s="36" t="s">
        <v>202</v>
      </c>
    </row>
    <row r="222" spans="1:15">
      <c r="A222" s="29" t="str">
        <f t="shared" si="12"/>
        <v>Bauernfeind H</v>
      </c>
      <c r="B222" s="5" t="str">
        <f t="shared" si="13"/>
        <v>I</v>
      </c>
      <c r="C222" s="29">
        <f t="shared" si="14"/>
        <v>28844.547999999999</v>
      </c>
      <c r="D222" s="36" t="str">
        <f t="shared" si="15"/>
        <v>pg</v>
      </c>
      <c r="E222" s="124">
        <f>VLOOKUP(C222,'Active 1'!C$21:E$934,3,FALSE)</f>
        <v>-12506.091863471302</v>
      </c>
      <c r="G222" s="36">
        <v>-12506</v>
      </c>
      <c r="H222" s="36">
        <v>-0.13289999999999999</v>
      </c>
      <c r="I222" s="36">
        <v>28844.547999999999</v>
      </c>
      <c r="J222" s="36" t="s">
        <v>199</v>
      </c>
      <c r="K222" s="36" t="s">
        <v>52</v>
      </c>
      <c r="L222" s="36" t="s">
        <v>201</v>
      </c>
      <c r="N222" s="36" t="s">
        <v>202</v>
      </c>
    </row>
    <row r="223" spans="1:15">
      <c r="A223" s="29" t="str">
        <f t="shared" si="12"/>
        <v>none</v>
      </c>
      <c r="B223" s="5" t="str">
        <f t="shared" si="13"/>
        <v>I</v>
      </c>
      <c r="C223" s="29">
        <f t="shared" si="14"/>
        <v>29161.455000000002</v>
      </c>
      <c r="D223" s="36" t="str">
        <f t="shared" si="15"/>
        <v>pg</v>
      </c>
      <c r="E223" s="124">
        <f>VLOOKUP(C223,'Active 1'!C$21:E$934,3,FALSE)</f>
        <v>-12102.830314367813</v>
      </c>
      <c r="G223" s="36">
        <v>-12103</v>
      </c>
      <c r="H223" s="36">
        <v>7.4999999999999997E-2</v>
      </c>
      <c r="I223" s="36">
        <v>29161.455000000002</v>
      </c>
      <c r="J223" s="36" t="s">
        <v>199</v>
      </c>
      <c r="K223" s="36" t="s">
        <v>52</v>
      </c>
      <c r="L223" s="36" t="s">
        <v>205</v>
      </c>
      <c r="O223" s="36" t="s">
        <v>206</v>
      </c>
    </row>
    <row r="224" spans="1:15">
      <c r="A224" s="29" t="str">
        <f t="shared" si="12"/>
        <v>Bauernfeind H</v>
      </c>
      <c r="B224" s="5" t="str">
        <f t="shared" si="13"/>
        <v>I</v>
      </c>
      <c r="C224" s="29">
        <f t="shared" si="14"/>
        <v>29212.493999999999</v>
      </c>
      <c r="D224" s="36" t="str">
        <f t="shared" si="15"/>
        <v>pg</v>
      </c>
      <c r="E224" s="124">
        <f>VLOOKUP(C224,'Active 1'!C$21:E$934,3,FALSE)</f>
        <v>-12037.883606959356</v>
      </c>
      <c r="G224" s="36">
        <v>-12038</v>
      </c>
      <c r="H224" s="36">
        <v>3.3500000000000002E-2</v>
      </c>
      <c r="I224" s="36">
        <v>29212.493999999999</v>
      </c>
      <c r="J224" s="36" t="s">
        <v>199</v>
      </c>
      <c r="K224" s="36" t="s">
        <v>52</v>
      </c>
      <c r="L224" s="36" t="s">
        <v>201</v>
      </c>
      <c r="N224" s="36" t="s">
        <v>202</v>
      </c>
    </row>
    <row r="225" spans="1:14">
      <c r="A225" s="29" t="str">
        <f t="shared" si="12"/>
        <v>Bauernfeind H</v>
      </c>
      <c r="B225" s="5" t="str">
        <f t="shared" si="13"/>
        <v>I</v>
      </c>
      <c r="C225" s="29">
        <f t="shared" si="14"/>
        <v>29857.634999999998</v>
      </c>
      <c r="D225" s="36" t="str">
        <f t="shared" si="15"/>
        <v>pg</v>
      </c>
      <c r="E225" s="124">
        <f>VLOOKUP(C225,'Active 1'!C$21:E$934,3,FALSE)</f>
        <v>-11216.946994482601</v>
      </c>
      <c r="G225" s="36">
        <v>-11217</v>
      </c>
      <c r="H225" s="36">
        <v>-1.17E-2</v>
      </c>
      <c r="I225" s="36">
        <v>29857.634999999998</v>
      </c>
      <c r="J225" s="36" t="s">
        <v>199</v>
      </c>
      <c r="K225" s="36" t="s">
        <v>52</v>
      </c>
      <c r="L225" s="36" t="s">
        <v>201</v>
      </c>
      <c r="N225" s="36" t="s">
        <v>202</v>
      </c>
    </row>
    <row r="226" spans="1:14">
      <c r="A226" s="29" t="str">
        <f t="shared" si="12"/>
        <v>Bauernfeind H</v>
      </c>
      <c r="B226" s="5" t="str">
        <f t="shared" si="13"/>
        <v>II</v>
      </c>
      <c r="C226" s="29">
        <f t="shared" si="14"/>
        <v>30181.8</v>
      </c>
      <c r="D226" s="36" t="str">
        <f t="shared" si="15"/>
        <v>pg</v>
      </c>
      <c r="E226" s="124">
        <f>VLOOKUP(C226,'Active 1'!C$21:E$934,3,FALSE)</f>
        <v>-10804.449700118224</v>
      </c>
      <c r="G226" s="36">
        <v>-10805</v>
      </c>
      <c r="H226" s="36">
        <v>-1.15E-2</v>
      </c>
      <c r="I226" s="36">
        <v>30181.8</v>
      </c>
      <c r="J226" s="36" t="s">
        <v>200</v>
      </c>
      <c r="K226" s="36" t="s">
        <v>52</v>
      </c>
      <c r="L226" s="36" t="s">
        <v>201</v>
      </c>
      <c r="N226" s="36" t="s">
        <v>202</v>
      </c>
    </row>
    <row r="227" spans="1:14">
      <c r="A227" s="29" t="str">
        <f t="shared" si="12"/>
        <v>Bauernfeind H</v>
      </c>
      <c r="B227" s="5" t="str">
        <f t="shared" si="13"/>
        <v>II</v>
      </c>
      <c r="C227" s="29">
        <f t="shared" si="14"/>
        <v>30251.63</v>
      </c>
      <c r="D227" s="36" t="str">
        <f t="shared" si="15"/>
        <v>pg</v>
      </c>
      <c r="E227" s="124">
        <f>VLOOKUP(C227,'Active 1'!C$21:E$934,3,FALSE)</f>
        <v>-10715.59159987463</v>
      </c>
      <c r="G227" s="36">
        <v>-10716</v>
      </c>
      <c r="H227" s="36">
        <v>-0.1225</v>
      </c>
      <c r="I227" s="36">
        <v>30251.63</v>
      </c>
      <c r="J227" s="36" t="s">
        <v>200</v>
      </c>
      <c r="K227" s="36" t="s">
        <v>52</v>
      </c>
      <c r="L227" s="36" t="s">
        <v>201</v>
      </c>
      <c r="N227" s="36" t="s">
        <v>202</v>
      </c>
    </row>
    <row r="228" spans="1:14">
      <c r="A228" s="29" t="str">
        <f t="shared" si="12"/>
        <v>Bauernfeind H</v>
      </c>
      <c r="B228" s="5" t="str">
        <f t="shared" si="13"/>
        <v>II</v>
      </c>
      <c r="C228" s="29">
        <f t="shared" si="14"/>
        <v>30259.616000000002</v>
      </c>
      <c r="D228" s="36" t="str">
        <f t="shared" si="15"/>
        <v>pg</v>
      </c>
      <c r="E228" s="124">
        <f>VLOOKUP(C228,'Active 1'!C$21:E$934,3,FALSE)</f>
        <v>-10705.429480605757</v>
      </c>
      <c r="G228" s="36">
        <v>-10706</v>
      </c>
      <c r="H228" s="36">
        <v>4.8999999999999998E-3</v>
      </c>
      <c r="I228" s="36">
        <v>30259.616000000002</v>
      </c>
      <c r="J228" s="36" t="s">
        <v>200</v>
      </c>
      <c r="K228" s="36" t="s">
        <v>52</v>
      </c>
      <c r="L228" s="36" t="s">
        <v>201</v>
      </c>
      <c r="N228" s="36" t="s">
        <v>202</v>
      </c>
    </row>
    <row r="229" spans="1:14">
      <c r="A229" s="29" t="str">
        <f t="shared" si="12"/>
        <v>Bauernfeind H</v>
      </c>
      <c r="B229" s="5" t="str">
        <f t="shared" si="13"/>
        <v>I</v>
      </c>
      <c r="C229" s="29">
        <f t="shared" si="14"/>
        <v>30533.465</v>
      </c>
      <c r="D229" s="36" t="str">
        <f t="shared" si="15"/>
        <v>pg</v>
      </c>
      <c r="E229" s="124">
        <f>VLOOKUP(C229,'Active 1'!C$21:E$934,3,FALSE)</f>
        <v>-10356.958882100707</v>
      </c>
      <c r="G229" s="36">
        <v>-10357</v>
      </c>
      <c r="H229" s="36">
        <v>-1.61E-2</v>
      </c>
      <c r="I229" s="36">
        <v>30533.465</v>
      </c>
      <c r="J229" s="36" t="s">
        <v>199</v>
      </c>
      <c r="K229" s="36" t="s">
        <v>52</v>
      </c>
      <c r="L229" s="36" t="s">
        <v>201</v>
      </c>
      <c r="N229" s="36" t="s">
        <v>202</v>
      </c>
    </row>
    <row r="230" spans="1:14">
      <c r="A230" s="29" t="str">
        <f t="shared" si="12"/>
        <v>Bauernfeind H</v>
      </c>
      <c r="B230" s="5" t="str">
        <f t="shared" si="13"/>
        <v>I</v>
      </c>
      <c r="C230" s="29">
        <f t="shared" si="14"/>
        <v>30576.684000000001</v>
      </c>
      <c r="D230" s="36" t="str">
        <f t="shared" si="15"/>
        <v>pg</v>
      </c>
      <c r="E230" s="124">
        <f>VLOOKUP(C230,'Active 1'!C$21:E$934,3,FALSE)</f>
        <v>-10301.963060327431</v>
      </c>
      <c r="G230" s="36">
        <v>-10302</v>
      </c>
      <c r="H230" s="36">
        <v>-1.9099999999999999E-2</v>
      </c>
      <c r="I230" s="36">
        <v>30576.684000000001</v>
      </c>
      <c r="J230" s="36" t="s">
        <v>199</v>
      </c>
      <c r="K230" s="36" t="s">
        <v>52</v>
      </c>
      <c r="L230" s="36" t="s">
        <v>201</v>
      </c>
      <c r="N230" s="36" t="s">
        <v>202</v>
      </c>
    </row>
    <row r="231" spans="1:14">
      <c r="A231" s="29" t="str">
        <f t="shared" si="12"/>
        <v>Bauernfeind H</v>
      </c>
      <c r="B231" s="5" t="str">
        <f t="shared" si="13"/>
        <v>I</v>
      </c>
      <c r="C231" s="29">
        <f t="shared" si="14"/>
        <v>30583.757000000001</v>
      </c>
      <c r="D231" s="36" t="str">
        <f t="shared" si="15"/>
        <v>pg</v>
      </c>
      <c r="E231" s="124">
        <f>VLOOKUP(C231,'Active 1'!C$21:E$934,3,FALSE)</f>
        <v>-10292.962726043841</v>
      </c>
      <c r="G231" s="36">
        <v>-10293</v>
      </c>
      <c r="H231" s="36">
        <v>-1.8800000000000001E-2</v>
      </c>
      <c r="I231" s="36">
        <v>30583.757000000001</v>
      </c>
      <c r="J231" s="36" t="s">
        <v>199</v>
      </c>
      <c r="K231" s="36" t="s">
        <v>52</v>
      </c>
      <c r="L231" s="36" t="s">
        <v>201</v>
      </c>
      <c r="N231" s="36" t="s">
        <v>202</v>
      </c>
    </row>
    <row r="232" spans="1:14">
      <c r="A232" s="29" t="str">
        <f t="shared" si="12"/>
        <v>Bauernfeind H</v>
      </c>
      <c r="B232" s="5" t="str">
        <f t="shared" si="13"/>
        <v>II</v>
      </c>
      <c r="C232" s="29">
        <f t="shared" si="14"/>
        <v>30648.535</v>
      </c>
      <c r="D232" s="36" t="str">
        <f t="shared" si="15"/>
        <v>pg</v>
      </c>
      <c r="E232" s="124">
        <f>VLOOKUP(C232,'Active 1'!C$21:E$934,3,FALSE)</f>
        <v>-10210.533254218275</v>
      </c>
      <c r="G232" s="36">
        <v>-10211</v>
      </c>
      <c r="H232" s="36">
        <v>-7.3800000000000004E-2</v>
      </c>
      <c r="I232" s="36">
        <v>30648.535</v>
      </c>
      <c r="J232" s="36" t="s">
        <v>200</v>
      </c>
      <c r="K232" s="36" t="s">
        <v>52</v>
      </c>
      <c r="L232" s="36" t="s">
        <v>201</v>
      </c>
      <c r="N232" s="36" t="s">
        <v>202</v>
      </c>
    </row>
    <row r="233" spans="1:14">
      <c r="A233" s="29" t="str">
        <f t="shared" si="12"/>
        <v>Bauernfeind H</v>
      </c>
      <c r="B233" s="5" t="str">
        <f t="shared" si="13"/>
        <v>II</v>
      </c>
      <c r="C233" s="29">
        <f t="shared" si="14"/>
        <v>30663.494999999999</v>
      </c>
      <c r="D233" s="36" t="str">
        <f t="shared" si="15"/>
        <v>pg</v>
      </c>
      <c r="E233" s="124">
        <f>VLOOKUP(C233,'Active 1'!C$21:E$934,3,FALSE)</f>
        <v>-10191.496777350967</v>
      </c>
      <c r="G233" s="36">
        <v>-10192</v>
      </c>
      <c r="H233" s="36">
        <v>-4.4999999999999998E-2</v>
      </c>
      <c r="I233" s="36">
        <v>30663.494999999999</v>
      </c>
      <c r="J233" s="36" t="s">
        <v>200</v>
      </c>
      <c r="K233" s="36" t="s">
        <v>52</v>
      </c>
      <c r="L233" s="36" t="s">
        <v>201</v>
      </c>
      <c r="N233" s="36" t="s">
        <v>202</v>
      </c>
    </row>
    <row r="234" spans="1:14">
      <c r="A234" s="29" t="str">
        <f t="shared" si="12"/>
        <v>Bauernfeind H</v>
      </c>
      <c r="B234" s="5" t="str">
        <f t="shared" si="13"/>
        <v>I</v>
      </c>
      <c r="C234" s="29">
        <f t="shared" si="14"/>
        <v>30965.667000000001</v>
      </c>
      <c r="D234" s="36" t="str">
        <f t="shared" si="15"/>
        <v>pg</v>
      </c>
      <c r="E234" s="124">
        <f>VLOOKUP(C234,'Active 1'!C$21:E$934,3,FALSE)</f>
        <v>-9806.9853944667175</v>
      </c>
      <c r="G234" s="36">
        <v>-9807</v>
      </c>
      <c r="H234" s="36">
        <v>-3.3799999999999997E-2</v>
      </c>
      <c r="I234" s="36">
        <v>30965.667000000001</v>
      </c>
      <c r="J234" s="36" t="s">
        <v>199</v>
      </c>
      <c r="K234" s="36" t="s">
        <v>52</v>
      </c>
      <c r="L234" s="36" t="s">
        <v>201</v>
      </c>
      <c r="N234" s="36" t="s">
        <v>202</v>
      </c>
    </row>
    <row r="235" spans="1:14">
      <c r="A235" s="29" t="str">
        <f t="shared" si="12"/>
        <v>Bauernfeind H</v>
      </c>
      <c r="B235" s="5" t="str">
        <f t="shared" si="13"/>
        <v>I</v>
      </c>
      <c r="C235" s="29">
        <f t="shared" si="14"/>
        <v>30983.728999999999</v>
      </c>
      <c r="D235" s="36" t="str">
        <f t="shared" si="15"/>
        <v>pg</v>
      </c>
      <c r="E235" s="124">
        <f>VLOOKUP(C235,'Active 1'!C$21:E$934,3,FALSE)</f>
        <v>-9784.001648131336</v>
      </c>
      <c r="G235" s="36">
        <v>-9784</v>
      </c>
      <c r="H235" s="36">
        <v>-4.65E-2</v>
      </c>
      <c r="I235" s="36">
        <v>30983.728999999999</v>
      </c>
      <c r="J235" s="36" t="s">
        <v>199</v>
      </c>
      <c r="K235" s="36" t="s">
        <v>52</v>
      </c>
      <c r="L235" s="36" t="s">
        <v>201</v>
      </c>
      <c r="N235" s="36" t="s">
        <v>202</v>
      </c>
    </row>
    <row r="236" spans="1:14">
      <c r="A236" s="29" t="str">
        <f t="shared" si="12"/>
        <v>Bauernfeind H</v>
      </c>
      <c r="B236" s="5" t="str">
        <f t="shared" si="13"/>
        <v>II</v>
      </c>
      <c r="C236" s="29">
        <f t="shared" si="14"/>
        <v>31004.550999999999</v>
      </c>
      <c r="D236" s="36" t="str">
        <f t="shared" si="15"/>
        <v>pg</v>
      </c>
      <c r="E236" s="124">
        <f>VLOOKUP(C236,'Active 1'!C$21:E$934,3,FALSE)</f>
        <v>-9757.5058245129476</v>
      </c>
      <c r="G236" s="36">
        <v>-9758</v>
      </c>
      <c r="H236" s="36">
        <v>-4.9700000000000001E-2</v>
      </c>
      <c r="I236" s="36">
        <v>31004.550999999999</v>
      </c>
      <c r="J236" s="36" t="s">
        <v>200</v>
      </c>
      <c r="K236" s="36" t="s">
        <v>52</v>
      </c>
      <c r="L236" s="36" t="s">
        <v>201</v>
      </c>
      <c r="N236" s="36" t="s">
        <v>202</v>
      </c>
    </row>
    <row r="237" spans="1:14">
      <c r="A237" s="29" t="str">
        <f t="shared" si="12"/>
        <v>Bauernfeind H</v>
      </c>
      <c r="B237" s="5" t="str">
        <f t="shared" si="13"/>
        <v>I</v>
      </c>
      <c r="C237" s="29">
        <f t="shared" si="14"/>
        <v>31247.789000000001</v>
      </c>
      <c r="D237" s="36" t="str">
        <f t="shared" si="15"/>
        <v>pg</v>
      </c>
      <c r="E237" s="124">
        <f>VLOOKUP(C237,'Active 1'!C$21:E$934,3,FALSE)</f>
        <v>-9447.9874715550322</v>
      </c>
      <c r="G237" s="36">
        <v>-9448</v>
      </c>
      <c r="H237" s="36">
        <v>-3.3399999999999999E-2</v>
      </c>
      <c r="I237" s="36">
        <v>31247.789000000001</v>
      </c>
      <c r="J237" s="36" t="s">
        <v>199</v>
      </c>
      <c r="K237" s="36" t="s">
        <v>52</v>
      </c>
      <c r="L237" s="36" t="s">
        <v>201</v>
      </c>
      <c r="N237" s="36" t="s">
        <v>202</v>
      </c>
    </row>
    <row r="238" spans="1:14">
      <c r="A238" s="29" t="str">
        <f t="shared" si="12"/>
        <v>Bauernfeind H</v>
      </c>
      <c r="B238" s="5" t="str">
        <f t="shared" si="13"/>
        <v>II</v>
      </c>
      <c r="C238" s="29">
        <f t="shared" si="14"/>
        <v>31319.713</v>
      </c>
      <c r="D238" s="36" t="str">
        <f t="shared" si="15"/>
        <v>pg</v>
      </c>
      <c r="E238" s="124">
        <f>VLOOKUP(C238,'Active 1'!C$21:E$934,3,FALSE)</f>
        <v>-9356.4647735467261</v>
      </c>
      <c r="G238" s="36">
        <v>-9357</v>
      </c>
      <c r="H238" s="36">
        <v>-1.5100000000000001E-2</v>
      </c>
      <c r="I238" s="36">
        <v>31319.713</v>
      </c>
      <c r="J238" s="36" t="s">
        <v>200</v>
      </c>
      <c r="K238" s="36" t="s">
        <v>52</v>
      </c>
      <c r="L238" s="36" t="s">
        <v>201</v>
      </c>
      <c r="N238" s="36" t="s">
        <v>202</v>
      </c>
    </row>
    <row r="239" spans="1:14">
      <c r="A239" s="29" t="str">
        <f t="shared" si="12"/>
        <v>Bauernfeind H</v>
      </c>
      <c r="B239" s="5" t="str">
        <f t="shared" si="13"/>
        <v>II</v>
      </c>
      <c r="C239" s="29">
        <f t="shared" si="14"/>
        <v>31323.597000000002</v>
      </c>
      <c r="D239" s="36" t="str">
        <f t="shared" si="15"/>
        <v>pg</v>
      </c>
      <c r="E239" s="124">
        <f>VLOOKUP(C239,'Active 1'!C$21:E$934,3,FALSE)</f>
        <v>-9351.52241551513</v>
      </c>
      <c r="G239" s="36">
        <v>-9352</v>
      </c>
      <c r="H239" s="36">
        <v>-6.0400000000000002E-2</v>
      </c>
      <c r="I239" s="36">
        <v>31323.597000000002</v>
      </c>
      <c r="J239" s="36" t="s">
        <v>200</v>
      </c>
      <c r="K239" s="36" t="s">
        <v>52</v>
      </c>
      <c r="L239" s="36" t="s">
        <v>201</v>
      </c>
      <c r="N239" s="36" t="s">
        <v>202</v>
      </c>
    </row>
    <row r="240" spans="1:14">
      <c r="A240" s="29" t="str">
        <f t="shared" si="12"/>
        <v>Bauernfeind H</v>
      </c>
      <c r="B240" s="5" t="str">
        <f t="shared" si="13"/>
        <v>I</v>
      </c>
      <c r="C240" s="29">
        <f t="shared" si="14"/>
        <v>31328.73</v>
      </c>
      <c r="D240" s="36" t="str">
        <f t="shared" si="15"/>
        <v>pg</v>
      </c>
      <c r="E240" s="124">
        <f>VLOOKUP(C240,'Active 1'!C$21:E$934,3,FALSE)</f>
        <v>-9344.9907152638025</v>
      </c>
      <c r="G240" s="36">
        <v>-9345</v>
      </c>
      <c r="H240" s="36">
        <v>-3.5400000000000001E-2</v>
      </c>
      <c r="I240" s="36">
        <v>31328.73</v>
      </c>
      <c r="J240" s="36" t="s">
        <v>199</v>
      </c>
      <c r="K240" s="36" t="s">
        <v>52</v>
      </c>
      <c r="L240" s="36" t="s">
        <v>201</v>
      </c>
      <c r="N240" s="36" t="s">
        <v>202</v>
      </c>
    </row>
    <row r="241" spans="1:14">
      <c r="A241" s="29" t="str">
        <f t="shared" si="12"/>
        <v>Bauernfeind H</v>
      </c>
      <c r="B241" s="5" t="str">
        <f t="shared" si="13"/>
        <v>II</v>
      </c>
      <c r="C241" s="29">
        <f t="shared" si="14"/>
        <v>31341.686000000002</v>
      </c>
      <c r="D241" s="36" t="str">
        <f t="shared" si="15"/>
        <v>pg</v>
      </c>
      <c r="E241" s="124">
        <f>VLOOKUP(C241,'Active 1'!C$21:E$934,3,FALSE)</f>
        <v>-9328.5043119019792</v>
      </c>
      <c r="G241" s="36">
        <v>-9329</v>
      </c>
      <c r="H241" s="36">
        <v>-4.5999999999999999E-2</v>
      </c>
      <c r="I241" s="36">
        <v>31341.686000000002</v>
      </c>
      <c r="J241" s="36" t="s">
        <v>200</v>
      </c>
      <c r="K241" s="36" t="s">
        <v>52</v>
      </c>
      <c r="L241" s="36" t="s">
        <v>201</v>
      </c>
      <c r="N241" s="36" t="s">
        <v>202</v>
      </c>
    </row>
    <row r="242" spans="1:14">
      <c r="A242" s="29" t="str">
        <f t="shared" si="12"/>
        <v>Bauernfeind H</v>
      </c>
      <c r="B242" s="5" t="str">
        <f t="shared" si="13"/>
        <v>I</v>
      </c>
      <c r="C242" s="29">
        <f t="shared" si="14"/>
        <v>31673.735000000001</v>
      </c>
      <c r="D242" s="36" t="str">
        <f t="shared" si="15"/>
        <v>pg</v>
      </c>
      <c r="E242" s="124">
        <f>VLOOKUP(C242,'Active 1'!C$21:E$934,3,FALSE)</f>
        <v>-8905.9746924291921</v>
      </c>
      <c r="G242" s="36">
        <v>-8906</v>
      </c>
      <c r="H242" s="36">
        <v>-2.0299999999999999E-2</v>
      </c>
      <c r="I242" s="36">
        <v>31673.735000000001</v>
      </c>
      <c r="J242" s="36" t="s">
        <v>199</v>
      </c>
      <c r="K242" s="36" t="s">
        <v>52</v>
      </c>
      <c r="L242" s="36" t="s">
        <v>201</v>
      </c>
      <c r="N242" s="36" t="s">
        <v>202</v>
      </c>
    </row>
    <row r="243" spans="1:14">
      <c r="A243" s="29" t="str">
        <f t="shared" si="12"/>
        <v>Bauernfeind H</v>
      </c>
      <c r="B243" s="5" t="str">
        <f t="shared" si="13"/>
        <v>II</v>
      </c>
      <c r="C243" s="29">
        <f t="shared" si="14"/>
        <v>32053.670999999998</v>
      </c>
      <c r="D243" s="36" t="str">
        <f t="shared" si="15"/>
        <v>pg</v>
      </c>
      <c r="E243" s="124">
        <f>VLOOKUP(C243,'Active 1'!C$21:E$934,3,FALSE)</f>
        <v>-8422.5092596044797</v>
      </c>
      <c r="G243" s="36">
        <v>-8423</v>
      </c>
      <c r="H243" s="36">
        <v>-4.48E-2</v>
      </c>
      <c r="I243" s="36">
        <v>32053.670999999998</v>
      </c>
      <c r="J243" s="36" t="s">
        <v>200</v>
      </c>
      <c r="K243" s="36" t="s">
        <v>52</v>
      </c>
      <c r="L243" s="36" t="s">
        <v>201</v>
      </c>
      <c r="N243" s="36" t="s">
        <v>202</v>
      </c>
    </row>
    <row r="244" spans="1:14">
      <c r="A244" s="29" t="str">
        <f t="shared" si="12"/>
        <v>Bauernfeind H</v>
      </c>
      <c r="B244" s="5" t="str">
        <f t="shared" si="13"/>
        <v>I</v>
      </c>
      <c r="C244" s="29">
        <f t="shared" si="14"/>
        <v>32381.800999999999</v>
      </c>
      <c r="D244" s="36" t="str">
        <f t="shared" si="15"/>
        <v>pg</v>
      </c>
      <c r="E244" s="124">
        <f>VLOOKUP(C244,'Active 1'!C$21:E$934,3,FALSE)</f>
        <v>-8004.9665353752052</v>
      </c>
      <c r="G244" s="36">
        <v>-8005</v>
      </c>
      <c r="H244" s="36">
        <v>-8.6999999999999994E-3</v>
      </c>
      <c r="I244" s="36">
        <v>32381.800999999999</v>
      </c>
      <c r="J244" s="36" t="s">
        <v>199</v>
      </c>
      <c r="K244" s="36" t="s">
        <v>52</v>
      </c>
      <c r="L244" s="36" t="s">
        <v>201</v>
      </c>
      <c r="N244" s="36" t="s">
        <v>202</v>
      </c>
    </row>
    <row r="245" spans="1:14">
      <c r="A245" s="29" t="str">
        <f t="shared" si="12"/>
        <v>Bauernfeind H</v>
      </c>
      <c r="B245" s="5" t="str">
        <f t="shared" si="13"/>
        <v>I</v>
      </c>
      <c r="C245" s="29">
        <f t="shared" si="14"/>
        <v>33575.51</v>
      </c>
      <c r="D245" s="36" t="str">
        <f t="shared" si="15"/>
        <v>pg</v>
      </c>
      <c r="E245" s="124">
        <f>VLOOKUP(C245,'Active 1'!C$21:E$934,3,FALSE)</f>
        <v>-6485.9816580491342</v>
      </c>
      <c r="G245" s="36">
        <v>-6486</v>
      </c>
      <c r="H245" s="36">
        <v>-1.2E-2</v>
      </c>
      <c r="I245" s="36">
        <v>33575.51</v>
      </c>
      <c r="J245" s="36" t="s">
        <v>199</v>
      </c>
      <c r="K245" s="36" t="s">
        <v>52</v>
      </c>
      <c r="L245" s="36" t="s">
        <v>201</v>
      </c>
      <c r="N245" s="36" t="s">
        <v>202</v>
      </c>
    </row>
    <row r="246" spans="1:14">
      <c r="A246" s="29" t="str">
        <f t="shared" si="12"/>
        <v>Strohmeier W</v>
      </c>
      <c r="B246" s="5" t="str">
        <f t="shared" si="13"/>
        <v>II</v>
      </c>
      <c r="C246" s="29">
        <f t="shared" si="14"/>
        <v>36788.464999999997</v>
      </c>
      <c r="D246" s="36" t="str">
        <f t="shared" si="15"/>
        <v>pg</v>
      </c>
      <c r="E246" s="124">
        <f>VLOOKUP(C246,'Active 1'!C$21:E$934,3,FALSE)</f>
        <v>-2397.5228657227253</v>
      </c>
      <c r="G246" s="36">
        <v>-2398</v>
      </c>
      <c r="H246" s="36">
        <v>-2.1100000000000001E-2</v>
      </c>
      <c r="I246" s="36">
        <v>36788.464999999997</v>
      </c>
      <c r="J246" s="36" t="s">
        <v>200</v>
      </c>
      <c r="K246" s="36" t="s">
        <v>52</v>
      </c>
      <c r="L246" s="36" t="s">
        <v>203</v>
      </c>
      <c r="N246" s="36" t="s">
        <v>204</v>
      </c>
    </row>
    <row r="247" spans="1:14">
      <c r="A247" s="29" t="str">
        <f t="shared" si="12"/>
        <v>Strohmeier W</v>
      </c>
      <c r="B247" s="5" t="str">
        <f t="shared" si="13"/>
        <v>II</v>
      </c>
      <c r="C247" s="29">
        <f t="shared" si="14"/>
        <v>36788.51</v>
      </c>
      <c r="D247" s="36" t="str">
        <f t="shared" si="15"/>
        <v>pg</v>
      </c>
      <c r="E247" s="124">
        <f>VLOOKUP(C247,'Active 1'!C$21:E$934,3,FALSE)</f>
        <v>-2397.4656035931039</v>
      </c>
      <c r="G247" s="36">
        <v>-2398</v>
      </c>
      <c r="H247" s="36">
        <v>2.3900000000000001E-2</v>
      </c>
      <c r="I247" s="36">
        <v>36788.51</v>
      </c>
      <c r="J247" s="36" t="s">
        <v>200</v>
      </c>
      <c r="K247" s="36" t="s">
        <v>52</v>
      </c>
      <c r="L247" s="36" t="s">
        <v>203</v>
      </c>
      <c r="N247" s="36" t="s">
        <v>204</v>
      </c>
    </row>
    <row r="248" spans="1:14">
      <c r="A248" s="29" t="str">
        <f t="shared" si="12"/>
        <v>Bendinelli</v>
      </c>
      <c r="B248" s="5" t="str">
        <f t="shared" si="13"/>
        <v>I</v>
      </c>
      <c r="C248" s="29">
        <f t="shared" si="14"/>
        <v>37939.376199999999</v>
      </c>
      <c r="D248" s="36" t="str">
        <f t="shared" si="15"/>
        <v>G</v>
      </c>
      <c r="E248" s="124">
        <f>VLOOKUP(C248,'Active 1'!C$21:E$934,3,FALSE)</f>
        <v>-932.99783663674168</v>
      </c>
      <c r="G248" s="36">
        <v>-933</v>
      </c>
      <c r="H248" s="36">
        <v>7.0000000000000001E-3</v>
      </c>
      <c r="I248" s="36">
        <v>37939.376199999999</v>
      </c>
      <c r="J248" s="36" t="s">
        <v>199</v>
      </c>
      <c r="K248" s="36" t="s">
        <v>115</v>
      </c>
      <c r="L248" s="36" t="s">
        <v>207</v>
      </c>
      <c r="N248" s="36" t="s">
        <v>208</v>
      </c>
    </row>
    <row r="249" spans="1:14">
      <c r="A249" s="29" t="str">
        <f t="shared" si="12"/>
        <v>Bendinelli</v>
      </c>
      <c r="B249" s="5" t="str">
        <f t="shared" si="13"/>
        <v>II</v>
      </c>
      <c r="C249" s="29">
        <f t="shared" si="14"/>
        <v>37941.340100000001</v>
      </c>
      <c r="D249" s="36" t="str">
        <f t="shared" si="15"/>
        <v>G</v>
      </c>
      <c r="E249" s="124">
        <f>VLOOKUP(C249,'Active 1'!C$21:E$934,3,FALSE)</f>
        <v>-930.49879005119669</v>
      </c>
      <c r="G249" s="36">
        <v>-931</v>
      </c>
      <c r="H249" s="36">
        <v>6.1999999999999998E-3</v>
      </c>
      <c r="I249" s="36">
        <v>37941.340100000001</v>
      </c>
      <c r="J249" s="36" t="s">
        <v>200</v>
      </c>
      <c r="K249" s="36" t="s">
        <v>115</v>
      </c>
      <c r="L249" s="36" t="s">
        <v>207</v>
      </c>
      <c r="N249" s="36" t="s">
        <v>208</v>
      </c>
    </row>
    <row r="250" spans="1:14">
      <c r="A250" s="29" t="str">
        <f t="shared" si="12"/>
        <v>Bendinelli</v>
      </c>
      <c r="B250" s="5" t="str">
        <f t="shared" si="13"/>
        <v>II</v>
      </c>
      <c r="C250" s="29">
        <f t="shared" si="14"/>
        <v>39338.594599999997</v>
      </c>
      <c r="D250" s="36" t="str">
        <f t="shared" si="15"/>
        <v>B</v>
      </c>
      <c r="E250" s="124">
        <f>VLOOKUP(C250,'Active 1'!C$21:E$934,3,FALSE)</f>
        <v>847.49606068360413</v>
      </c>
      <c r="G250" s="36">
        <v>847</v>
      </c>
      <c r="H250" s="36">
        <v>1.23E-2</v>
      </c>
      <c r="I250" s="36">
        <v>39338.594599999997</v>
      </c>
      <c r="J250" s="36" t="s">
        <v>200</v>
      </c>
      <c r="K250" s="36" t="s">
        <v>44</v>
      </c>
      <c r="L250" s="36" t="s">
        <v>207</v>
      </c>
      <c r="N250" s="36" t="s">
        <v>208</v>
      </c>
    </row>
    <row r="251" spans="1:14">
      <c r="A251" s="29" t="str">
        <f t="shared" si="12"/>
        <v>Bendinelli</v>
      </c>
      <c r="B251" s="5" t="str">
        <f t="shared" si="13"/>
        <v>I</v>
      </c>
      <c r="C251" s="29">
        <f t="shared" si="14"/>
        <v>39340.561300000001</v>
      </c>
      <c r="D251" s="36" t="str">
        <f t="shared" si="15"/>
        <v>B</v>
      </c>
      <c r="E251" s="124">
        <f>VLOOKUP(C251,'Active 1'!C$21:E$934,3,FALSE)</f>
        <v>849.99867024610558</v>
      </c>
      <c r="G251" s="36">
        <v>850</v>
      </c>
      <c r="H251" s="36">
        <v>1.44E-2</v>
      </c>
      <c r="I251" s="36">
        <v>39340.561300000001</v>
      </c>
      <c r="J251" s="36" t="s">
        <v>199</v>
      </c>
      <c r="K251" s="36" t="s">
        <v>44</v>
      </c>
      <c r="L251" s="36" t="s">
        <v>207</v>
      </c>
      <c r="N251" s="36" t="s">
        <v>208</v>
      </c>
    </row>
    <row r="252" spans="1:14">
      <c r="A252" s="29" t="str">
        <f t="shared" si="12"/>
        <v>Bendinelli</v>
      </c>
      <c r="B252" s="5" t="str">
        <f t="shared" si="13"/>
        <v>II</v>
      </c>
      <c r="C252" s="29">
        <f t="shared" si="14"/>
        <v>39342.523200000003</v>
      </c>
      <c r="D252" s="36" t="str">
        <f t="shared" si="15"/>
        <v>B</v>
      </c>
      <c r="E252" s="124">
        <f>VLOOKUP(C252,'Active 1'!C$21:E$934,3,FALSE)</f>
        <v>852.49517184811168</v>
      </c>
      <c r="G252" s="36">
        <v>852</v>
      </c>
      <c r="H252" s="36">
        <v>1.1599999999999999E-2</v>
      </c>
      <c r="I252" s="36">
        <v>39342.523200000003</v>
      </c>
      <c r="J252" s="36" t="s">
        <v>200</v>
      </c>
      <c r="K252" s="36" t="s">
        <v>44</v>
      </c>
      <c r="L252" s="36" t="s">
        <v>207</v>
      </c>
      <c r="N252" s="36" t="s">
        <v>208</v>
      </c>
    </row>
    <row r="253" spans="1:14">
      <c r="A253" s="29" t="str">
        <f t="shared" si="12"/>
        <v>Bendinelli</v>
      </c>
      <c r="B253" s="5" t="str">
        <f t="shared" si="13"/>
        <v>I</v>
      </c>
      <c r="C253" s="29">
        <f t="shared" si="14"/>
        <v>39355.493199999997</v>
      </c>
      <c r="D253" s="36" t="str">
        <f t="shared" si="15"/>
        <v>B</v>
      </c>
      <c r="E253" s="124">
        <f>VLOOKUP(C253,'Active 1'!C$21:E$934,3,FALSE)</f>
        <v>868.99939009469426</v>
      </c>
      <c r="G253" s="36">
        <v>869</v>
      </c>
      <c r="H253" s="36">
        <v>1.5100000000000001E-2</v>
      </c>
      <c r="I253" s="36">
        <v>39355.493199999997</v>
      </c>
      <c r="J253" s="36" t="s">
        <v>199</v>
      </c>
      <c r="K253" s="36" t="s">
        <v>44</v>
      </c>
      <c r="L253" s="36" t="s">
        <v>207</v>
      </c>
      <c r="N253" s="36" t="s">
        <v>208</v>
      </c>
    </row>
    <row r="254" spans="1:14">
      <c r="A254" s="29" t="str">
        <f t="shared" si="12"/>
        <v>Aslan Zeki</v>
      </c>
      <c r="B254" s="5" t="str">
        <f t="shared" si="13"/>
        <v>I</v>
      </c>
      <c r="C254" s="29">
        <f t="shared" si="14"/>
        <v>44790.448900000003</v>
      </c>
      <c r="D254" s="36" t="str">
        <f t="shared" si="15"/>
        <v>pe</v>
      </c>
      <c r="E254" s="124">
        <f>VLOOKUP(C254,'Active 1'!C$21:E$934,3,FALSE)</f>
        <v>7784.935784339119</v>
      </c>
      <c r="G254" s="36">
        <v>7785</v>
      </c>
      <c r="H254" s="36">
        <v>4.4999999999999997E-3</v>
      </c>
      <c r="I254" s="36">
        <v>44790.448900000003</v>
      </c>
      <c r="J254" s="36" t="s">
        <v>199</v>
      </c>
      <c r="K254" s="36" t="s">
        <v>209</v>
      </c>
      <c r="L254" s="36" t="s">
        <v>228</v>
      </c>
      <c r="N254" s="36" t="s">
        <v>227</v>
      </c>
    </row>
    <row r="255" spans="1:14">
      <c r="A255" s="29" t="str">
        <f t="shared" si="12"/>
        <v>Oezeren F</v>
      </c>
      <c r="B255" s="5" t="str">
        <f t="shared" si="13"/>
        <v>II</v>
      </c>
      <c r="C255" s="29">
        <f t="shared" si="14"/>
        <v>47776.345300000001</v>
      </c>
      <c r="D255" s="36" t="str">
        <f t="shared" si="15"/>
        <v>pe</v>
      </c>
      <c r="E255" s="124">
        <f>VLOOKUP(C255,'Active 1'!C$21:E$934,3,FALSE)</f>
        <v>11584.464377038297</v>
      </c>
      <c r="G255" s="36">
        <v>11584</v>
      </c>
      <c r="H255" s="36">
        <v>4.8599999999999997E-2</v>
      </c>
      <c r="I255" s="36">
        <v>47776.345300000001</v>
      </c>
      <c r="J255" s="36" t="s">
        <v>200</v>
      </c>
      <c r="K255" s="36" t="s">
        <v>209</v>
      </c>
      <c r="L255" s="36" t="s">
        <v>250</v>
      </c>
      <c r="N255" s="36" t="s">
        <v>249</v>
      </c>
    </row>
    <row r="256" spans="1:14">
      <c r="A256" s="29" t="str">
        <f t="shared" si="12"/>
        <v>Hipparcos</v>
      </c>
      <c r="B256" s="5" t="str">
        <f t="shared" si="13"/>
        <v>I</v>
      </c>
      <c r="C256" s="29">
        <f t="shared" si="14"/>
        <v>48500.502999999997</v>
      </c>
      <c r="D256" s="36" t="str">
        <f t="shared" si="15"/>
        <v>V</v>
      </c>
      <c r="E256" s="124">
        <f>VLOOKUP(C256,'Active 1'!C$21:E$934,3,FALSE)</f>
        <v>12505.949089894797</v>
      </c>
      <c r="G256" s="36">
        <v>12506</v>
      </c>
      <c r="H256" s="36">
        <v>4.19E-2</v>
      </c>
      <c r="I256" s="36">
        <v>48500.502999999997</v>
      </c>
      <c r="J256" s="36" t="s">
        <v>199</v>
      </c>
      <c r="K256" s="36" t="s">
        <v>59</v>
      </c>
      <c r="L256" s="36" t="s">
        <v>261</v>
      </c>
      <c r="N256" s="36" t="s">
        <v>262</v>
      </c>
    </row>
    <row r="257" spans="1:14">
      <c r="A257" s="29" t="str">
        <f t="shared" si="12"/>
        <v>Wolf Marek</v>
      </c>
      <c r="B257" s="5" t="str">
        <f t="shared" si="13"/>
        <v>II</v>
      </c>
      <c r="C257" s="29">
        <f t="shared" si="14"/>
        <v>48532.326500000003</v>
      </c>
      <c r="D257" s="36" t="str">
        <f t="shared" si="15"/>
        <v>B</v>
      </c>
      <c r="E257" s="124">
        <f>VLOOKUP(C257,'Active 1'!C$21:E$934,3,FALSE)</f>
        <v>12546.444231712105</v>
      </c>
      <c r="G257" s="36">
        <v>12546</v>
      </c>
      <c r="H257" s="36">
        <v>3.8199999999999998E-2</v>
      </c>
      <c r="I257" s="36">
        <v>48532.326500000003</v>
      </c>
      <c r="J257" s="36" t="s">
        <v>200</v>
      </c>
      <c r="K257" s="36" t="s">
        <v>44</v>
      </c>
      <c r="L257" s="36" t="s">
        <v>258</v>
      </c>
      <c r="N257" s="36" t="s">
        <v>208</v>
      </c>
    </row>
    <row r="258" spans="1:14">
      <c r="A258" s="29" t="str">
        <f t="shared" si="12"/>
        <v>Nelson Robert</v>
      </c>
      <c r="B258" s="5" t="str">
        <f t="shared" si="13"/>
        <v>I</v>
      </c>
      <c r="C258" s="29">
        <f t="shared" si="14"/>
        <v>50968.856800000001</v>
      </c>
      <c r="D258" s="36" t="str">
        <f t="shared" si="15"/>
        <v>pe</v>
      </c>
      <c r="E258" s="124">
        <f>VLOOKUP(C258,'Active 1'!C$21:E$934,3,FALSE)</f>
        <v>15646.908983880969</v>
      </c>
      <c r="G258" s="36">
        <v>15647</v>
      </c>
      <c r="H258" s="36">
        <v>2.8299999999999999E-2</v>
      </c>
      <c r="I258" s="36">
        <v>50968.856800000001</v>
      </c>
      <c r="J258" s="36" t="s">
        <v>199</v>
      </c>
      <c r="K258" s="36" t="s">
        <v>209</v>
      </c>
      <c r="L258" s="36" t="s">
        <v>268</v>
      </c>
      <c r="N258" s="36" t="s">
        <v>270</v>
      </c>
    </row>
    <row r="259" spans="1:14">
      <c r="A259" s="29" t="str">
        <f t="shared" si="12"/>
        <v>Paschke Anton</v>
      </c>
      <c r="B259" s="5" t="str">
        <f t="shared" si="13"/>
        <v>I</v>
      </c>
      <c r="C259" s="29">
        <f t="shared" si="14"/>
        <v>51326.415000000001</v>
      </c>
      <c r="D259" s="36" t="str">
        <f t="shared" si="15"/>
        <v>ccd</v>
      </c>
      <c r="E259" s="124">
        <f>VLOOKUP(C259,'Active 1'!C$21:E$934,3,FALSE)</f>
        <v>16101.898850392763</v>
      </c>
      <c r="G259" s="36">
        <v>16102</v>
      </c>
      <c r="H259" s="36">
        <v>2.29E-2</v>
      </c>
      <c r="I259" s="36">
        <v>51326.415000000001</v>
      </c>
      <c r="J259" s="36" t="s">
        <v>199</v>
      </c>
      <c r="K259" s="36" t="s">
        <v>271</v>
      </c>
      <c r="L259" s="36" t="s">
        <v>272</v>
      </c>
      <c r="N259" s="36" t="s">
        <v>273</v>
      </c>
    </row>
    <row r="260" spans="1:14">
      <c r="A260" s="29" t="str">
        <f t="shared" si="12"/>
        <v>Nakajima Kazuhir</v>
      </c>
      <c r="B260" s="5" t="str">
        <f t="shared" si="13"/>
        <v>II</v>
      </c>
      <c r="C260" s="29">
        <f t="shared" si="14"/>
        <v>52874.150900000001</v>
      </c>
      <c r="D260" s="36" t="str">
        <f t="shared" si="15"/>
        <v>V</v>
      </c>
      <c r="E260" s="124">
        <f>VLOOKUP(C260,'Active 1'!C$21:E$934,3,FALSE)</f>
        <v>18071.380044046033</v>
      </c>
      <c r="G260" s="36">
        <v>18071</v>
      </c>
      <c r="H260" s="36">
        <v>1.9300000000000001E-2</v>
      </c>
      <c r="I260" s="36">
        <v>52874.150900000001</v>
      </c>
      <c r="J260" s="36" t="s">
        <v>200</v>
      </c>
      <c r="K260" s="36" t="s">
        <v>59</v>
      </c>
      <c r="L260" s="36" t="s">
        <v>279</v>
      </c>
      <c r="M260" s="36" t="s">
        <v>280</v>
      </c>
    </row>
    <row r="261" spans="1:14">
      <c r="A261" s="29" t="str">
        <f t="shared" si="12"/>
        <v>Frank Peter</v>
      </c>
      <c r="B261" s="5" t="str">
        <f t="shared" si="13"/>
        <v>I</v>
      </c>
      <c r="C261" s="29">
        <f t="shared" si="14"/>
        <v>55083.563499999997</v>
      </c>
      <c r="D261" s="36" t="e">
        <f t="shared" si="15"/>
        <v>#NAME?</v>
      </c>
      <c r="E261" s="124">
        <f>VLOOKUP(C261,'Active 1'!C$21:E$934,3,FALSE)</f>
        <v>20882.839392324098</v>
      </c>
      <c r="G261" s="36">
        <v>20883</v>
      </c>
      <c r="H261" s="36">
        <v>3.3999999999999998E-3</v>
      </c>
      <c r="I261" s="36">
        <v>55083.563499999997</v>
      </c>
      <c r="J261" s="36" t="s">
        <v>199</v>
      </c>
      <c r="K261" s="36" t="e">
        <f>-Ir</f>
        <v>#NAME?</v>
      </c>
      <c r="L261" s="36" t="s">
        <v>286</v>
      </c>
      <c r="N261" s="36" t="s">
        <v>287</v>
      </c>
    </row>
    <row r="262" spans="1:14">
      <c r="A262" s="29" t="str">
        <f t="shared" si="12"/>
        <v>Liakos A</v>
      </c>
      <c r="B262" s="5" t="str">
        <f t="shared" si="13"/>
        <v>I</v>
      </c>
      <c r="C262" s="29">
        <f t="shared" si="14"/>
        <v>55774.327499999999</v>
      </c>
      <c r="D262" s="36" t="str">
        <f t="shared" si="15"/>
        <v>BRI</v>
      </c>
      <c r="E262" s="124">
        <f>VLOOKUP(C262,'Active 1'!C$21:E$934,3,FALSE)</f>
        <v>21761.830896787302</v>
      </c>
      <c r="G262" s="36">
        <v>21762</v>
      </c>
      <c r="H262" s="36">
        <v>1.8E-3</v>
      </c>
      <c r="I262" s="36">
        <v>55774.327499999999</v>
      </c>
      <c r="J262" s="36" t="s">
        <v>199</v>
      </c>
      <c r="K262" s="36" t="s">
        <v>292</v>
      </c>
      <c r="L262" s="36" t="s">
        <v>293</v>
      </c>
      <c r="N262" s="36" t="s">
        <v>294</v>
      </c>
    </row>
    <row r="263" spans="1:14">
      <c r="A263" s="29" t="str">
        <f t="shared" si="12"/>
        <v>Liakos A</v>
      </c>
      <c r="B263" s="5" t="str">
        <f t="shared" si="13"/>
        <v>I</v>
      </c>
      <c r="C263" s="29">
        <f t="shared" si="14"/>
        <v>55777.468399999998</v>
      </c>
      <c r="D263" s="36" t="str">
        <f t="shared" si="15"/>
        <v>UBVRI</v>
      </c>
      <c r="E263" s="124">
        <f>VLOOKUP(C263,'Active 1'!C$21:E$934,3,FALSE)</f>
        <v>21765.827666185196</v>
      </c>
      <c r="G263" s="36">
        <v>21766</v>
      </c>
      <c r="H263" s="36">
        <v>-8.0000000000000004E-4</v>
      </c>
      <c r="I263" s="36">
        <v>55777.468399999998</v>
      </c>
      <c r="J263" s="36" t="s">
        <v>199</v>
      </c>
      <c r="K263" s="36" t="s">
        <v>295</v>
      </c>
      <c r="L263" s="36" t="s">
        <v>293</v>
      </c>
      <c r="N263" s="36" t="s">
        <v>296</v>
      </c>
    </row>
    <row r="264" spans="1:14">
      <c r="A264" s="29" t="str">
        <f t="shared" si="12"/>
        <v>Liakos A</v>
      </c>
      <c r="B264" s="5" t="str">
        <f t="shared" si="13"/>
        <v>II</v>
      </c>
      <c r="C264" s="29">
        <f t="shared" si="14"/>
        <v>55779.432699999998</v>
      </c>
      <c r="D264" s="36" t="str">
        <f t="shared" si="15"/>
        <v>UBVRI</v>
      </c>
      <c r="E264" s="124">
        <f>VLOOKUP(C264,'Active 1'!C$21:E$934,3,FALSE)</f>
        <v>21768.327221767446</v>
      </c>
      <c r="G264" s="36">
        <v>21768</v>
      </c>
      <c r="H264" s="36">
        <v>-1.1999999999999999E-3</v>
      </c>
      <c r="I264" s="36">
        <v>55779.432699999998</v>
      </c>
      <c r="J264" s="36" t="s">
        <v>200</v>
      </c>
      <c r="K264" s="36" t="s">
        <v>295</v>
      </c>
      <c r="L264" s="36" t="s">
        <v>293</v>
      </c>
      <c r="N264" s="36" t="s">
        <v>296</v>
      </c>
    </row>
    <row r="265" spans="1:14">
      <c r="A265" s="29" t="str">
        <f t="shared" si="12"/>
        <v>Liakos A</v>
      </c>
      <c r="B265" s="5" t="str">
        <f t="shared" si="13"/>
        <v>II</v>
      </c>
      <c r="C265" s="29">
        <f t="shared" si="14"/>
        <v>55793.578800000003</v>
      </c>
      <c r="D265" s="36" t="str">
        <f t="shared" si="15"/>
        <v>UBVRI</v>
      </c>
      <c r="E265" s="124">
        <f>VLOOKUP(C265,'Active 1'!C$21:E$934,3,FALSE)</f>
        <v>21786.328017583804</v>
      </c>
      <c r="G265" s="36">
        <v>21786</v>
      </c>
      <c r="H265" s="36">
        <v>-4.0000000000000002E-4</v>
      </c>
      <c r="I265" s="36">
        <v>55793.578800000003</v>
      </c>
      <c r="J265" s="36" t="s">
        <v>200</v>
      </c>
      <c r="K265" s="36" t="s">
        <v>295</v>
      </c>
      <c r="L265" s="36" t="s">
        <v>293</v>
      </c>
      <c r="N265" s="36" t="s">
        <v>296</v>
      </c>
    </row>
    <row r="266" spans="1:14">
      <c r="A266" s="29" t="str">
        <f t="shared" si="12"/>
        <v>Dreveny R</v>
      </c>
      <c r="B266" s="5" t="str">
        <f t="shared" si="13"/>
        <v>I</v>
      </c>
      <c r="C266" s="29">
        <f t="shared" si="14"/>
        <v>54317.361599999997</v>
      </c>
      <c r="D266" s="36" t="str">
        <f t="shared" si="15"/>
        <v>ccdR</v>
      </c>
      <c r="E266" s="124">
        <f>VLOOKUP(C266,'Active 1'!C$21:E$934,3,FALSE)</f>
        <v>19907.85378102478</v>
      </c>
      <c r="G266" s="36">
        <v>19908</v>
      </c>
      <c r="H266" s="36">
        <v>9.1999999999999998E-3</v>
      </c>
      <c r="I266" s="36">
        <v>54317.361599999997</v>
      </c>
      <c r="J266" s="36" t="s">
        <v>199</v>
      </c>
      <c r="K266" s="36" t="s">
        <v>297</v>
      </c>
      <c r="L266" s="36" t="s">
        <v>298</v>
      </c>
      <c r="N266" s="36" t="s">
        <v>299</v>
      </c>
    </row>
    <row r="267" spans="1:14">
      <c r="A267" s="29" t="str">
        <f t="shared" si="12"/>
        <v>Uhlar Robert</v>
      </c>
      <c r="B267" s="5" t="str">
        <f t="shared" si="13"/>
        <v>I</v>
      </c>
      <c r="C267" s="29">
        <f t="shared" si="14"/>
        <v>54617.5533</v>
      </c>
      <c r="D267" s="36" t="str">
        <f t="shared" si="15"/>
        <v>R</v>
      </c>
      <c r="E267" s="124">
        <f>VLOOKUP(C267,'Active 1'!C$21:E$934,3,FALSE)</f>
        <v>20289.845248458474</v>
      </c>
      <c r="G267" s="36">
        <v>20290</v>
      </c>
      <c r="H267" s="36">
        <v>4.7000000000000002E-3</v>
      </c>
      <c r="I267" s="36">
        <v>54617.5533</v>
      </c>
      <c r="J267" s="36" t="s">
        <v>199</v>
      </c>
      <c r="K267" s="36" t="s">
        <v>130</v>
      </c>
      <c r="L267" s="36" t="s">
        <v>300</v>
      </c>
      <c r="N267" s="36" t="s">
        <v>301</v>
      </c>
    </row>
    <row r="268" spans="1:14">
      <c r="A268" s="29" t="str">
        <f t="shared" si="12"/>
        <v>Masek M.</v>
      </c>
      <c r="B268" s="5" t="str">
        <f t="shared" si="13"/>
        <v>I</v>
      </c>
      <c r="C268" s="29">
        <f t="shared" si="14"/>
        <v>55799.472800000003</v>
      </c>
      <c r="D268" s="36" t="str">
        <f t="shared" si="15"/>
        <v>ccd</v>
      </c>
      <c r="E268" s="124">
        <f>VLOOKUP(C268,'Active 1'!C$21:E$934,3,FALSE)</f>
        <v>21793.828084071502</v>
      </c>
      <c r="G268" s="36">
        <v>21794</v>
      </c>
      <c r="H268" s="36">
        <v>-2.0000000000000001E-4</v>
      </c>
      <c r="I268" s="36">
        <v>55799.472800000003</v>
      </c>
      <c r="J268" s="36" t="s">
        <v>199</v>
      </c>
      <c r="K268" s="36" t="s">
        <v>271</v>
      </c>
      <c r="L268" s="36" t="s">
        <v>302</v>
      </c>
      <c r="N268" s="36" t="s">
        <v>303</v>
      </c>
    </row>
    <row r="269" spans="1:14">
      <c r="A269" s="29" t="str">
        <f t="shared" si="12"/>
        <v>Trnka J.</v>
      </c>
      <c r="B269" s="5" t="str">
        <f t="shared" si="13"/>
        <v>I</v>
      </c>
      <c r="C269" s="29">
        <f t="shared" si="14"/>
        <v>55873.341200000003</v>
      </c>
      <c r="D269" s="36" t="str">
        <f t="shared" si="15"/>
        <v>ccd</v>
      </c>
      <c r="E269" s="124">
        <f>VLOOKUP(C269,'Active 1'!C$21:E$934,3,FALSE)</f>
        <v>21887.82501507585</v>
      </c>
      <c r="G269" s="36">
        <v>21888</v>
      </c>
      <c r="H269" s="36">
        <v>-2.2000000000000001E-3</v>
      </c>
      <c r="I269" s="36">
        <v>55873.341200000003</v>
      </c>
      <c r="J269" s="36" t="s">
        <v>199</v>
      </c>
      <c r="K269" s="36" t="s">
        <v>271</v>
      </c>
      <c r="L269" s="36" t="s">
        <v>304</v>
      </c>
      <c r="N269" s="36" t="s">
        <v>305</v>
      </c>
    </row>
    <row r="270" spans="1:14">
      <c r="B270" s="5"/>
      <c r="C270" s="29"/>
    </row>
    <row r="271" spans="1:14">
      <c r="B271" s="5"/>
      <c r="C271" s="29"/>
    </row>
    <row r="272" spans="1:14">
      <c r="B272" s="5"/>
      <c r="C272" s="29"/>
    </row>
    <row r="273" spans="2:3">
      <c r="B273" s="5"/>
      <c r="C273" s="29"/>
    </row>
    <row r="274" spans="2:3">
      <c r="B274" s="5"/>
      <c r="C274" s="29"/>
    </row>
    <row r="275" spans="2:3">
      <c r="B275" s="5"/>
      <c r="C275" s="29"/>
    </row>
    <row r="276" spans="2:3">
      <c r="B276" s="5"/>
      <c r="C276" s="29"/>
    </row>
    <row r="277" spans="2:3">
      <c r="B277" s="5"/>
      <c r="C277" s="29"/>
    </row>
    <row r="278" spans="2:3">
      <c r="B278" s="5"/>
      <c r="C278" s="29"/>
    </row>
    <row r="279" spans="2:3">
      <c r="B279" s="5"/>
      <c r="C279" s="29"/>
    </row>
    <row r="280" spans="2:3">
      <c r="B280" s="5"/>
      <c r="C280" s="29"/>
    </row>
    <row r="281" spans="2:3">
      <c r="B281" s="5"/>
      <c r="C281" s="29"/>
    </row>
    <row r="282" spans="2:3">
      <c r="B282" s="5"/>
      <c r="C282" s="29"/>
    </row>
    <row r="283" spans="2:3">
      <c r="B283" s="5"/>
      <c r="C283" s="29"/>
    </row>
    <row r="284" spans="2:3">
      <c r="B284" s="5"/>
      <c r="C284" s="29"/>
    </row>
    <row r="285" spans="2:3">
      <c r="B285" s="5"/>
      <c r="C285" s="29"/>
    </row>
    <row r="286" spans="2:3">
      <c r="B286" s="5"/>
      <c r="C286" s="29"/>
    </row>
    <row r="287" spans="2:3">
      <c r="B287" s="5"/>
      <c r="C287" s="29"/>
    </row>
    <row r="288" spans="2:3">
      <c r="B288" s="5"/>
      <c r="C288" s="29"/>
    </row>
    <row r="289" spans="2:3">
      <c r="B289" s="5"/>
      <c r="C289" s="29"/>
    </row>
    <row r="290" spans="2:3">
      <c r="B290" s="5"/>
      <c r="C290" s="29"/>
    </row>
    <row r="291" spans="2:3">
      <c r="B291" s="5"/>
      <c r="C291" s="29"/>
    </row>
    <row r="292" spans="2:3">
      <c r="B292" s="5"/>
      <c r="C292" s="29"/>
    </row>
    <row r="293" spans="2:3">
      <c r="B293" s="5"/>
      <c r="C293" s="29"/>
    </row>
    <row r="294" spans="2:3">
      <c r="B294" s="5"/>
      <c r="C294" s="29"/>
    </row>
    <row r="295" spans="2:3">
      <c r="B295" s="5"/>
      <c r="C295" s="29"/>
    </row>
    <row r="296" spans="2:3">
      <c r="B296" s="5"/>
      <c r="C296" s="29"/>
    </row>
    <row r="297" spans="2:3">
      <c r="B297" s="5"/>
      <c r="C297" s="29"/>
    </row>
    <row r="298" spans="2:3">
      <c r="B298" s="5"/>
      <c r="C298" s="29"/>
    </row>
    <row r="299" spans="2:3">
      <c r="B299" s="5"/>
      <c r="C299" s="29"/>
    </row>
    <row r="300" spans="2:3">
      <c r="B300" s="5"/>
      <c r="C300" s="29"/>
    </row>
    <row r="301" spans="2:3">
      <c r="B301" s="5"/>
      <c r="C301" s="29"/>
    </row>
    <row r="302" spans="2:3">
      <c r="B302" s="5"/>
      <c r="C302" s="29"/>
    </row>
    <row r="303" spans="2:3">
      <c r="B303" s="5"/>
      <c r="C303" s="29"/>
    </row>
    <row r="304" spans="2:3">
      <c r="B304" s="5"/>
      <c r="C304" s="29"/>
    </row>
    <row r="305" spans="2:3">
      <c r="B305" s="5"/>
      <c r="C305" s="29"/>
    </row>
    <row r="306" spans="2:3">
      <c r="B306" s="5"/>
      <c r="C306" s="29"/>
    </row>
    <row r="307" spans="2:3">
      <c r="B307" s="5"/>
      <c r="C307" s="29"/>
    </row>
    <row r="308" spans="2:3">
      <c r="B308" s="5"/>
      <c r="C308" s="29"/>
    </row>
    <row r="309" spans="2:3">
      <c r="B309" s="5"/>
      <c r="C309" s="29"/>
    </row>
    <row r="310" spans="2:3">
      <c r="B310" s="5"/>
      <c r="C310" s="29"/>
    </row>
    <row r="311" spans="2:3">
      <c r="B311" s="5"/>
      <c r="C311" s="29"/>
    </row>
    <row r="312" spans="2:3">
      <c r="B312" s="5"/>
      <c r="C312" s="29"/>
    </row>
    <row r="313" spans="2:3">
      <c r="B313" s="5"/>
      <c r="C313" s="29"/>
    </row>
    <row r="314" spans="2:3">
      <c r="B314" s="5"/>
      <c r="C314" s="29"/>
    </row>
    <row r="315" spans="2:3">
      <c r="B315" s="5"/>
      <c r="C315" s="29"/>
    </row>
    <row r="316" spans="2:3">
      <c r="B316" s="5"/>
      <c r="C316" s="29"/>
    </row>
    <row r="317" spans="2:3">
      <c r="B317" s="5"/>
      <c r="C317" s="29"/>
    </row>
    <row r="318" spans="2:3">
      <c r="B318" s="5"/>
      <c r="C318" s="29"/>
    </row>
    <row r="319" spans="2:3">
      <c r="B319" s="5"/>
      <c r="C319" s="29"/>
    </row>
    <row r="320" spans="2:3">
      <c r="B320" s="5"/>
      <c r="C320" s="29"/>
    </row>
    <row r="321" spans="2:3">
      <c r="B321" s="5"/>
      <c r="C321" s="29"/>
    </row>
    <row r="322" spans="2:3">
      <c r="B322" s="5"/>
      <c r="C322" s="29"/>
    </row>
    <row r="323" spans="2:3">
      <c r="B323" s="5"/>
      <c r="C323" s="29"/>
    </row>
    <row r="324" spans="2:3">
      <c r="B324" s="5"/>
      <c r="C324" s="29"/>
    </row>
    <row r="325" spans="2:3">
      <c r="B325" s="5"/>
      <c r="C325" s="29"/>
    </row>
    <row r="326" spans="2:3">
      <c r="B326" s="5"/>
      <c r="C326" s="29"/>
    </row>
    <row r="327" spans="2:3">
      <c r="B327" s="5"/>
      <c r="C327" s="29"/>
    </row>
    <row r="328" spans="2:3">
      <c r="B328" s="5"/>
      <c r="C328" s="29"/>
    </row>
    <row r="329" spans="2:3">
      <c r="B329" s="5"/>
      <c r="C329" s="29"/>
    </row>
    <row r="330" spans="2:3">
      <c r="B330" s="5"/>
      <c r="C330" s="29"/>
    </row>
    <row r="331" spans="2:3">
      <c r="B331" s="5"/>
      <c r="C331" s="29"/>
    </row>
    <row r="332" spans="2:3">
      <c r="B332" s="5"/>
      <c r="C332" s="29"/>
    </row>
    <row r="333" spans="2:3">
      <c r="B333" s="5"/>
      <c r="C333" s="29"/>
    </row>
    <row r="334" spans="2:3">
      <c r="B334" s="5"/>
      <c r="C334" s="29"/>
    </row>
    <row r="335" spans="2:3">
      <c r="B335" s="5"/>
      <c r="C335" s="29"/>
    </row>
    <row r="336" spans="2:3">
      <c r="B336" s="5"/>
      <c r="C336" s="29"/>
    </row>
    <row r="337" spans="2:3">
      <c r="B337" s="5"/>
      <c r="C337" s="29"/>
    </row>
    <row r="338" spans="2:3">
      <c r="B338" s="5"/>
      <c r="C338" s="29"/>
    </row>
    <row r="339" spans="2:3">
      <c r="B339" s="5"/>
      <c r="C339" s="29"/>
    </row>
    <row r="340" spans="2:3">
      <c r="B340" s="5"/>
      <c r="C340" s="29"/>
    </row>
    <row r="341" spans="2:3">
      <c r="B341" s="5"/>
      <c r="C341" s="29"/>
    </row>
    <row r="342" spans="2:3">
      <c r="B342" s="5"/>
      <c r="C342" s="29"/>
    </row>
    <row r="343" spans="2:3">
      <c r="B343" s="5"/>
      <c r="C343" s="29"/>
    </row>
    <row r="344" spans="2:3">
      <c r="B344" s="5"/>
      <c r="C344" s="29"/>
    </row>
    <row r="345" spans="2:3">
      <c r="B345" s="5"/>
      <c r="C345" s="29"/>
    </row>
    <row r="346" spans="2:3">
      <c r="B346" s="5"/>
      <c r="C346" s="29"/>
    </row>
    <row r="347" spans="2:3">
      <c r="B347" s="5"/>
      <c r="C347" s="29"/>
    </row>
    <row r="348" spans="2:3">
      <c r="B348" s="5"/>
      <c r="C348" s="29"/>
    </row>
    <row r="349" spans="2:3">
      <c r="B349" s="5"/>
      <c r="C349" s="29"/>
    </row>
    <row r="350" spans="2:3">
      <c r="B350" s="5"/>
      <c r="C350" s="29"/>
    </row>
    <row r="351" spans="2:3">
      <c r="B351" s="5"/>
      <c r="C351" s="29"/>
    </row>
    <row r="352" spans="2:3">
      <c r="B352" s="5"/>
      <c r="C352" s="29"/>
    </row>
    <row r="353" spans="2:3">
      <c r="B353" s="5"/>
      <c r="C353" s="29"/>
    </row>
    <row r="354" spans="2:3">
      <c r="B354" s="5"/>
      <c r="C354" s="29"/>
    </row>
    <row r="355" spans="2:3">
      <c r="B355" s="5"/>
      <c r="C355" s="29"/>
    </row>
    <row r="356" spans="2:3">
      <c r="B356" s="5"/>
      <c r="C356" s="29"/>
    </row>
    <row r="357" spans="2:3">
      <c r="B357" s="5"/>
      <c r="C357" s="29"/>
    </row>
    <row r="358" spans="2:3">
      <c r="B358" s="5"/>
      <c r="C358" s="29"/>
    </row>
    <row r="359" spans="2:3">
      <c r="B359" s="5"/>
      <c r="C359" s="29"/>
    </row>
    <row r="360" spans="2:3">
      <c r="B360" s="5"/>
      <c r="C360" s="29"/>
    </row>
    <row r="361" spans="2:3">
      <c r="B361" s="5"/>
      <c r="C361" s="29"/>
    </row>
    <row r="362" spans="2:3">
      <c r="B362" s="5"/>
      <c r="C362" s="29"/>
    </row>
    <row r="363" spans="2:3">
      <c r="B363" s="5"/>
      <c r="C363" s="29"/>
    </row>
    <row r="364" spans="2:3">
      <c r="B364" s="5"/>
      <c r="C364" s="29"/>
    </row>
    <row r="365" spans="2:3">
      <c r="B365" s="5"/>
      <c r="C365" s="29"/>
    </row>
    <row r="366" spans="2:3">
      <c r="B366" s="5"/>
      <c r="C366" s="29"/>
    </row>
    <row r="367" spans="2:3">
      <c r="B367" s="5"/>
      <c r="C367" s="29"/>
    </row>
    <row r="368" spans="2:3">
      <c r="B368" s="5"/>
      <c r="C368" s="29"/>
    </row>
    <row r="369" spans="2:3">
      <c r="B369" s="5"/>
      <c r="C369" s="29"/>
    </row>
    <row r="370" spans="2:3">
      <c r="B370" s="5"/>
      <c r="C370" s="29"/>
    </row>
    <row r="371" spans="2:3">
      <c r="B371" s="5"/>
      <c r="C371" s="29"/>
    </row>
    <row r="372" spans="2:3">
      <c r="B372" s="5"/>
      <c r="C372" s="29"/>
    </row>
    <row r="373" spans="2:3">
      <c r="B373" s="5"/>
      <c r="C373" s="29"/>
    </row>
    <row r="374" spans="2:3">
      <c r="B374" s="5"/>
      <c r="C374" s="29"/>
    </row>
    <row r="375" spans="2:3">
      <c r="B375" s="5"/>
      <c r="C375" s="29"/>
    </row>
    <row r="376" spans="2:3">
      <c r="B376" s="5"/>
      <c r="C376" s="29"/>
    </row>
    <row r="377" spans="2:3">
      <c r="B377" s="5"/>
      <c r="C377" s="29"/>
    </row>
    <row r="378" spans="2:3">
      <c r="B378" s="5"/>
      <c r="C378" s="29"/>
    </row>
    <row r="379" spans="2:3">
      <c r="B379" s="5"/>
      <c r="C379" s="29"/>
    </row>
    <row r="380" spans="2:3">
      <c r="B380" s="5"/>
      <c r="C380" s="29"/>
    </row>
    <row r="381" spans="2:3">
      <c r="B381" s="5"/>
      <c r="C381" s="29"/>
    </row>
    <row r="382" spans="2:3">
      <c r="B382" s="5"/>
      <c r="C382" s="29"/>
    </row>
    <row r="383" spans="2:3">
      <c r="B383" s="5"/>
      <c r="C383" s="29"/>
    </row>
    <row r="384" spans="2:3">
      <c r="B384" s="5"/>
      <c r="C384" s="29"/>
    </row>
    <row r="385" spans="2:3">
      <c r="B385" s="5"/>
      <c r="C385" s="29"/>
    </row>
    <row r="386" spans="2:3">
      <c r="B386" s="5"/>
      <c r="C386" s="29"/>
    </row>
    <row r="387" spans="2:3">
      <c r="B387" s="5"/>
      <c r="C387" s="29"/>
    </row>
    <row r="388" spans="2:3">
      <c r="B388" s="5"/>
      <c r="C388" s="29"/>
    </row>
    <row r="389" spans="2:3">
      <c r="B389" s="5"/>
      <c r="C389" s="29"/>
    </row>
    <row r="390" spans="2:3">
      <c r="B390" s="5"/>
      <c r="C390" s="29"/>
    </row>
    <row r="391" spans="2:3">
      <c r="B391" s="5"/>
      <c r="C391" s="29"/>
    </row>
    <row r="392" spans="2:3">
      <c r="B392" s="5"/>
      <c r="C392" s="29"/>
    </row>
    <row r="393" spans="2:3">
      <c r="B393" s="5"/>
      <c r="C393" s="29"/>
    </row>
    <row r="394" spans="2:3">
      <c r="B394" s="5"/>
      <c r="C394" s="29"/>
    </row>
    <row r="395" spans="2:3">
      <c r="B395" s="5"/>
      <c r="C395" s="29"/>
    </row>
    <row r="396" spans="2:3">
      <c r="B396" s="5"/>
      <c r="C396" s="29"/>
    </row>
    <row r="397" spans="2:3">
      <c r="B397" s="5"/>
      <c r="C397" s="29"/>
    </row>
    <row r="398" spans="2:3">
      <c r="B398" s="5"/>
      <c r="C398" s="29"/>
    </row>
    <row r="399" spans="2:3">
      <c r="B399" s="5"/>
      <c r="C399" s="29"/>
    </row>
    <row r="400" spans="2:3">
      <c r="B400" s="5"/>
      <c r="C400" s="29"/>
    </row>
    <row r="401" spans="2:3">
      <c r="B401" s="5"/>
      <c r="C401" s="29"/>
    </row>
    <row r="402" spans="2:3">
      <c r="B402" s="5"/>
      <c r="C402" s="29"/>
    </row>
    <row r="403" spans="2:3">
      <c r="B403" s="5"/>
      <c r="C403" s="29"/>
    </row>
    <row r="404" spans="2:3">
      <c r="B404" s="5"/>
      <c r="C404" s="29"/>
    </row>
    <row r="405" spans="2:3">
      <c r="B405" s="5"/>
      <c r="C405" s="29"/>
    </row>
    <row r="406" spans="2:3">
      <c r="B406" s="5"/>
      <c r="C406" s="29"/>
    </row>
    <row r="407" spans="2:3">
      <c r="B407" s="5"/>
      <c r="C407" s="29"/>
    </row>
    <row r="408" spans="2:3">
      <c r="B408" s="5"/>
      <c r="C408" s="29"/>
    </row>
    <row r="409" spans="2:3">
      <c r="B409" s="5"/>
      <c r="C409" s="29"/>
    </row>
    <row r="410" spans="2:3">
      <c r="B410" s="5"/>
      <c r="C410" s="29"/>
    </row>
    <row r="411" spans="2:3">
      <c r="B411" s="5"/>
      <c r="C411" s="29"/>
    </row>
    <row r="412" spans="2:3">
      <c r="B412" s="5"/>
      <c r="C412" s="29"/>
    </row>
    <row r="413" spans="2:3">
      <c r="B413" s="5"/>
      <c r="C413" s="29"/>
    </row>
    <row r="414" spans="2:3">
      <c r="B414" s="5"/>
      <c r="C414" s="29"/>
    </row>
    <row r="415" spans="2:3">
      <c r="B415" s="5"/>
      <c r="C415" s="29"/>
    </row>
    <row r="416" spans="2:3">
      <c r="B416" s="5"/>
      <c r="C416" s="29"/>
    </row>
    <row r="417" spans="2:3">
      <c r="B417" s="5"/>
      <c r="C417" s="29"/>
    </row>
    <row r="418" spans="2:3">
      <c r="B418" s="5"/>
      <c r="C418" s="29"/>
    </row>
    <row r="419" spans="2:3">
      <c r="B419" s="5"/>
      <c r="C419" s="29"/>
    </row>
    <row r="420" spans="2:3">
      <c r="B420" s="5"/>
      <c r="C420" s="29"/>
    </row>
    <row r="421" spans="2:3">
      <c r="B421" s="5"/>
      <c r="C421" s="29"/>
    </row>
    <row r="422" spans="2:3">
      <c r="B422" s="5"/>
      <c r="C422" s="29"/>
    </row>
    <row r="423" spans="2:3">
      <c r="B423" s="5"/>
      <c r="C423" s="29"/>
    </row>
    <row r="424" spans="2:3">
      <c r="B424" s="5"/>
      <c r="C424" s="29"/>
    </row>
    <row r="425" spans="2:3">
      <c r="B425" s="5"/>
      <c r="C425" s="29"/>
    </row>
    <row r="426" spans="2:3">
      <c r="B426" s="5"/>
      <c r="C426" s="29"/>
    </row>
    <row r="427" spans="2:3">
      <c r="B427" s="5"/>
      <c r="C427" s="29"/>
    </row>
    <row r="428" spans="2:3">
      <c r="B428" s="5"/>
      <c r="C428" s="29"/>
    </row>
    <row r="429" spans="2:3">
      <c r="B429" s="5"/>
      <c r="C429" s="29"/>
    </row>
    <row r="430" spans="2:3">
      <c r="B430" s="5"/>
      <c r="C430" s="29"/>
    </row>
    <row r="431" spans="2:3">
      <c r="B431" s="5"/>
      <c r="C431" s="29"/>
    </row>
    <row r="432" spans="2:3">
      <c r="B432" s="5"/>
      <c r="C432" s="29"/>
    </row>
    <row r="433" spans="2:3">
      <c r="B433" s="5"/>
      <c r="C433" s="29"/>
    </row>
    <row r="434" spans="2:3">
      <c r="B434" s="5"/>
      <c r="C434" s="29"/>
    </row>
    <row r="435" spans="2:3">
      <c r="B435" s="5"/>
      <c r="C435" s="29"/>
    </row>
    <row r="436" spans="2:3">
      <c r="B436" s="5"/>
      <c r="C436" s="29"/>
    </row>
    <row r="437" spans="2:3">
      <c r="B437" s="5"/>
      <c r="C437" s="29"/>
    </row>
    <row r="438" spans="2:3">
      <c r="B438" s="5"/>
      <c r="C438" s="29"/>
    </row>
    <row r="439" spans="2:3">
      <c r="B439" s="5"/>
      <c r="C439" s="29"/>
    </row>
    <row r="440" spans="2:3">
      <c r="B440" s="5"/>
      <c r="C440" s="29"/>
    </row>
    <row r="441" spans="2:3">
      <c r="B441" s="5"/>
      <c r="C441" s="29"/>
    </row>
    <row r="442" spans="2:3">
      <c r="B442" s="5"/>
      <c r="C442" s="29"/>
    </row>
    <row r="443" spans="2:3">
      <c r="B443" s="5"/>
      <c r="C443" s="29"/>
    </row>
    <row r="444" spans="2:3">
      <c r="B444" s="5"/>
      <c r="C444" s="29"/>
    </row>
    <row r="445" spans="2:3">
      <c r="B445" s="5"/>
      <c r="C445" s="29"/>
    </row>
    <row r="446" spans="2:3">
      <c r="B446" s="5"/>
      <c r="C446" s="29"/>
    </row>
    <row r="447" spans="2:3">
      <c r="B447" s="5"/>
      <c r="C447" s="29"/>
    </row>
    <row r="448" spans="2:3">
      <c r="B448" s="5"/>
      <c r="C448" s="29"/>
    </row>
    <row r="449" spans="2:3">
      <c r="B449" s="5"/>
      <c r="C449" s="29"/>
    </row>
    <row r="450" spans="2:3">
      <c r="B450" s="5"/>
      <c r="C450" s="29"/>
    </row>
    <row r="451" spans="2:3">
      <c r="B451" s="5"/>
      <c r="C451" s="29"/>
    </row>
    <row r="452" spans="2:3">
      <c r="B452" s="5"/>
      <c r="C452" s="29"/>
    </row>
    <row r="453" spans="2:3">
      <c r="B453" s="5"/>
      <c r="C453" s="29"/>
    </row>
    <row r="454" spans="2:3">
      <c r="B454" s="5"/>
      <c r="C454" s="29"/>
    </row>
    <row r="455" spans="2:3">
      <c r="B455" s="5"/>
      <c r="C455" s="29"/>
    </row>
    <row r="456" spans="2:3">
      <c r="B456" s="5"/>
      <c r="C456" s="29"/>
    </row>
    <row r="457" spans="2:3">
      <c r="B457" s="5"/>
      <c r="C457" s="29"/>
    </row>
    <row r="458" spans="2:3">
      <c r="B458" s="5"/>
      <c r="C458" s="29"/>
    </row>
    <row r="459" spans="2:3">
      <c r="B459" s="5"/>
      <c r="C459" s="29"/>
    </row>
    <row r="460" spans="2:3">
      <c r="B460" s="5"/>
      <c r="C460" s="29"/>
    </row>
    <row r="461" spans="2:3">
      <c r="B461" s="5"/>
      <c r="C461" s="29"/>
    </row>
    <row r="462" spans="2:3">
      <c r="B462" s="5"/>
      <c r="C462" s="29"/>
    </row>
    <row r="463" spans="2:3">
      <c r="B463" s="5"/>
      <c r="C463" s="29"/>
    </row>
    <row r="464" spans="2:3">
      <c r="B464" s="5"/>
      <c r="C464" s="29"/>
    </row>
    <row r="465" spans="2:3">
      <c r="B465" s="5"/>
      <c r="C465" s="29"/>
    </row>
    <row r="466" spans="2:3">
      <c r="B466" s="5"/>
      <c r="C466" s="29"/>
    </row>
    <row r="467" spans="2:3">
      <c r="B467" s="5"/>
      <c r="C467" s="29"/>
    </row>
    <row r="468" spans="2:3">
      <c r="B468" s="5"/>
      <c r="C468" s="29"/>
    </row>
    <row r="469" spans="2:3">
      <c r="B469" s="5"/>
      <c r="C469" s="29"/>
    </row>
    <row r="470" spans="2:3">
      <c r="B470" s="5"/>
      <c r="C470" s="29"/>
    </row>
    <row r="471" spans="2:3">
      <c r="B471" s="5"/>
      <c r="C471" s="29"/>
    </row>
    <row r="472" spans="2:3">
      <c r="B472" s="5"/>
      <c r="C472" s="29"/>
    </row>
    <row r="473" spans="2:3">
      <c r="B473" s="5"/>
      <c r="C473" s="29"/>
    </row>
    <row r="474" spans="2:3">
      <c r="B474" s="5"/>
      <c r="C474" s="29"/>
    </row>
    <row r="475" spans="2:3">
      <c r="B475" s="5"/>
      <c r="C475" s="29"/>
    </row>
    <row r="476" spans="2:3">
      <c r="B476" s="5"/>
      <c r="C476" s="29"/>
    </row>
    <row r="477" spans="2:3">
      <c r="B477" s="5"/>
      <c r="C477" s="29"/>
    </row>
    <row r="478" spans="2:3">
      <c r="B478" s="5"/>
      <c r="C478" s="29"/>
    </row>
    <row r="479" spans="2:3">
      <c r="B479" s="5"/>
      <c r="C479" s="29"/>
    </row>
    <row r="480" spans="2:3">
      <c r="B480" s="5"/>
      <c r="C480" s="29"/>
    </row>
    <row r="481" spans="2:3">
      <c r="B481" s="5"/>
      <c r="C481" s="29"/>
    </row>
    <row r="482" spans="2:3">
      <c r="B482" s="5"/>
      <c r="C482" s="29"/>
    </row>
    <row r="483" spans="2:3">
      <c r="B483" s="5"/>
      <c r="C483" s="29"/>
    </row>
    <row r="484" spans="2:3">
      <c r="B484" s="5"/>
      <c r="C484" s="29"/>
    </row>
    <row r="485" spans="2:3">
      <c r="B485" s="5"/>
      <c r="C485" s="29"/>
    </row>
    <row r="486" spans="2:3">
      <c r="B486" s="5"/>
      <c r="C486" s="29"/>
    </row>
    <row r="487" spans="2:3">
      <c r="B487" s="5"/>
      <c r="C487" s="29"/>
    </row>
    <row r="488" spans="2:3">
      <c r="B488" s="5"/>
      <c r="C488" s="29"/>
    </row>
    <row r="489" spans="2:3">
      <c r="B489" s="5"/>
      <c r="C489" s="29"/>
    </row>
    <row r="490" spans="2:3">
      <c r="B490" s="5"/>
      <c r="C490" s="29"/>
    </row>
    <row r="491" spans="2:3">
      <c r="B491" s="5"/>
      <c r="C491" s="29"/>
    </row>
    <row r="492" spans="2:3">
      <c r="B492" s="5"/>
      <c r="C492" s="29"/>
    </row>
    <row r="493" spans="2:3">
      <c r="B493" s="5"/>
      <c r="C493" s="29"/>
    </row>
    <row r="494" spans="2:3">
      <c r="B494" s="5"/>
      <c r="C494" s="29"/>
    </row>
    <row r="495" spans="2:3">
      <c r="B495" s="5"/>
      <c r="C495" s="29"/>
    </row>
    <row r="496" spans="2:3">
      <c r="B496" s="5"/>
      <c r="C496" s="29"/>
    </row>
    <row r="497" spans="2:3">
      <c r="B497" s="5"/>
      <c r="C497" s="29"/>
    </row>
    <row r="498" spans="2:3">
      <c r="B498" s="5"/>
      <c r="C498" s="29"/>
    </row>
    <row r="499" spans="2:3">
      <c r="B499" s="5"/>
      <c r="C499" s="29"/>
    </row>
    <row r="500" spans="2:3">
      <c r="B500" s="5"/>
      <c r="C500" s="29"/>
    </row>
    <row r="501" spans="2:3">
      <c r="B501" s="5"/>
      <c r="C501" s="29"/>
    </row>
    <row r="502" spans="2:3">
      <c r="B502" s="5"/>
      <c r="C502" s="29"/>
    </row>
    <row r="503" spans="2:3">
      <c r="B503" s="5"/>
      <c r="C503" s="29"/>
    </row>
    <row r="504" spans="2:3">
      <c r="B504" s="5"/>
      <c r="C504" s="29"/>
    </row>
    <row r="505" spans="2:3">
      <c r="B505" s="5"/>
      <c r="C505" s="29"/>
    </row>
    <row r="506" spans="2:3">
      <c r="B506" s="5"/>
      <c r="C506" s="29"/>
    </row>
    <row r="507" spans="2:3">
      <c r="B507" s="5"/>
      <c r="C507" s="29"/>
    </row>
    <row r="508" spans="2:3">
      <c r="B508" s="5"/>
      <c r="C508" s="29"/>
    </row>
    <row r="509" spans="2:3">
      <c r="B509" s="5"/>
      <c r="C509" s="29"/>
    </row>
    <row r="510" spans="2:3">
      <c r="B510" s="5"/>
      <c r="C510" s="29"/>
    </row>
    <row r="511" spans="2:3">
      <c r="B511" s="5"/>
      <c r="C511" s="29"/>
    </row>
    <row r="512" spans="2:3">
      <c r="B512" s="5"/>
      <c r="C512" s="29"/>
    </row>
    <row r="513" spans="2:3">
      <c r="B513" s="5"/>
      <c r="C513" s="29"/>
    </row>
    <row r="514" spans="2:3">
      <c r="B514" s="5"/>
      <c r="C514" s="29"/>
    </row>
    <row r="515" spans="2:3">
      <c r="B515" s="5"/>
      <c r="C515" s="29"/>
    </row>
    <row r="516" spans="2:3">
      <c r="B516" s="5"/>
      <c r="C516" s="29"/>
    </row>
    <row r="517" spans="2:3">
      <c r="B517" s="5"/>
      <c r="C517" s="29"/>
    </row>
    <row r="518" spans="2:3">
      <c r="B518" s="5"/>
      <c r="C518" s="29"/>
    </row>
    <row r="519" spans="2:3">
      <c r="B519" s="5"/>
      <c r="C519" s="29"/>
    </row>
    <row r="520" spans="2:3">
      <c r="B520" s="5"/>
      <c r="C520" s="29"/>
    </row>
    <row r="521" spans="2:3">
      <c r="B521" s="5"/>
      <c r="C521" s="29"/>
    </row>
    <row r="522" spans="2:3">
      <c r="B522" s="5"/>
      <c r="C522" s="29"/>
    </row>
    <row r="523" spans="2:3">
      <c r="B523" s="5"/>
      <c r="C523" s="29"/>
    </row>
    <row r="524" spans="2:3">
      <c r="B524" s="5"/>
      <c r="C524" s="29"/>
    </row>
    <row r="525" spans="2:3">
      <c r="B525" s="5"/>
      <c r="C525" s="29"/>
    </row>
    <row r="526" spans="2:3">
      <c r="B526" s="5"/>
      <c r="C526" s="29"/>
    </row>
    <row r="527" spans="2:3">
      <c r="B527" s="5"/>
      <c r="C527" s="29"/>
    </row>
    <row r="528" spans="2:3">
      <c r="B528" s="5"/>
      <c r="C528" s="29"/>
    </row>
    <row r="529" spans="2:3">
      <c r="B529" s="5"/>
      <c r="C529" s="29"/>
    </row>
    <row r="530" spans="2:3">
      <c r="B530" s="5"/>
      <c r="C530" s="29"/>
    </row>
    <row r="531" spans="2:3">
      <c r="B531" s="5"/>
      <c r="C531" s="29"/>
    </row>
    <row r="532" spans="2:3">
      <c r="B532" s="5"/>
      <c r="C532" s="29"/>
    </row>
    <row r="533" spans="2:3">
      <c r="B533" s="5"/>
      <c r="C533" s="29"/>
    </row>
    <row r="534" spans="2:3">
      <c r="B534" s="5"/>
      <c r="C534" s="29"/>
    </row>
    <row r="535" spans="2:3">
      <c r="B535" s="5"/>
      <c r="C535" s="29"/>
    </row>
    <row r="536" spans="2:3">
      <c r="B536" s="5"/>
      <c r="C536" s="29"/>
    </row>
    <row r="537" spans="2:3">
      <c r="B537" s="5"/>
      <c r="C537" s="29"/>
    </row>
    <row r="538" spans="2:3">
      <c r="B538" s="5"/>
      <c r="C538" s="29"/>
    </row>
    <row r="539" spans="2:3">
      <c r="B539" s="5"/>
      <c r="C539" s="29"/>
    </row>
    <row r="540" spans="2:3">
      <c r="B540" s="5"/>
      <c r="C540" s="29"/>
    </row>
    <row r="541" spans="2:3">
      <c r="B541" s="5"/>
      <c r="C541" s="29"/>
    </row>
    <row r="542" spans="2:3">
      <c r="B542" s="5"/>
      <c r="C542" s="29"/>
    </row>
    <row r="543" spans="2:3">
      <c r="B543" s="5"/>
      <c r="C543" s="29"/>
    </row>
    <row r="544" spans="2:3">
      <c r="B544" s="5"/>
      <c r="C544" s="29"/>
    </row>
    <row r="545" spans="2:3">
      <c r="B545" s="5"/>
      <c r="C545" s="29"/>
    </row>
    <row r="546" spans="2:3">
      <c r="B546" s="5"/>
      <c r="C546" s="29"/>
    </row>
    <row r="547" spans="2:3">
      <c r="B547" s="5"/>
      <c r="C547" s="29"/>
    </row>
    <row r="548" spans="2:3">
      <c r="B548" s="5"/>
      <c r="C548" s="29"/>
    </row>
    <row r="549" spans="2:3">
      <c r="B549" s="5"/>
      <c r="C549" s="29"/>
    </row>
    <row r="550" spans="2:3">
      <c r="B550" s="5"/>
      <c r="C550" s="29"/>
    </row>
    <row r="551" spans="2:3">
      <c r="B551" s="5"/>
      <c r="C551" s="29"/>
    </row>
    <row r="552" spans="2:3">
      <c r="B552" s="5"/>
      <c r="C552" s="29"/>
    </row>
    <row r="553" spans="2:3">
      <c r="B553" s="5"/>
      <c r="C553" s="29"/>
    </row>
    <row r="554" spans="2:3">
      <c r="B554" s="5"/>
      <c r="C554" s="29"/>
    </row>
    <row r="555" spans="2:3">
      <c r="B555" s="5"/>
      <c r="C555" s="29"/>
    </row>
    <row r="556" spans="2:3">
      <c r="B556" s="5"/>
      <c r="C556" s="29"/>
    </row>
    <row r="557" spans="2:3">
      <c r="B557" s="5"/>
      <c r="C557" s="29"/>
    </row>
    <row r="558" spans="2:3">
      <c r="B558" s="5"/>
      <c r="C558" s="29"/>
    </row>
    <row r="559" spans="2:3">
      <c r="B559" s="5"/>
      <c r="C559" s="29"/>
    </row>
    <row r="560" spans="2:3">
      <c r="B560" s="5"/>
      <c r="C560" s="29"/>
    </row>
    <row r="561" spans="2:3">
      <c r="B561" s="5"/>
      <c r="C561" s="29"/>
    </row>
    <row r="562" spans="2:3">
      <c r="B562" s="5"/>
      <c r="C562" s="29"/>
    </row>
    <row r="563" spans="2:3">
      <c r="B563" s="5"/>
      <c r="C563" s="29"/>
    </row>
    <row r="564" spans="2:3">
      <c r="B564" s="5"/>
      <c r="C564" s="29"/>
    </row>
    <row r="565" spans="2:3">
      <c r="B565" s="5"/>
      <c r="C565" s="29"/>
    </row>
    <row r="566" spans="2:3">
      <c r="B566" s="5"/>
      <c r="C566" s="29"/>
    </row>
    <row r="567" spans="2:3">
      <c r="B567" s="5"/>
      <c r="C567" s="29"/>
    </row>
    <row r="568" spans="2:3">
      <c r="B568" s="5"/>
      <c r="C568" s="29"/>
    </row>
    <row r="569" spans="2:3">
      <c r="B569" s="5"/>
      <c r="C569" s="29"/>
    </row>
    <row r="570" spans="2:3">
      <c r="B570" s="5"/>
      <c r="C570" s="29"/>
    </row>
    <row r="571" spans="2:3">
      <c r="B571" s="5"/>
      <c r="C571" s="29"/>
    </row>
    <row r="572" spans="2:3">
      <c r="B572" s="5"/>
      <c r="C572" s="29"/>
    </row>
    <row r="573" spans="2:3">
      <c r="B573" s="5"/>
      <c r="C573" s="29"/>
    </row>
    <row r="574" spans="2:3">
      <c r="B574" s="5"/>
      <c r="C574" s="29"/>
    </row>
    <row r="575" spans="2:3">
      <c r="B575" s="5"/>
      <c r="C575" s="29"/>
    </row>
    <row r="576" spans="2:3">
      <c r="B576" s="5"/>
      <c r="C576" s="29"/>
    </row>
    <row r="577" spans="2:3">
      <c r="B577" s="5"/>
      <c r="C577" s="29"/>
    </row>
    <row r="578" spans="2:3">
      <c r="B578" s="5"/>
      <c r="C578" s="29"/>
    </row>
    <row r="579" spans="2:3">
      <c r="B579" s="5"/>
      <c r="C579" s="29"/>
    </row>
    <row r="580" spans="2:3">
      <c r="B580" s="5"/>
      <c r="C580" s="29"/>
    </row>
    <row r="581" spans="2:3">
      <c r="B581" s="5"/>
      <c r="C581" s="29"/>
    </row>
    <row r="582" spans="2:3">
      <c r="B582" s="5"/>
      <c r="C582" s="29"/>
    </row>
    <row r="583" spans="2:3">
      <c r="B583" s="5"/>
      <c r="C583" s="29"/>
    </row>
    <row r="584" spans="2:3">
      <c r="B584" s="5"/>
      <c r="C584" s="29"/>
    </row>
    <row r="585" spans="2:3">
      <c r="B585" s="5"/>
      <c r="C585" s="29"/>
    </row>
    <row r="586" spans="2:3">
      <c r="B586" s="5"/>
      <c r="C586" s="29"/>
    </row>
    <row r="587" spans="2:3">
      <c r="B587" s="5"/>
      <c r="C587" s="29"/>
    </row>
    <row r="588" spans="2:3">
      <c r="B588" s="5"/>
      <c r="C588" s="29"/>
    </row>
    <row r="589" spans="2:3">
      <c r="B589" s="5"/>
      <c r="C589" s="29"/>
    </row>
    <row r="590" spans="2:3">
      <c r="B590" s="5"/>
      <c r="C590" s="29"/>
    </row>
    <row r="591" spans="2:3">
      <c r="B591" s="5"/>
      <c r="C591" s="29"/>
    </row>
    <row r="592" spans="2:3">
      <c r="B592" s="5"/>
      <c r="C592" s="29"/>
    </row>
    <row r="593" spans="2:3">
      <c r="B593" s="5"/>
      <c r="C593" s="29"/>
    </row>
    <row r="594" spans="2:3">
      <c r="B594" s="5"/>
      <c r="C594" s="29"/>
    </row>
    <row r="595" spans="2:3">
      <c r="B595" s="5"/>
      <c r="C595" s="29"/>
    </row>
    <row r="596" spans="2:3">
      <c r="B596" s="5"/>
      <c r="C596" s="29"/>
    </row>
    <row r="597" spans="2:3">
      <c r="B597" s="5"/>
      <c r="C597" s="29"/>
    </row>
    <row r="598" spans="2:3">
      <c r="B598" s="5"/>
      <c r="C598" s="29"/>
    </row>
    <row r="599" spans="2:3">
      <c r="B599" s="5"/>
      <c r="C599" s="29"/>
    </row>
    <row r="600" spans="2:3">
      <c r="B600" s="5"/>
      <c r="C600" s="29"/>
    </row>
    <row r="601" spans="2:3">
      <c r="B601" s="5"/>
      <c r="C601" s="29"/>
    </row>
    <row r="602" spans="2:3">
      <c r="B602" s="5"/>
      <c r="C602" s="29"/>
    </row>
    <row r="603" spans="2:3">
      <c r="B603" s="5"/>
      <c r="C603" s="29"/>
    </row>
    <row r="604" spans="2:3">
      <c r="B604" s="5"/>
      <c r="C604" s="29"/>
    </row>
    <row r="605" spans="2:3">
      <c r="B605" s="5"/>
      <c r="C605" s="29"/>
    </row>
    <row r="606" spans="2:3">
      <c r="B606" s="5"/>
      <c r="C606" s="29"/>
    </row>
    <row r="607" spans="2:3">
      <c r="B607" s="5"/>
      <c r="C607" s="29"/>
    </row>
    <row r="608" spans="2:3">
      <c r="B608" s="5"/>
      <c r="C608" s="29"/>
    </row>
    <row r="609" spans="2:3">
      <c r="B609" s="5"/>
      <c r="C609" s="29"/>
    </row>
    <row r="610" spans="2:3">
      <c r="B610" s="5"/>
      <c r="C610" s="29"/>
    </row>
    <row r="611" spans="2:3">
      <c r="B611" s="5"/>
      <c r="C611" s="29"/>
    </row>
    <row r="612" spans="2:3">
      <c r="B612" s="5"/>
      <c r="C612" s="29"/>
    </row>
    <row r="613" spans="2:3">
      <c r="B613" s="5"/>
      <c r="C613" s="29"/>
    </row>
    <row r="614" spans="2:3">
      <c r="B614" s="5"/>
      <c r="C614" s="29"/>
    </row>
    <row r="615" spans="2:3">
      <c r="B615" s="5"/>
      <c r="C615" s="29"/>
    </row>
    <row r="616" spans="2:3">
      <c r="B616" s="5"/>
      <c r="C616" s="29"/>
    </row>
    <row r="617" spans="2:3">
      <c r="B617" s="5"/>
      <c r="C617" s="29"/>
    </row>
    <row r="618" spans="2:3">
      <c r="B618" s="5"/>
      <c r="C618" s="29"/>
    </row>
    <row r="619" spans="2:3">
      <c r="B619" s="5"/>
      <c r="C619" s="29"/>
    </row>
    <row r="620" spans="2:3">
      <c r="B620" s="5"/>
      <c r="C620" s="29"/>
    </row>
    <row r="621" spans="2:3">
      <c r="B621" s="5"/>
      <c r="C621" s="29"/>
    </row>
    <row r="622" spans="2:3">
      <c r="B622" s="5"/>
      <c r="C622" s="29"/>
    </row>
    <row r="623" spans="2:3">
      <c r="B623" s="5"/>
      <c r="C623" s="29"/>
    </row>
    <row r="624" spans="2:3">
      <c r="B624" s="5"/>
      <c r="C624" s="29"/>
    </row>
    <row r="625" spans="2:3">
      <c r="B625" s="5"/>
      <c r="C625" s="29"/>
    </row>
    <row r="626" spans="2:3">
      <c r="B626" s="5"/>
      <c r="C626" s="29"/>
    </row>
    <row r="627" spans="2:3">
      <c r="B627" s="5"/>
      <c r="C627" s="29"/>
    </row>
    <row r="628" spans="2:3">
      <c r="B628" s="5"/>
      <c r="C628" s="29"/>
    </row>
    <row r="629" spans="2:3">
      <c r="B629" s="5"/>
      <c r="C629" s="29"/>
    </row>
    <row r="630" spans="2:3">
      <c r="B630" s="5"/>
      <c r="C630" s="29"/>
    </row>
    <row r="631" spans="2:3">
      <c r="B631" s="5"/>
      <c r="C631" s="29"/>
    </row>
    <row r="632" spans="2:3">
      <c r="B632" s="5"/>
      <c r="C632" s="29"/>
    </row>
    <row r="633" spans="2:3">
      <c r="B633" s="5"/>
      <c r="C633" s="29"/>
    </row>
    <row r="634" spans="2:3">
      <c r="B634" s="5"/>
      <c r="C634" s="29"/>
    </row>
    <row r="635" spans="2:3">
      <c r="B635" s="5"/>
      <c r="C635" s="29"/>
    </row>
    <row r="636" spans="2:3">
      <c r="B636" s="5"/>
      <c r="C636" s="29"/>
    </row>
    <row r="637" spans="2:3">
      <c r="B637" s="5"/>
      <c r="C637" s="29"/>
    </row>
    <row r="638" spans="2:3">
      <c r="B638" s="5"/>
      <c r="C638" s="29"/>
    </row>
    <row r="639" spans="2:3">
      <c r="B639" s="5"/>
      <c r="C639" s="29"/>
    </row>
    <row r="640" spans="2:3">
      <c r="B640" s="5"/>
      <c r="C640" s="29"/>
    </row>
    <row r="641" spans="2:3">
      <c r="B641" s="5"/>
      <c r="C641" s="29"/>
    </row>
    <row r="642" spans="2:3">
      <c r="B642" s="5"/>
      <c r="C642" s="29"/>
    </row>
    <row r="643" spans="2:3">
      <c r="B643" s="5"/>
      <c r="C643" s="29"/>
    </row>
    <row r="644" spans="2:3">
      <c r="B644" s="5"/>
      <c r="C644" s="29"/>
    </row>
    <row r="645" spans="2:3">
      <c r="B645" s="5"/>
      <c r="C645" s="29"/>
    </row>
    <row r="646" spans="2:3">
      <c r="B646" s="5"/>
      <c r="C646" s="29"/>
    </row>
    <row r="647" spans="2:3">
      <c r="B647" s="5"/>
      <c r="C647" s="29"/>
    </row>
    <row r="648" spans="2:3">
      <c r="B648" s="5"/>
      <c r="C648" s="29"/>
    </row>
    <row r="649" spans="2:3">
      <c r="B649" s="5"/>
      <c r="C649" s="29"/>
    </row>
    <row r="650" spans="2:3">
      <c r="B650" s="5"/>
      <c r="C650" s="29"/>
    </row>
    <row r="651" spans="2:3">
      <c r="B651" s="5"/>
      <c r="C651" s="29"/>
    </row>
    <row r="652" spans="2:3">
      <c r="B652" s="5"/>
      <c r="C652" s="29"/>
    </row>
    <row r="653" spans="2:3">
      <c r="B653" s="5"/>
      <c r="C653" s="29"/>
    </row>
    <row r="654" spans="2:3">
      <c r="B654" s="5"/>
      <c r="C654" s="29"/>
    </row>
    <row r="655" spans="2:3">
      <c r="B655" s="5"/>
      <c r="C655" s="29"/>
    </row>
    <row r="656" spans="2:3">
      <c r="B656" s="5"/>
      <c r="C656" s="29"/>
    </row>
    <row r="657" spans="2:3">
      <c r="B657" s="5"/>
      <c r="C657" s="29"/>
    </row>
    <row r="658" spans="2:3">
      <c r="B658" s="5"/>
      <c r="C658" s="29"/>
    </row>
    <row r="659" spans="2:3">
      <c r="B659" s="5"/>
      <c r="C659" s="29"/>
    </row>
    <row r="660" spans="2:3">
      <c r="B660" s="5"/>
      <c r="C660" s="29"/>
    </row>
    <row r="661" spans="2:3">
      <c r="B661" s="5"/>
      <c r="C661" s="29"/>
    </row>
    <row r="662" spans="2:3">
      <c r="B662" s="5"/>
      <c r="C662" s="29"/>
    </row>
    <row r="663" spans="2:3">
      <c r="B663" s="5"/>
      <c r="C663" s="29"/>
    </row>
    <row r="664" spans="2:3">
      <c r="B664" s="5"/>
      <c r="C664" s="29"/>
    </row>
    <row r="665" spans="2:3">
      <c r="B665" s="5"/>
      <c r="C665" s="29"/>
    </row>
    <row r="666" spans="2:3">
      <c r="B666" s="5"/>
      <c r="C666" s="29"/>
    </row>
    <row r="667" spans="2:3">
      <c r="B667" s="5"/>
      <c r="C667" s="29"/>
    </row>
    <row r="668" spans="2:3">
      <c r="B668" s="5"/>
      <c r="C668" s="29"/>
    </row>
    <row r="669" spans="2:3">
      <c r="B669" s="5"/>
      <c r="C669" s="29"/>
    </row>
    <row r="670" spans="2:3">
      <c r="B670" s="5"/>
      <c r="C670" s="29"/>
    </row>
    <row r="671" spans="2:3">
      <c r="B671" s="5"/>
      <c r="C671" s="29"/>
    </row>
    <row r="672" spans="2:3">
      <c r="B672" s="5"/>
      <c r="C672" s="29"/>
    </row>
    <row r="673" spans="2:3">
      <c r="B673" s="5"/>
      <c r="C673" s="29"/>
    </row>
    <row r="674" spans="2:3">
      <c r="B674" s="5"/>
      <c r="C674" s="29"/>
    </row>
    <row r="675" spans="2:3">
      <c r="B675" s="5"/>
      <c r="C675" s="29"/>
    </row>
    <row r="676" spans="2:3">
      <c r="B676" s="5"/>
      <c r="C676" s="29"/>
    </row>
    <row r="677" spans="2:3">
      <c r="B677" s="5"/>
      <c r="C677" s="29"/>
    </row>
    <row r="678" spans="2:3">
      <c r="B678" s="5"/>
      <c r="C678" s="29"/>
    </row>
    <row r="679" spans="2:3">
      <c r="B679" s="5"/>
      <c r="C679" s="29"/>
    </row>
    <row r="680" spans="2:3">
      <c r="B680" s="5"/>
      <c r="C680" s="29"/>
    </row>
    <row r="681" spans="2:3">
      <c r="B681" s="5"/>
      <c r="C681" s="29"/>
    </row>
    <row r="682" spans="2:3">
      <c r="B682" s="5"/>
      <c r="C682" s="29"/>
    </row>
    <row r="683" spans="2:3">
      <c r="B683" s="5"/>
      <c r="C683" s="29"/>
    </row>
    <row r="684" spans="2:3">
      <c r="B684" s="5"/>
      <c r="C684" s="29"/>
    </row>
    <row r="685" spans="2:3">
      <c r="B685" s="5"/>
      <c r="C685" s="29"/>
    </row>
    <row r="686" spans="2:3">
      <c r="B686" s="5"/>
      <c r="C686" s="29"/>
    </row>
    <row r="687" spans="2:3">
      <c r="B687" s="5"/>
      <c r="C687" s="29"/>
    </row>
    <row r="688" spans="2:3">
      <c r="B688" s="5"/>
      <c r="C688" s="29"/>
    </row>
    <row r="689" spans="2:3">
      <c r="B689" s="5"/>
      <c r="C689" s="29"/>
    </row>
    <row r="690" spans="2:3">
      <c r="B690" s="5"/>
      <c r="C690" s="29"/>
    </row>
    <row r="691" spans="2:3">
      <c r="B691" s="5"/>
      <c r="C691" s="29"/>
    </row>
    <row r="692" spans="2:3">
      <c r="B692" s="5"/>
      <c r="C692" s="29"/>
    </row>
    <row r="693" spans="2:3">
      <c r="B693" s="5"/>
      <c r="C693" s="29"/>
    </row>
    <row r="694" spans="2:3">
      <c r="B694" s="5"/>
      <c r="C694" s="29"/>
    </row>
    <row r="695" spans="2:3">
      <c r="B695" s="5"/>
      <c r="C695" s="29"/>
    </row>
    <row r="696" spans="2:3">
      <c r="B696" s="5"/>
      <c r="C696" s="29"/>
    </row>
    <row r="697" spans="2:3">
      <c r="B697" s="5"/>
      <c r="C697" s="29"/>
    </row>
    <row r="698" spans="2:3">
      <c r="B698" s="5"/>
      <c r="C698" s="29"/>
    </row>
    <row r="699" spans="2:3">
      <c r="B699" s="5"/>
      <c r="C699" s="29"/>
    </row>
    <row r="700" spans="2:3">
      <c r="B700" s="5"/>
      <c r="C700" s="29"/>
    </row>
    <row r="701" spans="2:3">
      <c r="B701" s="5"/>
      <c r="C701" s="29"/>
    </row>
    <row r="702" spans="2:3">
      <c r="B702" s="5"/>
      <c r="C702" s="29"/>
    </row>
    <row r="703" spans="2:3">
      <c r="B703" s="5"/>
      <c r="C703" s="29"/>
    </row>
    <row r="704" spans="2:3">
      <c r="B704" s="5"/>
      <c r="C704" s="29"/>
    </row>
    <row r="705" spans="2:3">
      <c r="B705" s="5"/>
      <c r="C705" s="29"/>
    </row>
    <row r="706" spans="2:3">
      <c r="B706" s="5"/>
      <c r="C706" s="29"/>
    </row>
    <row r="707" spans="2:3">
      <c r="B707" s="5"/>
      <c r="C707" s="29"/>
    </row>
    <row r="708" spans="2:3">
      <c r="B708" s="5"/>
      <c r="C708" s="29"/>
    </row>
    <row r="709" spans="2:3">
      <c r="B709" s="5"/>
      <c r="C709" s="29"/>
    </row>
    <row r="710" spans="2:3">
      <c r="B710" s="5"/>
      <c r="C710" s="29"/>
    </row>
    <row r="711" spans="2:3">
      <c r="B711" s="5"/>
      <c r="C711" s="29"/>
    </row>
    <row r="712" spans="2:3">
      <c r="B712" s="5"/>
      <c r="C712" s="29"/>
    </row>
    <row r="713" spans="2:3">
      <c r="B713" s="5"/>
      <c r="C713" s="29"/>
    </row>
    <row r="714" spans="2:3">
      <c r="B714" s="5"/>
      <c r="C714" s="29"/>
    </row>
    <row r="715" spans="2:3">
      <c r="B715" s="5"/>
      <c r="C715" s="29"/>
    </row>
    <row r="716" spans="2:3">
      <c r="B716" s="5"/>
      <c r="C716" s="29"/>
    </row>
    <row r="717" spans="2:3">
      <c r="B717" s="5"/>
      <c r="C717" s="29"/>
    </row>
    <row r="718" spans="2:3">
      <c r="B718" s="5"/>
      <c r="C718" s="29"/>
    </row>
    <row r="719" spans="2:3">
      <c r="B719" s="5"/>
      <c r="C719" s="29"/>
    </row>
    <row r="720" spans="2:3">
      <c r="B720" s="5"/>
      <c r="C720" s="29"/>
    </row>
    <row r="721" spans="2:3">
      <c r="B721" s="5"/>
      <c r="C721" s="29"/>
    </row>
    <row r="722" spans="2:3">
      <c r="B722" s="5"/>
      <c r="C722" s="29"/>
    </row>
    <row r="723" spans="2:3">
      <c r="B723" s="5"/>
      <c r="C723" s="29"/>
    </row>
    <row r="724" spans="2:3">
      <c r="B724" s="5"/>
      <c r="C724" s="29"/>
    </row>
    <row r="725" spans="2:3">
      <c r="B725" s="5"/>
      <c r="C725" s="29"/>
    </row>
    <row r="726" spans="2:3">
      <c r="B726" s="5"/>
      <c r="C726" s="29"/>
    </row>
    <row r="727" spans="2:3">
      <c r="B727" s="5"/>
      <c r="C727" s="29"/>
    </row>
    <row r="728" spans="2:3">
      <c r="B728" s="5"/>
      <c r="C728" s="29"/>
    </row>
    <row r="729" spans="2:3">
      <c r="B729" s="5"/>
      <c r="C729" s="29"/>
    </row>
    <row r="730" spans="2:3">
      <c r="B730" s="5"/>
      <c r="C730" s="29"/>
    </row>
    <row r="731" spans="2:3">
      <c r="B731" s="5"/>
      <c r="C731" s="29"/>
    </row>
    <row r="732" spans="2:3">
      <c r="B732" s="5"/>
      <c r="C732" s="29"/>
    </row>
    <row r="733" spans="2:3">
      <c r="B733" s="5"/>
      <c r="C733" s="29"/>
    </row>
    <row r="734" spans="2:3">
      <c r="B734" s="5"/>
      <c r="C734" s="29"/>
    </row>
    <row r="735" spans="2:3">
      <c r="B735" s="5"/>
      <c r="C735" s="29"/>
    </row>
    <row r="736" spans="2:3">
      <c r="B736" s="5"/>
      <c r="C736" s="29"/>
    </row>
    <row r="737" spans="2:3">
      <c r="B737" s="5"/>
      <c r="C737" s="29"/>
    </row>
    <row r="738" spans="2:3">
      <c r="B738" s="5"/>
      <c r="C738" s="29"/>
    </row>
    <row r="739" spans="2:3">
      <c r="B739" s="5"/>
      <c r="C739" s="29"/>
    </row>
    <row r="740" spans="2:3">
      <c r="B740" s="5"/>
      <c r="C740" s="29"/>
    </row>
    <row r="741" spans="2:3">
      <c r="B741" s="5"/>
      <c r="C741" s="29"/>
    </row>
    <row r="742" spans="2:3">
      <c r="B742" s="5"/>
      <c r="C742" s="29"/>
    </row>
    <row r="743" spans="2:3">
      <c r="B743" s="5"/>
      <c r="C743" s="29"/>
    </row>
    <row r="744" spans="2:3">
      <c r="B744" s="5"/>
      <c r="C744" s="29"/>
    </row>
    <row r="745" spans="2:3">
      <c r="B745" s="5"/>
      <c r="C745" s="29"/>
    </row>
    <row r="746" spans="2:3">
      <c r="B746" s="5"/>
      <c r="C746" s="29"/>
    </row>
    <row r="747" spans="2:3">
      <c r="B747" s="5"/>
      <c r="C747" s="29"/>
    </row>
    <row r="748" spans="2:3">
      <c r="B748" s="5"/>
      <c r="C748" s="29"/>
    </row>
    <row r="749" spans="2:3">
      <c r="B749" s="5"/>
      <c r="C749" s="29"/>
    </row>
    <row r="750" spans="2:3">
      <c r="B750" s="5"/>
      <c r="C750" s="29"/>
    </row>
    <row r="751" spans="2:3">
      <c r="B751" s="5"/>
      <c r="C751" s="29"/>
    </row>
    <row r="752" spans="2:3">
      <c r="B752" s="5"/>
      <c r="C752" s="29"/>
    </row>
    <row r="753" spans="2:3">
      <c r="B753" s="5"/>
      <c r="C753" s="29"/>
    </row>
    <row r="754" spans="2:3">
      <c r="B754" s="5"/>
      <c r="C754" s="29"/>
    </row>
    <row r="755" spans="2:3">
      <c r="B755" s="5"/>
      <c r="C755" s="29"/>
    </row>
    <row r="756" spans="2:3">
      <c r="B756" s="5"/>
      <c r="C756" s="29"/>
    </row>
    <row r="757" spans="2:3">
      <c r="B757" s="5"/>
      <c r="C757" s="29"/>
    </row>
    <row r="758" spans="2:3">
      <c r="B758" s="5"/>
      <c r="C758" s="29"/>
    </row>
    <row r="759" spans="2:3">
      <c r="B759" s="5"/>
      <c r="C759" s="29"/>
    </row>
    <row r="760" spans="2:3">
      <c r="B760" s="5"/>
      <c r="C760" s="29"/>
    </row>
    <row r="761" spans="2:3">
      <c r="B761" s="5"/>
      <c r="C761" s="29"/>
    </row>
    <row r="762" spans="2:3">
      <c r="B762" s="5"/>
      <c r="C762" s="29"/>
    </row>
    <row r="763" spans="2:3">
      <c r="B763" s="5"/>
      <c r="C763" s="29"/>
    </row>
    <row r="764" spans="2:3">
      <c r="B764" s="5"/>
      <c r="C764" s="29"/>
    </row>
    <row r="765" spans="2:3">
      <c r="B765" s="5"/>
      <c r="C765" s="29"/>
    </row>
    <row r="766" spans="2:3">
      <c r="B766" s="5"/>
      <c r="C766" s="29"/>
    </row>
    <row r="767" spans="2:3">
      <c r="B767" s="5"/>
      <c r="C767" s="29"/>
    </row>
    <row r="768" spans="2:3">
      <c r="B768" s="5"/>
      <c r="C768" s="29"/>
    </row>
    <row r="769" spans="2:3">
      <c r="B769" s="5"/>
      <c r="C769" s="29"/>
    </row>
    <row r="770" spans="2:3">
      <c r="B770" s="5"/>
      <c r="C770" s="29"/>
    </row>
    <row r="771" spans="2:3">
      <c r="B771" s="5"/>
      <c r="C771" s="29"/>
    </row>
    <row r="772" spans="2:3">
      <c r="B772" s="5"/>
      <c r="C772" s="29"/>
    </row>
    <row r="773" spans="2:3">
      <c r="B773" s="5"/>
      <c r="C773" s="29"/>
    </row>
    <row r="774" spans="2:3">
      <c r="B774" s="5"/>
      <c r="C774" s="29"/>
    </row>
    <row r="775" spans="2:3">
      <c r="B775" s="5"/>
      <c r="C775" s="29"/>
    </row>
    <row r="776" spans="2:3">
      <c r="B776" s="5"/>
      <c r="C776" s="29"/>
    </row>
    <row r="777" spans="2:3">
      <c r="B777" s="5"/>
      <c r="C777" s="29"/>
    </row>
    <row r="778" spans="2:3">
      <c r="B778" s="5"/>
      <c r="C778" s="29"/>
    </row>
    <row r="779" spans="2:3">
      <c r="B779" s="5"/>
      <c r="C779" s="29"/>
    </row>
    <row r="780" spans="2:3">
      <c r="B780" s="5"/>
      <c r="C780" s="29"/>
    </row>
    <row r="781" spans="2:3">
      <c r="B781" s="5"/>
      <c r="C781" s="29"/>
    </row>
    <row r="782" spans="2:3">
      <c r="B782" s="5"/>
      <c r="C782" s="29"/>
    </row>
    <row r="783" spans="2:3">
      <c r="B783" s="5"/>
      <c r="C783" s="29"/>
    </row>
    <row r="784" spans="2:3">
      <c r="B784" s="5"/>
      <c r="C784" s="29"/>
    </row>
    <row r="785" spans="2:3">
      <c r="B785" s="5"/>
      <c r="C785" s="29"/>
    </row>
    <row r="786" spans="2:3">
      <c r="B786" s="5"/>
      <c r="C786" s="29"/>
    </row>
    <row r="787" spans="2:3">
      <c r="B787" s="5"/>
      <c r="C787" s="29"/>
    </row>
    <row r="788" spans="2:3">
      <c r="B788" s="5"/>
      <c r="C788" s="29"/>
    </row>
    <row r="789" spans="2:3">
      <c r="B789" s="5"/>
      <c r="C789" s="29"/>
    </row>
    <row r="790" spans="2:3">
      <c r="B790" s="5"/>
      <c r="C790" s="29"/>
    </row>
    <row r="791" spans="2:3">
      <c r="B791" s="5"/>
      <c r="C791" s="29"/>
    </row>
    <row r="792" spans="2:3">
      <c r="B792" s="5"/>
      <c r="C792" s="29"/>
    </row>
    <row r="793" spans="2:3">
      <c r="B793" s="5"/>
      <c r="C793" s="29"/>
    </row>
    <row r="794" spans="2:3">
      <c r="B794" s="5"/>
      <c r="C794" s="29"/>
    </row>
    <row r="795" spans="2:3">
      <c r="B795" s="5"/>
      <c r="C795" s="29"/>
    </row>
    <row r="796" spans="2:3">
      <c r="B796" s="5"/>
      <c r="C796" s="29"/>
    </row>
    <row r="797" spans="2:3">
      <c r="B797" s="5"/>
      <c r="C797" s="29"/>
    </row>
    <row r="798" spans="2:3">
      <c r="B798" s="5"/>
      <c r="C798" s="29"/>
    </row>
    <row r="799" spans="2:3">
      <c r="B799" s="5"/>
      <c r="C799" s="29"/>
    </row>
    <row r="800" spans="2:3">
      <c r="B800" s="5"/>
      <c r="C800" s="29"/>
    </row>
    <row r="801" spans="2:3">
      <c r="B801" s="5"/>
      <c r="C801" s="29"/>
    </row>
    <row r="802" spans="2:3">
      <c r="B802" s="5"/>
      <c r="C802" s="29"/>
    </row>
    <row r="803" spans="2:3">
      <c r="B803" s="5"/>
      <c r="C803" s="29"/>
    </row>
    <row r="804" spans="2:3">
      <c r="B804" s="5"/>
      <c r="C804" s="29"/>
    </row>
    <row r="805" spans="2:3">
      <c r="B805" s="5"/>
      <c r="C805" s="29"/>
    </row>
    <row r="806" spans="2:3">
      <c r="B806" s="5"/>
      <c r="C806" s="29"/>
    </row>
    <row r="807" spans="2:3">
      <c r="B807" s="5"/>
      <c r="C807" s="29"/>
    </row>
    <row r="808" spans="2:3">
      <c r="B808" s="5"/>
      <c r="C808" s="29"/>
    </row>
    <row r="809" spans="2:3">
      <c r="B809" s="5"/>
      <c r="C809" s="29"/>
    </row>
    <row r="810" spans="2:3">
      <c r="B810" s="5"/>
      <c r="C810" s="29"/>
    </row>
    <row r="811" spans="2:3">
      <c r="B811" s="5"/>
      <c r="C811" s="29"/>
    </row>
    <row r="812" spans="2:3">
      <c r="B812" s="5"/>
      <c r="C812" s="29"/>
    </row>
    <row r="813" spans="2:3">
      <c r="B813" s="5"/>
      <c r="C813" s="29"/>
    </row>
    <row r="814" spans="2:3">
      <c r="B814" s="5"/>
      <c r="C814" s="29"/>
    </row>
    <row r="815" spans="2:3">
      <c r="B815" s="5"/>
      <c r="C815" s="29"/>
    </row>
    <row r="816" spans="2:3">
      <c r="B816" s="5"/>
      <c r="C816" s="29"/>
    </row>
    <row r="817" spans="2:3">
      <c r="B817" s="5"/>
      <c r="C817" s="29"/>
    </row>
    <row r="818" spans="2:3">
      <c r="B818" s="5"/>
      <c r="C818" s="29"/>
    </row>
    <row r="819" spans="2:3">
      <c r="B819" s="5"/>
      <c r="C819" s="29"/>
    </row>
    <row r="820" spans="2:3">
      <c r="B820" s="5"/>
      <c r="C820" s="29"/>
    </row>
    <row r="821" spans="2:3">
      <c r="B821" s="5"/>
      <c r="C821" s="29"/>
    </row>
    <row r="822" spans="2:3">
      <c r="B822" s="5"/>
      <c r="C822" s="29"/>
    </row>
    <row r="823" spans="2:3">
      <c r="B823" s="5"/>
      <c r="C823" s="29"/>
    </row>
    <row r="824" spans="2:3">
      <c r="B824" s="5"/>
      <c r="C824" s="29"/>
    </row>
    <row r="825" spans="2:3">
      <c r="B825" s="5"/>
      <c r="C825" s="29"/>
    </row>
    <row r="826" spans="2:3">
      <c r="B826" s="5"/>
      <c r="C826" s="29"/>
    </row>
    <row r="827" spans="2:3">
      <c r="B827" s="5"/>
      <c r="C827" s="29"/>
    </row>
    <row r="828" spans="2:3">
      <c r="B828" s="5"/>
      <c r="C828" s="29"/>
    </row>
    <row r="829" spans="2:3">
      <c r="B829" s="5"/>
      <c r="C829" s="29"/>
    </row>
    <row r="830" spans="2:3">
      <c r="B830" s="5"/>
      <c r="C830" s="29"/>
    </row>
    <row r="831" spans="2:3">
      <c r="B831" s="5"/>
      <c r="C831" s="29"/>
    </row>
    <row r="832" spans="2:3">
      <c r="B832" s="5"/>
      <c r="C832" s="29"/>
    </row>
    <row r="833" spans="2:3">
      <c r="B833" s="5"/>
      <c r="C833" s="29"/>
    </row>
    <row r="834" spans="2:3">
      <c r="B834" s="5"/>
      <c r="C834" s="29"/>
    </row>
    <row r="835" spans="2:3">
      <c r="B835" s="5"/>
      <c r="C835" s="29"/>
    </row>
    <row r="836" spans="2:3">
      <c r="B836" s="5"/>
      <c r="C836" s="29"/>
    </row>
    <row r="837" spans="2:3">
      <c r="B837" s="5"/>
      <c r="C837" s="29"/>
    </row>
    <row r="838" spans="2:3">
      <c r="B838" s="5"/>
      <c r="C838" s="29"/>
    </row>
    <row r="839" spans="2:3">
      <c r="B839" s="5"/>
      <c r="C839" s="29"/>
    </row>
    <row r="840" spans="2:3">
      <c r="B840" s="5"/>
      <c r="C840" s="29"/>
    </row>
    <row r="841" spans="2:3">
      <c r="B841" s="5"/>
      <c r="C841" s="29"/>
    </row>
    <row r="842" spans="2:3">
      <c r="B842" s="5"/>
      <c r="C842" s="29"/>
    </row>
    <row r="843" spans="2:3">
      <c r="B843" s="5"/>
      <c r="C843" s="29"/>
    </row>
    <row r="844" spans="2:3">
      <c r="B844" s="5"/>
      <c r="C844" s="29"/>
    </row>
    <row r="845" spans="2:3">
      <c r="B845" s="5"/>
      <c r="C845" s="29"/>
    </row>
    <row r="846" spans="2:3">
      <c r="B846" s="5"/>
      <c r="C846" s="29"/>
    </row>
    <row r="847" spans="2:3">
      <c r="B847" s="5"/>
      <c r="C847" s="29"/>
    </row>
    <row r="848" spans="2:3">
      <c r="B848" s="5"/>
      <c r="C848" s="29"/>
    </row>
    <row r="849" spans="2:3">
      <c r="B849" s="5"/>
      <c r="C849" s="29"/>
    </row>
    <row r="850" spans="2:3">
      <c r="B850" s="5"/>
      <c r="C850" s="29"/>
    </row>
    <row r="851" spans="2:3">
      <c r="B851" s="5"/>
      <c r="C851" s="29"/>
    </row>
    <row r="852" spans="2:3">
      <c r="B852" s="5"/>
      <c r="C852" s="29"/>
    </row>
    <row r="853" spans="2:3">
      <c r="B853" s="5"/>
      <c r="C853" s="29"/>
    </row>
    <row r="854" spans="2:3">
      <c r="B854" s="5"/>
      <c r="C854" s="29"/>
    </row>
    <row r="855" spans="2:3">
      <c r="B855" s="5"/>
      <c r="C855" s="29"/>
    </row>
    <row r="856" spans="2:3">
      <c r="B856" s="5"/>
      <c r="C856" s="29"/>
    </row>
    <row r="857" spans="2:3">
      <c r="B857" s="5"/>
      <c r="C857" s="29"/>
    </row>
    <row r="858" spans="2:3">
      <c r="B858" s="5"/>
      <c r="C858" s="29"/>
    </row>
    <row r="859" spans="2:3">
      <c r="B859" s="5"/>
      <c r="C859" s="29"/>
    </row>
    <row r="860" spans="2:3">
      <c r="B860" s="5"/>
      <c r="C860" s="29"/>
    </row>
    <row r="861" spans="2:3">
      <c r="B861" s="5"/>
      <c r="C861" s="29"/>
    </row>
    <row r="862" spans="2:3">
      <c r="B862" s="5"/>
      <c r="C862" s="29"/>
    </row>
    <row r="863" spans="2:3">
      <c r="B863" s="5"/>
      <c r="C863" s="29"/>
    </row>
    <row r="864" spans="2:3">
      <c r="B864" s="5"/>
      <c r="C864" s="29"/>
    </row>
    <row r="865" spans="2:3">
      <c r="B865" s="5"/>
      <c r="C865" s="29"/>
    </row>
    <row r="866" spans="2:3">
      <c r="B866" s="5"/>
      <c r="C866" s="29"/>
    </row>
    <row r="867" spans="2:3">
      <c r="B867" s="5"/>
      <c r="C867" s="29"/>
    </row>
    <row r="868" spans="2:3">
      <c r="B868" s="5"/>
      <c r="C868" s="29"/>
    </row>
    <row r="869" spans="2:3">
      <c r="B869" s="5"/>
      <c r="C869" s="29"/>
    </row>
    <row r="870" spans="2:3">
      <c r="B870" s="5"/>
      <c r="C870" s="29"/>
    </row>
    <row r="871" spans="2:3">
      <c r="B871" s="5"/>
      <c r="C871" s="29"/>
    </row>
    <row r="872" spans="2:3">
      <c r="B872" s="5"/>
      <c r="C872" s="29"/>
    </row>
    <row r="873" spans="2:3">
      <c r="B873" s="5"/>
      <c r="C873" s="29"/>
    </row>
    <row r="874" spans="2:3">
      <c r="B874" s="5"/>
      <c r="C874" s="29"/>
    </row>
    <row r="875" spans="2:3">
      <c r="B875" s="5"/>
      <c r="C875" s="29"/>
    </row>
    <row r="876" spans="2:3">
      <c r="B876" s="5"/>
      <c r="C876" s="29"/>
    </row>
    <row r="877" spans="2:3">
      <c r="B877" s="5"/>
      <c r="C877" s="29"/>
    </row>
    <row r="878" spans="2:3">
      <c r="B878" s="5"/>
      <c r="C878" s="29"/>
    </row>
    <row r="879" spans="2:3">
      <c r="B879" s="5"/>
      <c r="C879" s="29"/>
    </row>
    <row r="880" spans="2:3">
      <c r="B880" s="5"/>
      <c r="C880" s="29"/>
    </row>
    <row r="881" spans="2:3">
      <c r="B881" s="5"/>
      <c r="C881" s="29"/>
    </row>
    <row r="882" spans="2:3">
      <c r="B882" s="5"/>
      <c r="C882" s="29"/>
    </row>
    <row r="883" spans="2:3">
      <c r="B883" s="5"/>
      <c r="C883" s="29"/>
    </row>
    <row r="884" spans="2:3">
      <c r="B884" s="5"/>
      <c r="C884" s="29"/>
    </row>
    <row r="885" spans="2:3">
      <c r="B885" s="5"/>
      <c r="C885" s="29"/>
    </row>
    <row r="886" spans="2:3">
      <c r="B886" s="5"/>
      <c r="C886" s="29"/>
    </row>
    <row r="887" spans="2:3">
      <c r="B887" s="5"/>
      <c r="C887" s="29"/>
    </row>
    <row r="888" spans="2:3">
      <c r="B888" s="5"/>
      <c r="C888" s="29"/>
    </row>
    <row r="889" spans="2:3">
      <c r="B889" s="5"/>
      <c r="C889" s="29"/>
    </row>
    <row r="890" spans="2:3">
      <c r="B890" s="5"/>
      <c r="C890" s="29"/>
    </row>
    <row r="891" spans="2:3">
      <c r="B891" s="5"/>
      <c r="C891" s="29"/>
    </row>
    <row r="892" spans="2:3">
      <c r="B892" s="5"/>
      <c r="C892" s="29"/>
    </row>
    <row r="893" spans="2:3">
      <c r="B893" s="5"/>
      <c r="C893" s="29"/>
    </row>
    <row r="894" spans="2:3">
      <c r="B894" s="5"/>
      <c r="C894" s="29"/>
    </row>
    <row r="895" spans="2:3">
      <c r="B895" s="5"/>
      <c r="C895" s="29"/>
    </row>
    <row r="896" spans="2:3">
      <c r="B896" s="5"/>
      <c r="C896" s="29"/>
    </row>
    <row r="897" spans="2:3">
      <c r="B897" s="5"/>
      <c r="C897" s="29"/>
    </row>
    <row r="898" spans="2:3">
      <c r="B898" s="5"/>
      <c r="C898" s="29"/>
    </row>
    <row r="899" spans="2:3">
      <c r="B899" s="5"/>
      <c r="C899" s="29"/>
    </row>
    <row r="900" spans="2:3">
      <c r="B900" s="5"/>
      <c r="C900" s="29"/>
    </row>
    <row r="901" spans="2:3">
      <c r="B901" s="5"/>
      <c r="C901" s="29"/>
    </row>
    <row r="902" spans="2:3">
      <c r="B902" s="5"/>
      <c r="C902" s="29"/>
    </row>
    <row r="903" spans="2:3">
      <c r="B903" s="5"/>
      <c r="C903" s="29"/>
    </row>
    <row r="904" spans="2:3">
      <c r="B904" s="5"/>
      <c r="C904" s="29"/>
    </row>
    <row r="905" spans="2:3">
      <c r="B905" s="5"/>
      <c r="C905" s="29"/>
    </row>
    <row r="906" spans="2:3">
      <c r="B906" s="5"/>
      <c r="C906" s="29"/>
    </row>
    <row r="907" spans="2:3">
      <c r="B907" s="5"/>
      <c r="C907" s="29"/>
    </row>
    <row r="908" spans="2:3">
      <c r="B908" s="5"/>
      <c r="C908" s="29"/>
    </row>
    <row r="909" spans="2:3">
      <c r="B909" s="5"/>
      <c r="C909" s="29"/>
    </row>
    <row r="910" spans="2:3">
      <c r="B910" s="5"/>
      <c r="C910" s="29"/>
    </row>
    <row r="911" spans="2:3">
      <c r="B911" s="5"/>
      <c r="C911" s="29"/>
    </row>
    <row r="912" spans="2:3">
      <c r="B912" s="5"/>
      <c r="C912" s="29"/>
    </row>
    <row r="913" spans="2:3">
      <c r="B913" s="5"/>
      <c r="C913" s="29"/>
    </row>
    <row r="914" spans="2:3">
      <c r="B914" s="5"/>
      <c r="C914" s="29"/>
    </row>
    <row r="915" spans="2:3">
      <c r="B915" s="5"/>
      <c r="C915" s="29"/>
    </row>
    <row r="916" spans="2:3">
      <c r="B916" s="5"/>
      <c r="C916" s="29"/>
    </row>
    <row r="917" spans="2:3">
      <c r="B917" s="5"/>
      <c r="C917" s="29"/>
    </row>
    <row r="918" spans="2:3">
      <c r="B918" s="5"/>
      <c r="C918" s="29"/>
    </row>
    <row r="919" spans="2:3">
      <c r="B919" s="5"/>
      <c r="C919" s="29"/>
    </row>
    <row r="920" spans="2:3">
      <c r="B920" s="5"/>
      <c r="C920" s="29"/>
    </row>
    <row r="921" spans="2:3">
      <c r="B921" s="5"/>
      <c r="C921" s="29"/>
    </row>
    <row r="922" spans="2:3">
      <c r="B922" s="5"/>
      <c r="C922" s="29"/>
    </row>
    <row r="923" spans="2:3">
      <c r="B923" s="5"/>
      <c r="C923" s="29"/>
    </row>
    <row r="924" spans="2:3">
      <c r="B924" s="5"/>
      <c r="C924" s="29"/>
    </row>
    <row r="925" spans="2:3">
      <c r="B925" s="5"/>
      <c r="C925" s="29"/>
    </row>
    <row r="926" spans="2:3">
      <c r="B926" s="5"/>
      <c r="C926" s="29"/>
    </row>
    <row r="927" spans="2:3">
      <c r="B927" s="5"/>
      <c r="C927" s="29"/>
    </row>
    <row r="928" spans="2:3">
      <c r="B928" s="5"/>
      <c r="C928" s="29"/>
    </row>
    <row r="929" spans="2:3">
      <c r="B929" s="5"/>
      <c r="C929" s="29"/>
    </row>
    <row r="930" spans="2:3">
      <c r="B930" s="5"/>
      <c r="C930" s="29"/>
    </row>
    <row r="931" spans="2:3">
      <c r="B931" s="5"/>
      <c r="C931" s="29"/>
    </row>
    <row r="932" spans="2:3">
      <c r="B932" s="5"/>
      <c r="C932" s="29"/>
    </row>
    <row r="933" spans="2:3">
      <c r="B933" s="5"/>
      <c r="C933" s="29"/>
    </row>
    <row r="934" spans="2:3">
      <c r="B934" s="5"/>
      <c r="C934" s="29"/>
    </row>
    <row r="935" spans="2:3">
      <c r="B935" s="5"/>
      <c r="C935" s="29"/>
    </row>
    <row r="936" spans="2:3">
      <c r="B936" s="5"/>
      <c r="C936" s="29"/>
    </row>
    <row r="937" spans="2:3">
      <c r="B937" s="5"/>
      <c r="C937" s="29"/>
    </row>
    <row r="938" spans="2:3">
      <c r="B938" s="5"/>
      <c r="C938" s="29"/>
    </row>
    <row r="939" spans="2:3">
      <c r="B939" s="5"/>
      <c r="C939" s="29"/>
    </row>
    <row r="940" spans="2:3">
      <c r="B940" s="5"/>
      <c r="C940" s="29"/>
    </row>
    <row r="941" spans="2:3">
      <c r="B941" s="5"/>
      <c r="C941" s="29"/>
    </row>
    <row r="942" spans="2:3">
      <c r="B942" s="5"/>
      <c r="C942" s="29"/>
    </row>
    <row r="943" spans="2:3">
      <c r="B943" s="5"/>
      <c r="C943" s="29"/>
    </row>
    <row r="944" spans="2:3">
      <c r="B944" s="5"/>
      <c r="C944" s="29"/>
    </row>
    <row r="945" spans="2:3">
      <c r="B945" s="5"/>
      <c r="C945" s="29"/>
    </row>
    <row r="946" spans="2:3">
      <c r="B946" s="5"/>
      <c r="C946" s="29"/>
    </row>
    <row r="947" spans="2:3">
      <c r="B947" s="5"/>
      <c r="C947" s="29"/>
    </row>
    <row r="948" spans="2:3">
      <c r="B948" s="5"/>
      <c r="C948" s="29"/>
    </row>
    <row r="949" spans="2:3">
      <c r="B949" s="5"/>
      <c r="C949" s="29"/>
    </row>
    <row r="950" spans="2:3">
      <c r="B950" s="5"/>
      <c r="C950" s="29"/>
    </row>
    <row r="951" spans="2:3">
      <c r="B951" s="5"/>
      <c r="C951" s="29"/>
    </row>
    <row r="952" spans="2:3">
      <c r="B952" s="5"/>
      <c r="C952" s="29"/>
    </row>
    <row r="953" spans="2:3">
      <c r="B953" s="5"/>
      <c r="C953" s="29"/>
    </row>
    <row r="954" spans="2:3">
      <c r="B954" s="5"/>
      <c r="C954" s="29"/>
    </row>
    <row r="955" spans="2:3">
      <c r="B955" s="5"/>
      <c r="C955" s="29"/>
    </row>
    <row r="956" spans="2:3">
      <c r="B956" s="5"/>
      <c r="C956" s="29"/>
    </row>
    <row r="957" spans="2:3">
      <c r="B957" s="5"/>
      <c r="C957" s="29"/>
    </row>
    <row r="958" spans="2:3">
      <c r="B958" s="5"/>
      <c r="C958" s="29"/>
    </row>
    <row r="959" spans="2:3">
      <c r="B959" s="5"/>
      <c r="C959" s="29"/>
    </row>
    <row r="960" spans="2:3">
      <c r="B960" s="5"/>
      <c r="C960" s="29"/>
    </row>
    <row r="961" spans="2:3">
      <c r="B961" s="5"/>
      <c r="C961" s="29"/>
    </row>
    <row r="962" spans="2:3">
      <c r="B962" s="5"/>
      <c r="C962" s="29"/>
    </row>
    <row r="963" spans="2:3">
      <c r="B963" s="5"/>
      <c r="C963" s="29"/>
    </row>
    <row r="964" spans="2:3">
      <c r="B964" s="5"/>
      <c r="C964" s="29"/>
    </row>
    <row r="965" spans="2:3">
      <c r="B965" s="5"/>
      <c r="C965" s="29"/>
    </row>
    <row r="966" spans="2:3">
      <c r="B966" s="5"/>
      <c r="C966" s="29"/>
    </row>
    <row r="967" spans="2:3">
      <c r="B967" s="5"/>
      <c r="C967" s="29"/>
    </row>
    <row r="968" spans="2:3">
      <c r="B968" s="5"/>
      <c r="C968" s="29"/>
    </row>
    <row r="969" spans="2:3">
      <c r="B969" s="5"/>
      <c r="C969" s="29"/>
    </row>
    <row r="970" spans="2:3">
      <c r="B970" s="5"/>
      <c r="C970" s="29"/>
    </row>
    <row r="971" spans="2:3">
      <c r="B971" s="5"/>
      <c r="C971" s="29"/>
    </row>
    <row r="972" spans="2:3">
      <c r="B972" s="5"/>
      <c r="C972" s="29"/>
    </row>
    <row r="973" spans="2:3">
      <c r="B973" s="5"/>
      <c r="C973" s="29"/>
    </row>
    <row r="974" spans="2:3">
      <c r="B974" s="5"/>
      <c r="C974" s="29"/>
    </row>
    <row r="975" spans="2:3">
      <c r="B975" s="5"/>
      <c r="C975" s="29"/>
    </row>
    <row r="976" spans="2:3">
      <c r="B976" s="5"/>
      <c r="C976" s="29"/>
    </row>
    <row r="977" spans="2:3">
      <c r="B977" s="5"/>
      <c r="C977" s="29"/>
    </row>
    <row r="978" spans="2:3">
      <c r="B978" s="5"/>
      <c r="C978" s="29"/>
    </row>
    <row r="979" spans="2:3">
      <c r="B979" s="5"/>
      <c r="C979" s="29"/>
    </row>
    <row r="980" spans="2:3">
      <c r="B980" s="5"/>
      <c r="C980" s="29"/>
    </row>
    <row r="981" spans="2:3">
      <c r="B981" s="5"/>
      <c r="C981" s="29"/>
    </row>
    <row r="982" spans="2:3">
      <c r="B982" s="5"/>
      <c r="C982" s="29"/>
    </row>
    <row r="983" spans="2:3">
      <c r="B983" s="5"/>
      <c r="C983" s="29"/>
    </row>
    <row r="984" spans="2:3">
      <c r="B984" s="5"/>
      <c r="C984" s="29"/>
    </row>
    <row r="985" spans="2:3">
      <c r="B985" s="5"/>
      <c r="C985" s="29"/>
    </row>
    <row r="986" spans="2:3">
      <c r="B986" s="5"/>
      <c r="C986" s="29"/>
    </row>
    <row r="987" spans="2:3">
      <c r="B987" s="5"/>
      <c r="C987" s="29"/>
    </row>
    <row r="988" spans="2:3">
      <c r="B988" s="5"/>
      <c r="C988" s="29"/>
    </row>
    <row r="989" spans="2:3">
      <c r="B989" s="5"/>
      <c r="C989" s="29"/>
    </row>
    <row r="990" spans="2:3">
      <c r="B990" s="5"/>
      <c r="C990" s="29"/>
    </row>
    <row r="991" spans="2:3">
      <c r="B991" s="5"/>
      <c r="C991" s="29"/>
    </row>
    <row r="992" spans="2:3">
      <c r="B992" s="5"/>
      <c r="C992" s="29"/>
    </row>
    <row r="993" spans="2:3">
      <c r="B993" s="5"/>
      <c r="C993" s="29"/>
    </row>
    <row r="994" spans="2:3">
      <c r="B994" s="5"/>
      <c r="C994" s="29"/>
    </row>
    <row r="995" spans="2:3">
      <c r="B995" s="5"/>
      <c r="C995" s="29"/>
    </row>
    <row r="996" spans="2:3">
      <c r="B996" s="5"/>
      <c r="C996" s="29"/>
    </row>
    <row r="997" spans="2:3">
      <c r="B997" s="5"/>
      <c r="C997" s="29"/>
    </row>
    <row r="998" spans="2:3">
      <c r="B998" s="5"/>
      <c r="C998" s="29"/>
    </row>
    <row r="999" spans="2:3">
      <c r="B999" s="5"/>
      <c r="C999" s="29"/>
    </row>
    <row r="1000" spans="2:3">
      <c r="B1000" s="5"/>
      <c r="C1000" s="29"/>
    </row>
    <row r="1001" spans="2:3">
      <c r="B1001" s="5"/>
      <c r="C1001" s="29"/>
    </row>
    <row r="1002" spans="2:3">
      <c r="B1002" s="5"/>
      <c r="C1002" s="29"/>
    </row>
    <row r="1003" spans="2:3">
      <c r="B1003" s="5"/>
      <c r="C1003" s="29"/>
    </row>
    <row r="1004" spans="2:3">
      <c r="B1004" s="5"/>
      <c r="C1004" s="29"/>
    </row>
    <row r="1005" spans="2:3">
      <c r="B1005" s="5"/>
      <c r="C1005" s="29"/>
    </row>
    <row r="1006" spans="2:3">
      <c r="B1006" s="5"/>
      <c r="C1006" s="29"/>
    </row>
    <row r="1007" spans="2:3">
      <c r="B1007" s="5"/>
      <c r="C1007" s="29"/>
    </row>
    <row r="1008" spans="2:3">
      <c r="B1008" s="5"/>
      <c r="C1008" s="29"/>
    </row>
    <row r="1009" spans="2:3">
      <c r="B1009" s="5"/>
      <c r="C1009" s="29"/>
    </row>
    <row r="1010" spans="2:3">
      <c r="B1010" s="5"/>
      <c r="C1010" s="29"/>
    </row>
    <row r="1011" spans="2:3">
      <c r="B1011" s="5"/>
      <c r="C1011" s="29"/>
    </row>
    <row r="1012" spans="2:3">
      <c r="B1012" s="5"/>
      <c r="C1012" s="29"/>
    </row>
    <row r="1013" spans="2:3">
      <c r="B1013" s="5"/>
      <c r="C1013" s="29"/>
    </row>
    <row r="1014" spans="2:3">
      <c r="B1014" s="5"/>
      <c r="C1014" s="29"/>
    </row>
    <row r="1015" spans="2:3">
      <c r="B1015" s="5"/>
      <c r="C1015" s="29"/>
    </row>
    <row r="1016" spans="2:3">
      <c r="B1016" s="5"/>
      <c r="C1016" s="29"/>
    </row>
    <row r="1017" spans="2:3">
      <c r="B1017" s="5"/>
      <c r="C1017" s="29"/>
    </row>
    <row r="1018" spans="2:3">
      <c r="B1018" s="5"/>
      <c r="C1018" s="29"/>
    </row>
    <row r="1019" spans="2:3">
      <c r="B1019" s="5"/>
      <c r="C1019" s="29"/>
    </row>
    <row r="1020" spans="2:3">
      <c r="B1020" s="5"/>
      <c r="C1020" s="29"/>
    </row>
    <row r="1021" spans="2:3">
      <c r="B1021" s="5"/>
      <c r="C1021" s="29"/>
    </row>
    <row r="1022" spans="2:3">
      <c r="B1022" s="5"/>
      <c r="C1022" s="29"/>
    </row>
    <row r="1023" spans="2:3">
      <c r="B1023" s="5"/>
      <c r="C1023" s="29"/>
    </row>
    <row r="1024" spans="2:3">
      <c r="B1024" s="5"/>
      <c r="C1024" s="29"/>
    </row>
    <row r="1025" spans="2:3">
      <c r="B1025" s="5"/>
      <c r="C1025" s="29"/>
    </row>
    <row r="1026" spans="2:3">
      <c r="B1026" s="5"/>
      <c r="C1026" s="29"/>
    </row>
    <row r="1027" spans="2:3">
      <c r="B1027" s="5"/>
      <c r="C1027" s="29"/>
    </row>
    <row r="1028" spans="2:3">
      <c r="B1028" s="5"/>
      <c r="C1028" s="29"/>
    </row>
    <row r="1029" spans="2:3">
      <c r="B1029" s="5"/>
      <c r="C1029" s="29"/>
    </row>
    <row r="1030" spans="2:3">
      <c r="B1030" s="5"/>
      <c r="C1030" s="29"/>
    </row>
    <row r="1031" spans="2:3">
      <c r="B1031" s="5"/>
      <c r="C1031" s="29"/>
    </row>
    <row r="1032" spans="2:3">
      <c r="B1032" s="5"/>
      <c r="C1032" s="29"/>
    </row>
    <row r="1033" spans="2:3">
      <c r="B1033" s="5"/>
      <c r="C1033" s="29"/>
    </row>
    <row r="1034" spans="2:3">
      <c r="B1034" s="5"/>
      <c r="C1034" s="29"/>
    </row>
    <row r="1035" spans="2:3">
      <c r="B1035" s="5"/>
      <c r="C1035" s="29"/>
    </row>
    <row r="1036" spans="2:3">
      <c r="B1036" s="5"/>
      <c r="C1036" s="29"/>
    </row>
    <row r="1037" spans="2:3">
      <c r="B1037" s="5"/>
      <c r="C1037" s="29"/>
    </row>
    <row r="1038" spans="2:3">
      <c r="B1038" s="5"/>
      <c r="C1038" s="29"/>
    </row>
    <row r="1039" spans="2:3">
      <c r="B1039" s="5"/>
      <c r="C1039" s="29"/>
    </row>
    <row r="1040" spans="2:3">
      <c r="B1040" s="5"/>
      <c r="C1040" s="29"/>
    </row>
    <row r="1041" spans="2:3">
      <c r="B1041" s="5"/>
      <c r="C1041" s="29"/>
    </row>
    <row r="1042" spans="2:3">
      <c r="B1042" s="5"/>
      <c r="C1042" s="29"/>
    </row>
    <row r="1043" spans="2:3">
      <c r="B1043" s="5"/>
      <c r="C1043" s="29"/>
    </row>
    <row r="1044" spans="2:3">
      <c r="B1044" s="5"/>
      <c r="C1044" s="29"/>
    </row>
    <row r="1045" spans="2:3">
      <c r="B1045" s="5"/>
      <c r="C1045" s="29"/>
    </row>
    <row r="1046" spans="2:3">
      <c r="B1046" s="5"/>
      <c r="C1046" s="29"/>
    </row>
    <row r="1047" spans="2:3">
      <c r="B1047" s="5"/>
      <c r="C1047" s="29"/>
    </row>
    <row r="1048" spans="2:3">
      <c r="B1048" s="5"/>
      <c r="C1048" s="29"/>
    </row>
    <row r="1049" spans="2:3">
      <c r="B1049" s="5"/>
      <c r="C1049" s="29"/>
    </row>
    <row r="1050" spans="2:3">
      <c r="B1050" s="5"/>
      <c r="C1050" s="29"/>
    </row>
    <row r="1051" spans="2:3">
      <c r="B1051" s="5"/>
      <c r="C1051" s="29"/>
    </row>
    <row r="1052" spans="2:3">
      <c r="B1052" s="5"/>
      <c r="C1052" s="29"/>
    </row>
    <row r="1053" spans="2:3">
      <c r="B1053" s="5"/>
      <c r="C1053" s="29"/>
    </row>
    <row r="1054" spans="2:3">
      <c r="B1054" s="5"/>
      <c r="C1054" s="29"/>
    </row>
    <row r="1055" spans="2:3">
      <c r="B1055" s="5"/>
      <c r="C1055" s="29"/>
    </row>
    <row r="1056" spans="2:3">
      <c r="B1056" s="5"/>
      <c r="C1056" s="29"/>
    </row>
    <row r="1057" spans="2:3">
      <c r="B1057" s="5"/>
      <c r="C1057" s="29"/>
    </row>
    <row r="1058" spans="2:3">
      <c r="B1058" s="5"/>
      <c r="C1058" s="29"/>
    </row>
    <row r="1059" spans="2:3">
      <c r="B1059" s="5"/>
      <c r="C1059" s="29"/>
    </row>
    <row r="1060" spans="2:3">
      <c r="B1060" s="5"/>
      <c r="C1060" s="29"/>
    </row>
    <row r="1061" spans="2:3">
      <c r="B1061" s="5"/>
      <c r="C1061" s="29"/>
    </row>
    <row r="1062" spans="2:3">
      <c r="B1062" s="5"/>
      <c r="C1062" s="29"/>
    </row>
    <row r="1063" spans="2:3">
      <c r="B1063" s="5"/>
      <c r="C1063" s="29"/>
    </row>
    <row r="1064" spans="2:3">
      <c r="B1064" s="5"/>
      <c r="C1064" s="29"/>
    </row>
    <row r="1065" spans="2:3">
      <c r="B1065" s="5"/>
      <c r="C1065" s="29"/>
    </row>
    <row r="1066" spans="2:3">
      <c r="B1066" s="5"/>
      <c r="C1066" s="29"/>
    </row>
    <row r="1067" spans="2:3">
      <c r="B1067" s="5"/>
      <c r="C1067" s="29"/>
    </row>
    <row r="1068" spans="2:3">
      <c r="B1068" s="5"/>
      <c r="C1068" s="29"/>
    </row>
    <row r="1069" spans="2:3">
      <c r="B1069" s="5"/>
      <c r="C1069" s="29"/>
    </row>
    <row r="1070" spans="2:3">
      <c r="B1070" s="5"/>
      <c r="C1070" s="29"/>
    </row>
    <row r="1071" spans="2:3">
      <c r="B1071" s="5"/>
      <c r="C1071" s="29"/>
    </row>
    <row r="1072" spans="2:3">
      <c r="B1072" s="5"/>
      <c r="C1072" s="29"/>
    </row>
    <row r="1073" spans="2:3">
      <c r="B1073" s="5"/>
      <c r="C1073" s="29"/>
    </row>
    <row r="1074" spans="2:3">
      <c r="B1074" s="5"/>
      <c r="C1074" s="29"/>
    </row>
    <row r="1075" spans="2:3">
      <c r="B1075" s="5"/>
      <c r="C1075" s="29"/>
    </row>
    <row r="1076" spans="2:3">
      <c r="B1076" s="5"/>
      <c r="C1076" s="29"/>
    </row>
    <row r="1077" spans="2:3">
      <c r="B1077" s="5"/>
      <c r="C1077" s="29"/>
    </row>
    <row r="1078" spans="2:3">
      <c r="B1078" s="5"/>
      <c r="C1078" s="29"/>
    </row>
    <row r="1079" spans="2:3">
      <c r="B1079" s="5"/>
      <c r="C1079" s="29"/>
    </row>
    <row r="1080" spans="2:3">
      <c r="B1080" s="5"/>
      <c r="C1080" s="29"/>
    </row>
    <row r="1081" spans="2:3">
      <c r="B1081" s="5"/>
      <c r="C1081" s="29"/>
    </row>
    <row r="1082" spans="2:3">
      <c r="B1082" s="5"/>
      <c r="C1082" s="29"/>
    </row>
    <row r="1083" spans="2:3">
      <c r="B1083" s="5"/>
      <c r="C1083" s="29"/>
    </row>
    <row r="1084" spans="2:3">
      <c r="B1084" s="5"/>
      <c r="C1084" s="29"/>
    </row>
    <row r="1085" spans="2:3">
      <c r="B1085" s="5"/>
      <c r="C1085" s="29"/>
    </row>
    <row r="1086" spans="2:3">
      <c r="B1086" s="5"/>
      <c r="C1086" s="29"/>
    </row>
    <row r="1087" spans="2:3">
      <c r="B1087" s="5"/>
      <c r="C1087" s="29"/>
    </row>
    <row r="1088" spans="2:3">
      <c r="B1088" s="5"/>
      <c r="C1088" s="29"/>
    </row>
    <row r="1089" spans="2:3">
      <c r="B1089" s="5"/>
      <c r="C1089" s="29"/>
    </row>
    <row r="1090" spans="2:3">
      <c r="B1090" s="5"/>
      <c r="C1090" s="29"/>
    </row>
    <row r="1091" spans="2:3">
      <c r="B1091" s="5"/>
      <c r="C1091" s="29"/>
    </row>
    <row r="1092" spans="2:3">
      <c r="B1092" s="5"/>
      <c r="C1092" s="29"/>
    </row>
    <row r="1093" spans="2:3">
      <c r="B1093" s="5"/>
      <c r="C1093" s="29"/>
    </row>
    <row r="1094" spans="2:3">
      <c r="B1094" s="5"/>
      <c r="C1094" s="29"/>
    </row>
    <row r="1095" spans="2:3">
      <c r="B1095" s="5"/>
      <c r="C1095" s="29"/>
    </row>
    <row r="1096" spans="2:3">
      <c r="B1096" s="5"/>
      <c r="C1096" s="29"/>
    </row>
    <row r="1097" spans="2:3">
      <c r="B1097" s="5"/>
      <c r="C1097" s="29"/>
    </row>
    <row r="1098" spans="2:3">
      <c r="B1098" s="5"/>
      <c r="C1098" s="29"/>
    </row>
    <row r="1099" spans="2:3">
      <c r="B1099" s="5"/>
      <c r="C1099" s="29"/>
    </row>
    <row r="1100" spans="2:3">
      <c r="B1100" s="5"/>
      <c r="C1100" s="29"/>
    </row>
    <row r="1101" spans="2:3">
      <c r="B1101" s="5"/>
      <c r="C1101" s="29"/>
    </row>
    <row r="1102" spans="2:3">
      <c r="B1102" s="5"/>
      <c r="C1102" s="29"/>
    </row>
    <row r="1103" spans="2:3">
      <c r="B1103" s="5"/>
      <c r="C1103" s="29"/>
    </row>
    <row r="1104" spans="2:3">
      <c r="B1104" s="5"/>
      <c r="C1104" s="29"/>
    </row>
    <row r="1105" spans="2:3">
      <c r="B1105" s="5"/>
      <c r="C1105" s="29"/>
    </row>
    <row r="1106" spans="2:3">
      <c r="B1106" s="5"/>
      <c r="C1106" s="29"/>
    </row>
    <row r="1107" spans="2:3">
      <c r="B1107" s="5"/>
      <c r="C1107" s="29"/>
    </row>
    <row r="1108" spans="2:3">
      <c r="B1108" s="5"/>
      <c r="C1108" s="29"/>
    </row>
    <row r="1109" spans="2:3">
      <c r="B1109" s="5"/>
      <c r="C1109" s="29"/>
    </row>
    <row r="1110" spans="2:3">
      <c r="B1110" s="5"/>
      <c r="C1110" s="29"/>
    </row>
    <row r="1111" spans="2:3">
      <c r="B1111" s="5"/>
      <c r="C1111" s="29"/>
    </row>
    <row r="1112" spans="2:3">
      <c r="B1112" s="5"/>
      <c r="C1112" s="29"/>
    </row>
    <row r="1113" spans="2:3">
      <c r="B1113" s="5"/>
      <c r="C1113" s="29"/>
    </row>
    <row r="1114" spans="2:3">
      <c r="B1114" s="5"/>
      <c r="C1114" s="29"/>
    </row>
    <row r="1115" spans="2:3">
      <c r="B1115" s="5"/>
      <c r="C1115" s="29"/>
    </row>
    <row r="1116" spans="2:3">
      <c r="B1116" s="5"/>
      <c r="C1116" s="29"/>
    </row>
    <row r="1117" spans="2:3">
      <c r="B1117" s="5"/>
      <c r="C1117" s="29"/>
    </row>
    <row r="1118" spans="2:3">
      <c r="B1118" s="5"/>
      <c r="C1118" s="29"/>
    </row>
    <row r="1119" spans="2:3">
      <c r="B1119" s="5"/>
      <c r="C1119" s="29"/>
    </row>
    <row r="1120" spans="2:3">
      <c r="B1120" s="5"/>
      <c r="C1120" s="29"/>
    </row>
    <row r="1121" spans="2:3">
      <c r="B1121" s="5"/>
      <c r="C1121" s="29"/>
    </row>
    <row r="1122" spans="2:3">
      <c r="B1122" s="5"/>
      <c r="C1122" s="29"/>
    </row>
    <row r="1123" spans="2:3">
      <c r="B1123" s="5"/>
      <c r="C1123" s="29"/>
    </row>
    <row r="1124" spans="2:3">
      <c r="B1124" s="5"/>
      <c r="C1124" s="29"/>
    </row>
    <row r="1125" spans="2:3">
      <c r="B1125" s="5"/>
      <c r="C1125" s="29"/>
    </row>
    <row r="1126" spans="2:3">
      <c r="B1126" s="5"/>
      <c r="C1126" s="29"/>
    </row>
    <row r="1127" spans="2:3">
      <c r="B1127" s="5"/>
      <c r="C1127" s="29"/>
    </row>
    <row r="1128" spans="2:3">
      <c r="B1128" s="5"/>
      <c r="C1128" s="29"/>
    </row>
    <row r="1129" spans="2:3">
      <c r="B1129" s="5"/>
      <c r="C1129" s="29"/>
    </row>
    <row r="1130" spans="2:3">
      <c r="B1130" s="5"/>
      <c r="C1130" s="29"/>
    </row>
    <row r="1131" spans="2:3">
      <c r="B1131" s="5"/>
      <c r="C1131" s="29"/>
    </row>
    <row r="1132" spans="2:3">
      <c r="B1132" s="5"/>
      <c r="C1132" s="29"/>
    </row>
    <row r="1133" spans="2:3">
      <c r="B1133" s="5"/>
      <c r="C1133" s="29"/>
    </row>
    <row r="1134" spans="2:3">
      <c r="B1134" s="5"/>
      <c r="C1134" s="29"/>
    </row>
    <row r="1135" spans="2:3">
      <c r="B1135" s="5"/>
      <c r="C1135" s="29"/>
    </row>
    <row r="1136" spans="2:3">
      <c r="B1136" s="5"/>
      <c r="C1136" s="29"/>
    </row>
    <row r="1137" spans="2:3">
      <c r="B1137" s="5"/>
      <c r="C1137" s="29"/>
    </row>
    <row r="1138" spans="2:3">
      <c r="B1138" s="5"/>
      <c r="C1138" s="29"/>
    </row>
    <row r="1139" spans="2:3">
      <c r="B1139" s="5"/>
      <c r="C1139" s="29"/>
    </row>
    <row r="1140" spans="2:3">
      <c r="B1140" s="5"/>
      <c r="C1140" s="29"/>
    </row>
    <row r="1141" spans="2:3">
      <c r="B1141" s="5"/>
      <c r="C1141" s="29"/>
    </row>
    <row r="1142" spans="2:3">
      <c r="B1142" s="5"/>
      <c r="C1142" s="29"/>
    </row>
    <row r="1143" spans="2:3">
      <c r="B1143" s="5"/>
      <c r="C1143" s="29"/>
    </row>
    <row r="1144" spans="2:3">
      <c r="B1144" s="5"/>
      <c r="C1144" s="29"/>
    </row>
    <row r="1145" spans="2:3">
      <c r="B1145" s="5"/>
      <c r="C1145" s="29"/>
    </row>
    <row r="1146" spans="2:3">
      <c r="B1146" s="5"/>
      <c r="C1146" s="29"/>
    </row>
    <row r="1147" spans="2:3">
      <c r="B1147" s="5"/>
      <c r="C1147" s="29"/>
    </row>
    <row r="1148" spans="2:3">
      <c r="B1148" s="5"/>
      <c r="C1148" s="29"/>
    </row>
    <row r="1149" spans="2:3">
      <c r="B1149" s="5"/>
      <c r="C1149" s="29"/>
    </row>
    <row r="1150" spans="2:3">
      <c r="B1150" s="5"/>
      <c r="C1150" s="29"/>
    </row>
    <row r="1151" spans="2:3">
      <c r="B1151" s="5"/>
      <c r="C1151" s="29"/>
    </row>
    <row r="1152" spans="2:3">
      <c r="B1152" s="5"/>
      <c r="C1152" s="29"/>
    </row>
    <row r="1153" spans="2:3">
      <c r="B1153" s="5"/>
      <c r="C1153" s="29"/>
    </row>
    <row r="1154" spans="2:3">
      <c r="B1154" s="5"/>
      <c r="C1154" s="29"/>
    </row>
    <row r="1155" spans="2:3">
      <c r="B1155" s="5"/>
      <c r="C1155" s="29"/>
    </row>
    <row r="1156" spans="2:3">
      <c r="B1156" s="5"/>
      <c r="C1156" s="29"/>
    </row>
    <row r="1157" spans="2:3">
      <c r="B1157" s="5"/>
      <c r="C1157" s="29"/>
    </row>
    <row r="1158" spans="2:3">
      <c r="B1158" s="5"/>
      <c r="C1158" s="29"/>
    </row>
    <row r="1159" spans="2:3">
      <c r="B1159" s="5"/>
      <c r="C1159" s="29"/>
    </row>
    <row r="1160" spans="2:3">
      <c r="B1160" s="5"/>
      <c r="C1160" s="29"/>
    </row>
    <row r="1161" spans="2:3">
      <c r="B1161" s="5"/>
      <c r="C1161" s="29"/>
    </row>
    <row r="1162" spans="2:3">
      <c r="B1162" s="5"/>
      <c r="C1162" s="29"/>
    </row>
    <row r="1163" spans="2:3">
      <c r="B1163" s="5"/>
      <c r="C1163" s="29"/>
    </row>
    <row r="1164" spans="2:3">
      <c r="B1164" s="5"/>
      <c r="C1164" s="29"/>
    </row>
    <row r="1165" spans="2:3">
      <c r="B1165" s="5"/>
      <c r="C1165" s="29"/>
    </row>
    <row r="1166" spans="2:3">
      <c r="B1166" s="5"/>
      <c r="C1166" s="29"/>
    </row>
    <row r="1167" spans="2:3">
      <c r="B1167" s="5"/>
      <c r="C1167" s="29"/>
    </row>
    <row r="1168" spans="2:3">
      <c r="B1168" s="5"/>
      <c r="C1168" s="29"/>
    </row>
    <row r="1169" spans="2:3">
      <c r="B1169" s="5"/>
      <c r="C1169" s="29"/>
    </row>
    <row r="1170" spans="2:3">
      <c r="B1170" s="5"/>
      <c r="C1170" s="29"/>
    </row>
    <row r="1171" spans="2:3">
      <c r="B1171" s="5"/>
      <c r="C1171" s="29"/>
    </row>
    <row r="1172" spans="2:3">
      <c r="B1172" s="5"/>
      <c r="C1172" s="29"/>
    </row>
    <row r="1173" spans="2:3">
      <c r="B1173" s="5"/>
      <c r="C1173" s="29"/>
    </row>
    <row r="1174" spans="2:3">
      <c r="B1174" s="5"/>
      <c r="C1174" s="29"/>
    </row>
    <row r="1175" spans="2:3">
      <c r="B1175" s="5"/>
      <c r="C1175" s="29"/>
    </row>
    <row r="1176" spans="2:3">
      <c r="B1176" s="5"/>
      <c r="C1176" s="29"/>
    </row>
    <row r="1177" spans="2:3">
      <c r="B1177" s="5"/>
      <c r="C1177" s="29"/>
    </row>
    <row r="1178" spans="2:3">
      <c r="B1178" s="5"/>
      <c r="C1178" s="29"/>
    </row>
    <row r="1179" spans="2:3">
      <c r="B1179" s="5"/>
      <c r="C1179" s="29"/>
    </row>
    <row r="1180" spans="2:3">
      <c r="B1180" s="5"/>
      <c r="C1180" s="29"/>
    </row>
    <row r="1181" spans="2:3">
      <c r="B1181" s="5"/>
      <c r="C1181" s="29"/>
    </row>
    <row r="1182" spans="2:3">
      <c r="B1182" s="5"/>
      <c r="C1182" s="29"/>
    </row>
    <row r="1183" spans="2:3">
      <c r="B1183" s="5"/>
      <c r="C1183" s="29"/>
    </row>
    <row r="1184" spans="2:3">
      <c r="B1184" s="5"/>
      <c r="C1184" s="29"/>
    </row>
    <row r="1185" spans="2:3">
      <c r="B1185" s="5"/>
      <c r="C1185" s="29"/>
    </row>
    <row r="1186" spans="2:3">
      <c r="B1186" s="5"/>
      <c r="C1186" s="29"/>
    </row>
    <row r="1187" spans="2:3">
      <c r="B1187" s="5"/>
      <c r="C1187" s="29"/>
    </row>
    <row r="1188" spans="2:3">
      <c r="B1188" s="5"/>
      <c r="C1188" s="29"/>
    </row>
    <row r="1189" spans="2:3">
      <c r="B1189" s="5"/>
      <c r="C1189" s="29"/>
    </row>
    <row r="1190" spans="2:3">
      <c r="B1190" s="5"/>
      <c r="C1190" s="29"/>
    </row>
    <row r="1191" spans="2:3">
      <c r="B1191" s="5"/>
      <c r="C1191" s="29"/>
    </row>
    <row r="1192" spans="2:3">
      <c r="B1192" s="5"/>
      <c r="C1192" s="29"/>
    </row>
    <row r="1193" spans="2:3">
      <c r="B1193" s="5"/>
      <c r="C1193" s="29"/>
    </row>
    <row r="1194" spans="2:3">
      <c r="B1194" s="5"/>
      <c r="C1194" s="29"/>
    </row>
    <row r="1195" spans="2:3">
      <c r="B1195" s="5"/>
      <c r="C1195" s="29"/>
    </row>
    <row r="1196" spans="2:3">
      <c r="B1196" s="5"/>
      <c r="C1196" s="29"/>
    </row>
    <row r="1197" spans="2:3">
      <c r="B1197" s="5"/>
      <c r="C1197" s="29"/>
    </row>
    <row r="1198" spans="2:3">
      <c r="B1198" s="5"/>
      <c r="C1198" s="29"/>
    </row>
    <row r="1199" spans="2:3">
      <c r="B1199" s="5"/>
      <c r="C1199" s="29"/>
    </row>
    <row r="1200" spans="2:3">
      <c r="B1200" s="5"/>
      <c r="C1200" s="29"/>
    </row>
    <row r="1201" spans="2:3">
      <c r="B1201" s="5"/>
      <c r="C1201" s="29"/>
    </row>
    <row r="1202" spans="2:3">
      <c r="B1202" s="5"/>
      <c r="C1202" s="29"/>
    </row>
    <row r="1203" spans="2:3">
      <c r="B1203" s="5"/>
      <c r="C1203" s="29"/>
    </row>
    <row r="1204" spans="2:3">
      <c r="B1204" s="5"/>
      <c r="C1204" s="29"/>
    </row>
    <row r="1205" spans="2:3">
      <c r="B1205" s="5"/>
      <c r="C1205" s="29"/>
    </row>
    <row r="1206" spans="2:3">
      <c r="B1206" s="5"/>
      <c r="C1206" s="29"/>
    </row>
    <row r="1207" spans="2:3">
      <c r="B1207" s="5"/>
      <c r="C1207" s="29"/>
    </row>
    <row r="1208" spans="2:3">
      <c r="B1208" s="5"/>
      <c r="C1208" s="29"/>
    </row>
    <row r="1209" spans="2:3">
      <c r="B1209" s="5"/>
      <c r="C1209" s="29"/>
    </row>
    <row r="1210" spans="2:3">
      <c r="B1210" s="5"/>
      <c r="C1210" s="29"/>
    </row>
    <row r="1211" spans="2:3">
      <c r="B1211" s="5"/>
      <c r="C1211" s="29"/>
    </row>
    <row r="1212" spans="2:3">
      <c r="B1212" s="5"/>
      <c r="C1212" s="29"/>
    </row>
    <row r="1213" spans="2:3">
      <c r="B1213" s="5"/>
      <c r="C1213" s="29"/>
    </row>
    <row r="1214" spans="2:3">
      <c r="B1214" s="5"/>
      <c r="C1214" s="29"/>
    </row>
    <row r="1215" spans="2:3">
      <c r="B1215" s="5"/>
      <c r="C1215" s="29"/>
    </row>
    <row r="1216" spans="2:3">
      <c r="B1216" s="5"/>
      <c r="C1216" s="29"/>
    </row>
    <row r="1217" spans="2:3">
      <c r="B1217" s="5"/>
      <c r="C1217" s="29"/>
    </row>
    <row r="1218" spans="2:3">
      <c r="B1218" s="5"/>
      <c r="C1218" s="29"/>
    </row>
    <row r="1219" spans="2:3">
      <c r="B1219" s="5"/>
      <c r="C1219" s="29"/>
    </row>
    <row r="1220" spans="2:3">
      <c r="B1220" s="5"/>
      <c r="C1220" s="29"/>
    </row>
    <row r="1221" spans="2:3">
      <c r="B1221" s="5"/>
      <c r="C1221" s="29"/>
    </row>
    <row r="1222" spans="2:3">
      <c r="B1222" s="5"/>
      <c r="C1222" s="29"/>
    </row>
    <row r="1223" spans="2:3">
      <c r="B1223" s="5"/>
      <c r="C1223" s="29"/>
    </row>
    <row r="1224" spans="2:3">
      <c r="B1224" s="5"/>
      <c r="C1224" s="29"/>
    </row>
    <row r="1225" spans="2:3">
      <c r="B1225" s="5"/>
      <c r="C1225" s="29"/>
    </row>
    <row r="1226" spans="2:3">
      <c r="B1226" s="5"/>
      <c r="C1226" s="29"/>
    </row>
    <row r="1227" spans="2:3">
      <c r="B1227" s="5"/>
      <c r="C1227" s="29"/>
    </row>
    <row r="1228" spans="2:3">
      <c r="B1228" s="5"/>
      <c r="C1228" s="29"/>
    </row>
    <row r="1229" spans="2:3">
      <c r="B1229" s="5"/>
      <c r="C1229" s="29"/>
    </row>
    <row r="1230" spans="2:3">
      <c r="B1230" s="5"/>
      <c r="C1230" s="29"/>
    </row>
    <row r="1231" spans="2:3">
      <c r="B1231" s="5"/>
      <c r="C1231" s="29"/>
    </row>
    <row r="1232" spans="2:3">
      <c r="B1232" s="5"/>
      <c r="C1232" s="29"/>
    </row>
    <row r="1233" spans="2:3">
      <c r="B1233" s="5"/>
      <c r="C1233" s="29"/>
    </row>
    <row r="1234" spans="2:3">
      <c r="B1234" s="5"/>
      <c r="C1234" s="29"/>
    </row>
    <row r="1235" spans="2:3">
      <c r="B1235" s="5"/>
      <c r="C1235" s="29"/>
    </row>
    <row r="1236" spans="2:3">
      <c r="B1236" s="5"/>
      <c r="C1236" s="29"/>
    </row>
    <row r="1237" spans="2:3">
      <c r="B1237" s="5"/>
      <c r="C1237" s="29"/>
    </row>
    <row r="1238" spans="2:3">
      <c r="B1238" s="5"/>
      <c r="C1238" s="29"/>
    </row>
    <row r="1239" spans="2:3">
      <c r="B1239" s="5"/>
      <c r="C1239" s="29"/>
    </row>
    <row r="1240" spans="2:3">
      <c r="B1240" s="5"/>
      <c r="C1240" s="29"/>
    </row>
    <row r="1241" spans="2:3">
      <c r="B1241" s="5"/>
      <c r="C1241" s="29"/>
    </row>
    <row r="1242" spans="2:3">
      <c r="B1242" s="5"/>
      <c r="C1242" s="29"/>
    </row>
    <row r="1243" spans="2:3">
      <c r="B1243" s="5"/>
      <c r="C1243" s="29"/>
    </row>
    <row r="1244" spans="2:3">
      <c r="B1244" s="5"/>
      <c r="C1244" s="29"/>
    </row>
    <row r="1245" spans="2:3">
      <c r="B1245" s="5"/>
      <c r="C1245" s="29"/>
    </row>
    <row r="1246" spans="2:3">
      <c r="B1246" s="5"/>
      <c r="C1246" s="29"/>
    </row>
    <row r="1247" spans="2:3">
      <c r="B1247" s="5"/>
      <c r="C1247" s="29"/>
    </row>
    <row r="1248" spans="2:3">
      <c r="B1248" s="5"/>
      <c r="C1248" s="29"/>
    </row>
    <row r="1249" spans="2:3">
      <c r="B1249" s="5"/>
      <c r="C1249" s="29"/>
    </row>
    <row r="1250" spans="2:3">
      <c r="B1250" s="5"/>
      <c r="C1250" s="29"/>
    </row>
    <row r="1251" spans="2:3">
      <c r="B1251" s="5"/>
      <c r="C1251" s="29"/>
    </row>
    <row r="1252" spans="2:3">
      <c r="B1252" s="5"/>
      <c r="C1252" s="29"/>
    </row>
    <row r="1253" spans="2:3">
      <c r="B1253" s="5"/>
      <c r="C1253" s="29"/>
    </row>
    <row r="1254" spans="2:3">
      <c r="B1254" s="5"/>
      <c r="C1254" s="29"/>
    </row>
    <row r="1255" spans="2:3">
      <c r="B1255" s="5"/>
      <c r="C1255" s="29"/>
    </row>
    <row r="1256" spans="2:3">
      <c r="B1256" s="5"/>
      <c r="C1256" s="29"/>
    </row>
    <row r="1257" spans="2:3">
      <c r="B1257" s="5"/>
      <c r="C1257" s="29"/>
    </row>
    <row r="1258" spans="2:3">
      <c r="B1258" s="5"/>
      <c r="C1258" s="29"/>
    </row>
    <row r="1259" spans="2:3">
      <c r="B1259" s="5"/>
      <c r="C1259" s="29"/>
    </row>
    <row r="1260" spans="2:3">
      <c r="B1260" s="5"/>
      <c r="C1260" s="29"/>
    </row>
    <row r="1261" spans="2:3">
      <c r="B1261" s="5"/>
      <c r="C1261" s="29"/>
    </row>
    <row r="1262" spans="2:3">
      <c r="B1262" s="5"/>
      <c r="C1262" s="29"/>
    </row>
    <row r="1263" spans="2:3">
      <c r="B1263" s="5"/>
      <c r="C1263" s="29"/>
    </row>
    <row r="1264" spans="2:3">
      <c r="B1264" s="5"/>
      <c r="C1264" s="29"/>
    </row>
    <row r="1265" spans="2:3">
      <c r="B1265" s="5"/>
      <c r="C1265" s="29"/>
    </row>
    <row r="1266" spans="2:3">
      <c r="B1266" s="5"/>
      <c r="C1266" s="29"/>
    </row>
  </sheetData>
  <phoneticPr fontId="33" type="noConversion"/>
  <hyperlinks>
    <hyperlink ref="A3" r:id="rId1" xr:uid="{00000000-0004-0000-0700-000000000000}"/>
  </hyperlinks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2"/>
  </sheetPr>
  <dimension ref="A1:AC4074"/>
  <sheetViews>
    <sheetView topLeftCell="A266" workbookViewId="0">
      <selection activeCell="A275" sqref="A275:D30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2.7109375" style="15" customWidth="1"/>
    <col min="5" max="5" width="14.28515625" customWidth="1"/>
    <col min="6" max="6" width="9.140625" customWidth="1"/>
    <col min="7" max="7" width="8.140625" customWidth="1"/>
    <col min="8" max="13" width="8.5703125" customWidth="1"/>
    <col min="14" max="14" width="8" customWidth="1"/>
    <col min="15" max="15" width="12.7109375" customWidth="1"/>
    <col min="16" max="16" width="9.85546875" customWidth="1"/>
    <col min="17" max="21" width="10.28515625" customWidth="1"/>
    <col min="22" max="22" width="10.28515625" style="5" customWidth="1"/>
  </cols>
  <sheetData>
    <row r="1" spans="1:18" ht="21" thickBot="1">
      <c r="A1" s="1" t="s">
        <v>76</v>
      </c>
      <c r="Q1" s="8" t="s">
        <v>12</v>
      </c>
      <c r="R1" s="8" t="s">
        <v>165</v>
      </c>
    </row>
    <row r="2" spans="1:18">
      <c r="A2" t="s">
        <v>27</v>
      </c>
      <c r="B2" t="s">
        <v>28</v>
      </c>
      <c r="C2">
        <f>COUNT(C21:C563)</f>
        <v>281</v>
      </c>
      <c r="E2" t="s">
        <v>29</v>
      </c>
      <c r="Q2">
        <v>5000</v>
      </c>
      <c r="R2" s="11">
        <f t="shared" ref="R2:R19" si="0">+D$11+D$12*Q2+D$13*Q2^2</f>
        <v>2.1741497695801958E-3</v>
      </c>
    </row>
    <row r="3" spans="1:18" ht="13.5" thickBot="1">
      <c r="Q3">
        <v>6000</v>
      </c>
      <c r="R3" s="11">
        <f t="shared" si="0"/>
        <v>-2.0302463616193242E-3</v>
      </c>
    </row>
    <row r="4" spans="1:18" ht="14.25" thickTop="1" thickBot="1">
      <c r="A4" s="7" t="s">
        <v>2</v>
      </c>
      <c r="C4" s="3">
        <v>38672.581599999998</v>
      </c>
      <c r="D4" s="16">
        <v>0.78585970000000005</v>
      </c>
      <c r="Q4">
        <v>7000</v>
      </c>
      <c r="R4" s="11">
        <f t="shared" si="0"/>
        <v>-6.766953453396762E-3</v>
      </c>
    </row>
    <row r="5" spans="1:18" ht="13.5" thickTop="1">
      <c r="Q5">
        <v>8000</v>
      </c>
      <c r="R5" s="11">
        <f t="shared" si="0"/>
        <v>-1.2035971505752118E-2</v>
      </c>
    </row>
    <row r="6" spans="1:18">
      <c r="A6" s="7" t="s">
        <v>3</v>
      </c>
      <c r="Q6">
        <v>9000</v>
      </c>
      <c r="R6" s="11">
        <f t="shared" si="0"/>
        <v>-1.7837300518685387E-2</v>
      </c>
    </row>
    <row r="7" spans="1:18">
      <c r="A7" t="s">
        <v>4</v>
      </c>
      <c r="C7">
        <f>+C4</f>
        <v>38672.581599999998</v>
      </c>
      <c r="Q7">
        <v>10000</v>
      </c>
      <c r="R7" s="11">
        <f t="shared" si="0"/>
        <v>-2.4170940492196577E-2</v>
      </c>
    </row>
    <row r="8" spans="1:18">
      <c r="A8" t="s">
        <v>5</v>
      </c>
      <c r="C8">
        <f>+D4</f>
        <v>0.78585970000000005</v>
      </c>
      <c r="Q8">
        <v>11000</v>
      </c>
      <c r="R8" s="11">
        <f t="shared" si="0"/>
        <v>-3.1036891426285681E-2</v>
      </c>
    </row>
    <row r="9" spans="1:18">
      <c r="A9" s="25" t="s">
        <v>77</v>
      </c>
      <c r="B9" s="25"/>
      <c r="C9" s="25">
        <v>81</v>
      </c>
      <c r="D9" s="25" t="str">
        <f>"F"&amp;C9</f>
        <v>F81</v>
      </c>
      <c r="E9" s="25" t="str">
        <f>"G"&amp;C9</f>
        <v>G81</v>
      </c>
      <c r="Q9">
        <v>12000</v>
      </c>
      <c r="R9" s="11">
        <f t="shared" si="0"/>
        <v>-3.8435153320952695E-2</v>
      </c>
    </row>
    <row r="10" spans="1:18" ht="13.5" thickBot="1">
      <c r="C10" s="6" t="s">
        <v>22</v>
      </c>
      <c r="D10" s="17" t="s">
        <v>23</v>
      </c>
      <c r="Q10">
        <v>13000</v>
      </c>
      <c r="R10" s="11">
        <f t="shared" si="0"/>
        <v>-4.6365726176197636E-2</v>
      </c>
    </row>
    <row r="11" spans="1:18">
      <c r="A11" t="s">
        <v>18</v>
      </c>
      <c r="C11" s="28">
        <f ca="1">INTERCEPT(INDIRECT(E9):G1004,INDIRECT(D9):$F1004)</f>
        <v>6.1150243059614279E-2</v>
      </c>
      <c r="D11" s="18">
        <f>+E11*F11</f>
        <v>1.5211466016909054E-2</v>
      </c>
      <c r="E11" s="12">
        <v>0.15211466016909053</v>
      </c>
      <c r="F11" s="11">
        <v>0.1</v>
      </c>
      <c r="Q11">
        <v>14000</v>
      </c>
      <c r="R11" s="11">
        <f t="shared" si="0"/>
        <v>-5.4828609992020494E-2</v>
      </c>
    </row>
    <row r="12" spans="1:18">
      <c r="A12" t="s">
        <v>19</v>
      </c>
      <c r="C12" s="28">
        <f ca="1">SLOPE(INDIRECT(E9):G1004,INDIRECT(D9):$F1004)</f>
        <v>-8.6442826361717966E-6</v>
      </c>
      <c r="D12" s="18">
        <f>+E12*F12</f>
        <v>-1.2766858480209801E-6</v>
      </c>
      <c r="E12" s="13">
        <v>-1.2766858480209801E-3</v>
      </c>
      <c r="F12" s="11">
        <v>1E-3</v>
      </c>
      <c r="Q12">
        <v>15000</v>
      </c>
      <c r="R12" s="11">
        <f t="shared" si="0"/>
        <v>-6.3823804768421255E-2</v>
      </c>
    </row>
    <row r="13" spans="1:18" ht="13.5" thickBot="1">
      <c r="A13" t="s">
        <v>21</v>
      </c>
      <c r="C13" s="5" t="s">
        <v>16</v>
      </c>
      <c r="D13" s="18">
        <f>+E13*F13</f>
        <v>-2.661554802889583E-10</v>
      </c>
      <c r="E13" s="14">
        <v>-2.6615548028895829E-3</v>
      </c>
      <c r="F13" s="11">
        <v>9.9999999999999995E-8</v>
      </c>
      <c r="Q13">
        <v>16000</v>
      </c>
      <c r="R13" s="11">
        <f t="shared" si="0"/>
        <v>-7.3351310505399947E-2</v>
      </c>
    </row>
    <row r="14" spans="1:18">
      <c r="A14" t="s">
        <v>26</v>
      </c>
      <c r="E14">
        <f>SUM(S21:S990)</f>
        <v>4.8138368630391013E-4</v>
      </c>
      <c r="Q14">
        <v>17000</v>
      </c>
      <c r="R14" s="11">
        <f t="shared" si="0"/>
        <v>-8.3411127202956556E-2</v>
      </c>
    </row>
    <row r="15" spans="1:18">
      <c r="A15" s="4" t="s">
        <v>20</v>
      </c>
      <c r="C15" s="22">
        <f ca="1">(C7+C11)+(C8+C12)*INT(MAX(F21:F3527))</f>
        <v>55873.350657784722</v>
      </c>
      <c r="D15" s="24">
        <f>+C7+INT(MAX(F21:F1582))*C8+D11+D12*INT(MAX(F21:F4017))+D13*INT(MAX(F21:F4044)^2)</f>
        <v>55873.338469989263</v>
      </c>
      <c r="Q15">
        <v>18000</v>
      </c>
      <c r="R15" s="11">
        <f t="shared" si="0"/>
        <v>-9.4003254861091068E-2</v>
      </c>
    </row>
    <row r="16" spans="1:18">
      <c r="A16" s="7" t="s">
        <v>6</v>
      </c>
      <c r="C16" s="23">
        <f ca="1">+C8+C12</f>
        <v>0.78585105571736391</v>
      </c>
      <c r="D16" s="72">
        <f>+C8+D12+2*D13*MAX(F21:F120)</f>
        <v>0.78585201482249756</v>
      </c>
      <c r="Q16">
        <v>19000</v>
      </c>
      <c r="R16" s="11">
        <f t="shared" si="0"/>
        <v>-0.10512769347980351</v>
      </c>
    </row>
    <row r="17" spans="1:24" ht="13.5" thickBot="1">
      <c r="A17" s="28" t="s">
        <v>75</v>
      </c>
      <c r="C17">
        <f>COUNT(C21:C2185)</f>
        <v>281</v>
      </c>
      <c r="D17"/>
      <c r="Q17">
        <v>20000</v>
      </c>
      <c r="R17" s="11">
        <f t="shared" si="0"/>
        <v>-0.11678444305909386</v>
      </c>
    </row>
    <row r="18" spans="1:24" ht="14.25" thickTop="1" thickBot="1">
      <c r="A18" s="7" t="s">
        <v>7</v>
      </c>
      <c r="C18" s="32">
        <f ca="1">+C15</f>
        <v>55873.350657784722</v>
      </c>
      <c r="D18" s="33">
        <f ca="1">C16</f>
        <v>0.78585105571736391</v>
      </c>
      <c r="E18" s="25" t="s">
        <v>22</v>
      </c>
      <c r="Q18">
        <v>21000</v>
      </c>
      <c r="R18" s="11">
        <f t="shared" si="0"/>
        <v>-0.12897350359896215</v>
      </c>
    </row>
    <row r="19" spans="1:24" ht="13.5" thickBot="1">
      <c r="A19" s="7" t="s">
        <v>73</v>
      </c>
      <c r="C19" s="26">
        <f>+D15</f>
        <v>55873.338469989263</v>
      </c>
      <c r="D19" s="27">
        <f>+D16</f>
        <v>0.78585201482249756</v>
      </c>
      <c r="E19" s="34" t="s">
        <v>74</v>
      </c>
      <c r="Q19">
        <v>22000</v>
      </c>
      <c r="R19" s="11">
        <f t="shared" si="0"/>
        <v>-0.14169487509940831</v>
      </c>
    </row>
    <row r="20" spans="1:24" ht="15" thickBot="1">
      <c r="A20" s="6" t="s">
        <v>8</v>
      </c>
      <c r="B20" s="6" t="s">
        <v>9</v>
      </c>
      <c r="C20" s="6" t="s">
        <v>10</v>
      </c>
      <c r="D20" s="17" t="s">
        <v>15</v>
      </c>
      <c r="E20" s="6" t="s">
        <v>11</v>
      </c>
      <c r="F20" s="6" t="s">
        <v>12</v>
      </c>
      <c r="G20" s="6" t="s">
        <v>13</v>
      </c>
      <c r="H20" s="9" t="s">
        <v>14</v>
      </c>
      <c r="I20" s="9" t="s">
        <v>38</v>
      </c>
      <c r="J20" s="9" t="s">
        <v>170</v>
      </c>
      <c r="K20" s="9" t="s">
        <v>41</v>
      </c>
      <c r="L20" s="9" t="s">
        <v>67</v>
      </c>
      <c r="M20" s="9" t="s">
        <v>68</v>
      </c>
      <c r="N20" s="9" t="s">
        <v>25</v>
      </c>
      <c r="O20" s="8" t="s">
        <v>24</v>
      </c>
      <c r="P20" s="6" t="s">
        <v>17</v>
      </c>
      <c r="Q20" s="8" t="s">
        <v>166</v>
      </c>
      <c r="R20" s="8" t="s">
        <v>168</v>
      </c>
      <c r="S20" s="8" t="s">
        <v>167</v>
      </c>
      <c r="T20" s="121" t="s">
        <v>169</v>
      </c>
    </row>
    <row r="21" spans="1:24" ht="12.75" customHeight="1">
      <c r="A21" s="126" t="s">
        <v>161</v>
      </c>
      <c r="B21" s="20" t="s">
        <v>71</v>
      </c>
      <c r="C21" s="30">
        <v>26029.667000000001</v>
      </c>
      <c r="D21" s="30" t="s">
        <v>158</v>
      </c>
      <c r="E21">
        <f t="shared" ref="E21:E52" si="1">+(C21-C$7)/C$8</f>
        <v>-16088.004767263159</v>
      </c>
      <c r="F21">
        <f t="shared" ref="F21:F52" si="2">ROUND(2*E21,0)/2</f>
        <v>-16088</v>
      </c>
      <c r="G21">
        <f t="shared" ref="G21:G52" si="3">+C21-(C$7+F21*C$8)</f>
        <v>-3.7463999979081564E-3</v>
      </c>
      <c r="H21" s="19"/>
      <c r="I21">
        <f t="shared" ref="I21:I67" si="4">G21</f>
        <v>-3.7463999979081564E-3</v>
      </c>
      <c r="N21">
        <f t="shared" ref="N21:N67" ca="1" si="5">+C$11+C$12*F21</f>
        <v>0.20021946211034614</v>
      </c>
      <c r="P21" s="2">
        <f t="shared" ref="P21:P52" si="6">+C21-15018.5</f>
        <v>11011.167000000001</v>
      </c>
      <c r="U21">
        <f>VLOOKUP(C21,'Active 1'!C$21:E$283,3,FALSE)</f>
        <v>-16088.004767263159</v>
      </c>
      <c r="V21" s="5" t="s">
        <v>71</v>
      </c>
      <c r="W21">
        <v>28694.507000000001</v>
      </c>
      <c r="X21" t="s">
        <v>161</v>
      </c>
    </row>
    <row r="22" spans="1:24">
      <c r="A22" s="126" t="s">
        <v>161</v>
      </c>
      <c r="B22" s="20" t="s">
        <v>72</v>
      </c>
      <c r="C22" s="30">
        <v>26127.507000000001</v>
      </c>
      <c r="D22" s="30" t="s">
        <v>158</v>
      </c>
      <c r="E22">
        <f t="shared" si="1"/>
        <v>-15963.504172564129</v>
      </c>
      <c r="F22">
        <f t="shared" si="2"/>
        <v>-15963.5</v>
      </c>
      <c r="G22">
        <f t="shared" si="3"/>
        <v>-3.2790499935799744E-3</v>
      </c>
      <c r="H22" s="19"/>
      <c r="I22">
        <f t="shared" si="4"/>
        <v>-3.2790499935799744E-3</v>
      </c>
      <c r="N22">
        <f t="shared" ca="1" si="5"/>
        <v>0.19914324892214275</v>
      </c>
      <c r="P22" s="2">
        <f t="shared" si="6"/>
        <v>11109.007000000001</v>
      </c>
      <c r="U22">
        <f>VLOOKUP(C22,'Active 1'!C$21:E$283,3,FALSE)</f>
        <v>-15963.504172564129</v>
      </c>
      <c r="V22" s="5" t="s">
        <v>72</v>
      </c>
      <c r="W22">
        <v>28729.504000000001</v>
      </c>
      <c r="X22" t="s">
        <v>161</v>
      </c>
    </row>
    <row r="23" spans="1:24">
      <c r="A23" s="126" t="s">
        <v>161</v>
      </c>
      <c r="B23" s="20" t="s">
        <v>72</v>
      </c>
      <c r="C23" s="30">
        <v>26352.269</v>
      </c>
      <c r="D23" s="30" t="s">
        <v>158</v>
      </c>
      <c r="E23">
        <f t="shared" si="1"/>
        <v>-15677.496377534051</v>
      </c>
      <c r="F23">
        <f t="shared" si="2"/>
        <v>-15677.5</v>
      </c>
      <c r="G23">
        <f t="shared" si="3"/>
        <v>2.8467500014812686E-3</v>
      </c>
      <c r="H23" s="19"/>
      <c r="I23">
        <f t="shared" si="4"/>
        <v>2.8467500014812686E-3</v>
      </c>
      <c r="N23">
        <f t="shared" ca="1" si="5"/>
        <v>0.19667098408819761</v>
      </c>
      <c r="P23" s="2">
        <f t="shared" si="6"/>
        <v>11333.769</v>
      </c>
      <c r="U23">
        <f>VLOOKUP(C23,'Active 1'!C$21:E$283,3,FALSE)</f>
        <v>-15677.496377534051</v>
      </c>
      <c r="V23" s="5" t="s">
        <v>71</v>
      </c>
      <c r="W23">
        <v>28753.487000000001</v>
      </c>
      <c r="X23" t="s">
        <v>161</v>
      </c>
    </row>
    <row r="24" spans="1:24">
      <c r="A24" s="126" t="s">
        <v>161</v>
      </c>
      <c r="B24" s="20" t="s">
        <v>71</v>
      </c>
      <c r="C24" s="30">
        <v>26444.61</v>
      </c>
      <c r="D24" s="30" t="s">
        <v>158</v>
      </c>
      <c r="E24">
        <f t="shared" si="1"/>
        <v>-15559.993215073882</v>
      </c>
      <c r="F24">
        <f t="shared" si="2"/>
        <v>-15560</v>
      </c>
      <c r="G24">
        <f t="shared" si="3"/>
        <v>5.3320000042731408E-3</v>
      </c>
      <c r="H24" s="19"/>
      <c r="I24">
        <f t="shared" si="4"/>
        <v>5.3320000042731408E-3</v>
      </c>
      <c r="N24">
        <f t="shared" ca="1" si="5"/>
        <v>0.19565528087844744</v>
      </c>
      <c r="P24" s="2">
        <f t="shared" si="6"/>
        <v>11426.11</v>
      </c>
      <c r="U24">
        <f>VLOOKUP(C24,'Active 1'!C$21:E$283,3,FALSE)</f>
        <v>-15559.993215073882</v>
      </c>
      <c r="V24" s="5" t="s">
        <v>72</v>
      </c>
      <c r="W24">
        <v>29111.451000000001</v>
      </c>
      <c r="X24" t="s">
        <v>161</v>
      </c>
    </row>
    <row r="25" spans="1:24">
      <c r="A25" s="126" t="s">
        <v>161</v>
      </c>
      <c r="B25" s="20" t="s">
        <v>71</v>
      </c>
      <c r="C25" s="30">
        <v>26547.544999999998</v>
      </c>
      <c r="D25" s="30" t="s">
        <v>158</v>
      </c>
      <c r="E25">
        <f t="shared" si="1"/>
        <v>-15429.009274810756</v>
      </c>
      <c r="F25">
        <f t="shared" si="2"/>
        <v>-15429</v>
      </c>
      <c r="G25">
        <f t="shared" si="3"/>
        <v>-7.2886999987531453E-3</v>
      </c>
      <c r="H25" s="19"/>
      <c r="I25">
        <f t="shared" si="4"/>
        <v>-7.2886999987531453E-3</v>
      </c>
      <c r="N25">
        <f t="shared" ca="1" si="5"/>
        <v>0.19452287985310893</v>
      </c>
      <c r="P25" s="2">
        <f t="shared" si="6"/>
        <v>11529.044999999998</v>
      </c>
      <c r="U25">
        <f>VLOOKUP(C25,'Active 1'!C$21:E$283,3,FALSE)</f>
        <v>-15429.009274810756</v>
      </c>
      <c r="V25" s="5" t="s">
        <v>72</v>
      </c>
      <c r="W25">
        <v>29114.54</v>
      </c>
      <c r="X25" t="s">
        <v>161</v>
      </c>
    </row>
    <row r="26" spans="1:24">
      <c r="A26" s="126" t="s">
        <v>161</v>
      </c>
      <c r="B26" s="20" t="s">
        <v>72</v>
      </c>
      <c r="C26" s="30">
        <v>26619.429</v>
      </c>
      <c r="D26" s="30" t="s">
        <v>158</v>
      </c>
      <c r="E26">
        <f t="shared" si="1"/>
        <v>-15337.537476473213</v>
      </c>
      <c r="F26">
        <f t="shared" si="2"/>
        <v>-15337.5</v>
      </c>
      <c r="G26">
        <f t="shared" si="3"/>
        <v>-2.9451249996782281E-2</v>
      </c>
      <c r="H26" s="19"/>
      <c r="I26">
        <f t="shared" si="4"/>
        <v>-2.9451249996782281E-2</v>
      </c>
      <c r="N26">
        <f t="shared" ca="1" si="5"/>
        <v>0.1937319279918992</v>
      </c>
      <c r="P26" s="2">
        <f t="shared" si="6"/>
        <v>11600.929</v>
      </c>
      <c r="U26">
        <f>VLOOKUP(C26,'Active 1'!C$21:E$283,3,FALSE)</f>
        <v>-15337.537476473213</v>
      </c>
      <c r="V26" s="5" t="s">
        <v>72</v>
      </c>
      <c r="W26">
        <v>29159.387999999999</v>
      </c>
      <c r="X26" t="s">
        <v>161</v>
      </c>
    </row>
    <row r="27" spans="1:24">
      <c r="A27" s="126" t="s">
        <v>161</v>
      </c>
      <c r="B27" s="20" t="s">
        <v>72</v>
      </c>
      <c r="C27" s="30">
        <v>26623.373</v>
      </c>
      <c r="D27" s="30" t="s">
        <v>158</v>
      </c>
      <c r="E27">
        <f t="shared" si="1"/>
        <v>-15332.51876893547</v>
      </c>
      <c r="F27">
        <f t="shared" si="2"/>
        <v>-15332.5</v>
      </c>
      <c r="G27">
        <f t="shared" si="3"/>
        <v>-1.4749749996553874E-2</v>
      </c>
      <c r="H27" s="19"/>
      <c r="I27">
        <f t="shared" si="4"/>
        <v>-1.4749749996553874E-2</v>
      </c>
      <c r="N27">
        <f t="shared" ca="1" si="5"/>
        <v>0.19368870657871834</v>
      </c>
      <c r="P27" s="2">
        <f t="shared" si="6"/>
        <v>11604.873</v>
      </c>
      <c r="U27">
        <f>VLOOKUP(C27,'Active 1'!C$21:E$283,3,FALSE)</f>
        <v>-15332.51876893547</v>
      </c>
      <c r="V27" s="5" t="s">
        <v>72</v>
      </c>
      <c r="W27">
        <v>29244.233</v>
      </c>
      <c r="X27" t="s">
        <v>161</v>
      </c>
    </row>
    <row r="28" spans="1:24">
      <c r="A28" s="126" t="s">
        <v>161</v>
      </c>
      <c r="B28" s="20" t="s">
        <v>71</v>
      </c>
      <c r="C28" s="30">
        <v>26624.558000000001</v>
      </c>
      <c r="D28" s="30" t="s">
        <v>158</v>
      </c>
      <c r="E28">
        <f t="shared" si="1"/>
        <v>-15331.010866188959</v>
      </c>
      <c r="F28">
        <f t="shared" si="2"/>
        <v>-15331</v>
      </c>
      <c r="G28">
        <f t="shared" si="3"/>
        <v>-8.5392999935720582E-3</v>
      </c>
      <c r="H28" s="19"/>
      <c r="I28">
        <f t="shared" si="4"/>
        <v>-8.5392999935720582E-3</v>
      </c>
      <c r="N28">
        <f t="shared" ca="1" si="5"/>
        <v>0.1936757401547641</v>
      </c>
      <c r="P28" s="2">
        <f t="shared" si="6"/>
        <v>11606.058000000001</v>
      </c>
      <c r="U28">
        <f>VLOOKUP(C28,'Active 1'!C$21:E$283,3,FALSE)</f>
        <v>-15331.010866188959</v>
      </c>
      <c r="V28" s="5" t="s">
        <v>71</v>
      </c>
      <c r="W28">
        <v>29465.478999999999</v>
      </c>
      <c r="X28" t="s">
        <v>161</v>
      </c>
    </row>
    <row r="29" spans="1:24">
      <c r="A29" s="126" t="s">
        <v>161</v>
      </c>
      <c r="B29" s="20" t="s">
        <v>72</v>
      </c>
      <c r="C29" s="30">
        <v>26675.218000000001</v>
      </c>
      <c r="D29" s="30" t="s">
        <v>158</v>
      </c>
      <c r="E29">
        <f t="shared" si="1"/>
        <v>-15266.546433161029</v>
      </c>
      <c r="F29">
        <f t="shared" si="2"/>
        <v>-15266.5</v>
      </c>
      <c r="G29">
        <f t="shared" si="3"/>
        <v>-3.6489949998212978E-2</v>
      </c>
      <c r="H29" s="19"/>
      <c r="I29">
        <f t="shared" si="4"/>
        <v>-3.6489949998212978E-2</v>
      </c>
      <c r="N29">
        <f t="shared" ca="1" si="5"/>
        <v>0.19311818392473101</v>
      </c>
      <c r="P29" s="2">
        <f t="shared" si="6"/>
        <v>11656.718000000001</v>
      </c>
      <c r="U29">
        <f>VLOOKUP(C29,'Active 1'!C$21:E$283,3,FALSE)</f>
        <v>-15266.546433161029</v>
      </c>
      <c r="V29" s="5" t="s">
        <v>71</v>
      </c>
      <c r="W29">
        <v>29491.422999999999</v>
      </c>
      <c r="X29" t="s">
        <v>161</v>
      </c>
    </row>
    <row r="30" spans="1:24">
      <c r="A30" s="126" t="s">
        <v>161</v>
      </c>
      <c r="B30" s="20" t="s">
        <v>72</v>
      </c>
      <c r="C30" s="30">
        <v>26861.502</v>
      </c>
      <c r="D30" s="30" t="s">
        <v>158</v>
      </c>
      <c r="E30">
        <f t="shared" si="1"/>
        <v>-15029.501576426424</v>
      </c>
      <c r="F30">
        <f t="shared" si="2"/>
        <v>-15029.5</v>
      </c>
      <c r="G30">
        <f t="shared" si="3"/>
        <v>-1.2388499962980859E-3</v>
      </c>
      <c r="H30" s="19"/>
      <c r="I30">
        <f t="shared" si="4"/>
        <v>-1.2388499962980859E-3</v>
      </c>
      <c r="N30">
        <f t="shared" ca="1" si="5"/>
        <v>0.19106948893995829</v>
      </c>
      <c r="P30" s="2">
        <f t="shared" si="6"/>
        <v>11843.002</v>
      </c>
      <c r="U30">
        <f>VLOOKUP(C30,'Active 1'!C$21:E$283,3,FALSE)</f>
        <v>-15029.501576426424</v>
      </c>
      <c r="V30" s="5" t="s">
        <v>71</v>
      </c>
      <c r="W30">
        <v>29516.54</v>
      </c>
      <c r="X30" t="s">
        <v>161</v>
      </c>
    </row>
    <row r="31" spans="1:24">
      <c r="A31" s="126" t="s">
        <v>161</v>
      </c>
      <c r="B31" s="20" t="s">
        <v>71</v>
      </c>
      <c r="C31" s="30">
        <v>26915.308000000001</v>
      </c>
      <c r="D31" s="30" t="s">
        <v>158</v>
      </c>
      <c r="E31">
        <f t="shared" si="1"/>
        <v>-14961.033884292572</v>
      </c>
      <c r="F31">
        <f t="shared" si="2"/>
        <v>-14961</v>
      </c>
      <c r="G31">
        <f t="shared" si="3"/>
        <v>-2.6628299998264993E-2</v>
      </c>
      <c r="H31" s="19"/>
      <c r="I31">
        <f t="shared" si="4"/>
        <v>-2.6628299998264993E-2</v>
      </c>
      <c r="N31">
        <f t="shared" ca="1" si="5"/>
        <v>0.19047735557938053</v>
      </c>
      <c r="P31" s="2">
        <f t="shared" si="6"/>
        <v>11896.808000000001</v>
      </c>
      <c r="U31">
        <f>VLOOKUP(C31,'Active 1'!C$21:E$283,3,FALSE)</f>
        <v>-14961.033884292572</v>
      </c>
      <c r="V31" s="5" t="s">
        <v>71</v>
      </c>
      <c r="W31">
        <v>34636.415000000001</v>
      </c>
      <c r="X31" t="s">
        <v>161</v>
      </c>
    </row>
    <row r="32" spans="1:24">
      <c r="A32" s="126" t="s">
        <v>161</v>
      </c>
      <c r="B32" s="20" t="s">
        <v>71</v>
      </c>
      <c r="C32" s="30">
        <v>26929.503000000001</v>
      </c>
      <c r="D32" s="30" t="s">
        <v>158</v>
      </c>
      <c r="E32">
        <f t="shared" si="1"/>
        <v>-14942.970863628707</v>
      </c>
      <c r="F32">
        <f t="shared" si="2"/>
        <v>-14943</v>
      </c>
      <c r="G32">
        <f t="shared" si="3"/>
        <v>2.2897100003319792E-2</v>
      </c>
      <c r="H32" s="19"/>
      <c r="I32">
        <f t="shared" si="4"/>
        <v>2.2897100003319792E-2</v>
      </c>
      <c r="N32">
        <f t="shared" ca="1" si="5"/>
        <v>0.19032175849192942</v>
      </c>
      <c r="P32" s="2">
        <f t="shared" si="6"/>
        <v>11911.003000000001</v>
      </c>
      <c r="U32">
        <f>VLOOKUP(C32,'Active 1'!C$21:E$283,3,FALSE)</f>
        <v>-14942.970863628707</v>
      </c>
      <c r="V32" s="5" t="s">
        <v>71</v>
      </c>
      <c r="W32">
        <v>34651.336000000003</v>
      </c>
      <c r="X32" t="s">
        <v>161</v>
      </c>
    </row>
    <row r="33" spans="1:24">
      <c r="A33" s="126" t="s">
        <v>161</v>
      </c>
      <c r="B33" s="20" t="s">
        <v>72</v>
      </c>
      <c r="C33" s="30">
        <v>26979.376</v>
      </c>
      <c r="D33" s="30" t="s">
        <v>158</v>
      </c>
      <c r="E33">
        <f t="shared" si="1"/>
        <v>-14879.50788162314</v>
      </c>
      <c r="F33">
        <f t="shared" si="2"/>
        <v>-14879.5</v>
      </c>
      <c r="G33">
        <f t="shared" si="3"/>
        <v>-6.1938499966345262E-3</v>
      </c>
      <c r="H33" s="19"/>
      <c r="I33">
        <f t="shared" si="4"/>
        <v>-6.1938499966345262E-3</v>
      </c>
      <c r="N33">
        <f t="shared" ca="1" si="5"/>
        <v>0.18977284654453253</v>
      </c>
      <c r="P33" s="2">
        <f t="shared" si="6"/>
        <v>11960.876</v>
      </c>
      <c r="U33">
        <f>VLOOKUP(C33,'Active 1'!C$21:E$283,3,FALSE)</f>
        <v>-14879.50788162314</v>
      </c>
      <c r="V33" s="5" t="s">
        <v>72</v>
      </c>
      <c r="W33">
        <v>34653.296000000002</v>
      </c>
      <c r="X33" t="s">
        <v>161</v>
      </c>
    </row>
    <row r="34" spans="1:24">
      <c r="A34" s="126" t="s">
        <v>161</v>
      </c>
      <c r="B34" s="20" t="s">
        <v>71</v>
      </c>
      <c r="C34" s="30">
        <v>27000.241999999998</v>
      </c>
      <c r="D34" s="30" t="s">
        <v>158</v>
      </c>
      <c r="E34">
        <f t="shared" si="1"/>
        <v>-14852.95606836691</v>
      </c>
      <c r="F34">
        <f t="shared" si="2"/>
        <v>-14853</v>
      </c>
      <c r="G34">
        <f t="shared" si="3"/>
        <v>3.4524100003181957E-2</v>
      </c>
      <c r="H34" s="19"/>
      <c r="I34">
        <f t="shared" si="4"/>
        <v>3.4524100003181957E-2</v>
      </c>
      <c r="N34">
        <f t="shared" ca="1" si="5"/>
        <v>0.18954377305467399</v>
      </c>
      <c r="P34" s="2">
        <f t="shared" si="6"/>
        <v>11981.741999999998</v>
      </c>
      <c r="U34">
        <f>VLOOKUP(C34,'Active 1'!C$21:E$283,3,FALSE)</f>
        <v>-14852.95606836691</v>
      </c>
      <c r="V34" s="5" t="s">
        <v>72</v>
      </c>
      <c r="W34">
        <v>36788.487999999998</v>
      </c>
      <c r="X34" t="s">
        <v>161</v>
      </c>
    </row>
    <row r="35" spans="1:24">
      <c r="A35" s="126" t="s">
        <v>161</v>
      </c>
      <c r="B35" s="20" t="s">
        <v>71</v>
      </c>
      <c r="C35" s="30">
        <v>27036.341</v>
      </c>
      <c r="D35" s="30" t="s">
        <v>158</v>
      </c>
      <c r="E35">
        <f t="shared" si="1"/>
        <v>-14807.020387990371</v>
      </c>
      <c r="F35">
        <f t="shared" si="2"/>
        <v>-14807</v>
      </c>
      <c r="G35">
        <f t="shared" si="3"/>
        <v>-1.602209999691695E-2</v>
      </c>
      <c r="H35" s="19"/>
      <c r="I35">
        <f t="shared" si="4"/>
        <v>-1.602209999691695E-2</v>
      </c>
      <c r="N35">
        <f t="shared" ca="1" si="5"/>
        <v>0.18914613605341007</v>
      </c>
      <c r="P35" s="2">
        <f t="shared" si="6"/>
        <v>12017.841</v>
      </c>
      <c r="U35">
        <f>VLOOKUP(C35,'Active 1'!C$21:E$283,3,FALSE)</f>
        <v>-14807.020387990371</v>
      </c>
      <c r="V35" s="5" t="s">
        <v>71</v>
      </c>
      <c r="W35">
        <v>36790.46</v>
      </c>
      <c r="X35" t="s">
        <v>161</v>
      </c>
    </row>
    <row r="36" spans="1:24">
      <c r="A36" s="126" t="s">
        <v>161</v>
      </c>
      <c r="B36" s="5" t="s">
        <v>72</v>
      </c>
      <c r="C36" s="29">
        <v>27272.499</v>
      </c>
      <c r="D36" s="29" t="s">
        <v>158</v>
      </c>
      <c r="E36">
        <f t="shared" si="1"/>
        <v>-14506.511276758431</v>
      </c>
      <c r="F36">
        <f t="shared" si="2"/>
        <v>-14506.5</v>
      </c>
      <c r="G36">
        <f t="shared" si="3"/>
        <v>-8.861949998390628E-3</v>
      </c>
      <c r="H36" s="19"/>
      <c r="I36">
        <f t="shared" si="4"/>
        <v>-8.861949998390628E-3</v>
      </c>
      <c r="N36">
        <f t="shared" ca="1" si="5"/>
        <v>0.18654852912124045</v>
      </c>
      <c r="P36" s="2">
        <f t="shared" si="6"/>
        <v>12253.999</v>
      </c>
      <c r="U36">
        <f>VLOOKUP(C36,'Active 1'!C$21:E$283,3,FALSE)</f>
        <v>-14506.511276758431</v>
      </c>
      <c r="V36" s="5" t="s">
        <v>72</v>
      </c>
      <c r="W36">
        <v>36814.417999999998</v>
      </c>
      <c r="X36" t="s">
        <v>161</v>
      </c>
    </row>
    <row r="37" spans="1:24">
      <c r="A37" s="126" t="s">
        <v>161</v>
      </c>
      <c r="B37" s="5" t="s">
        <v>72</v>
      </c>
      <c r="C37" s="29">
        <v>27313.362000000001</v>
      </c>
      <c r="D37" s="29" t="s">
        <v>158</v>
      </c>
      <c r="E37">
        <f t="shared" si="1"/>
        <v>-14454.5134455934</v>
      </c>
      <c r="F37">
        <f t="shared" si="2"/>
        <v>-14454.5</v>
      </c>
      <c r="G37">
        <f t="shared" si="3"/>
        <v>-1.0566349996224744E-2</v>
      </c>
      <c r="H37" s="19"/>
      <c r="I37">
        <f t="shared" si="4"/>
        <v>-1.0566349996224744E-2</v>
      </c>
      <c r="N37">
        <f t="shared" ca="1" si="5"/>
        <v>0.18609902642415951</v>
      </c>
      <c r="P37" s="2">
        <f t="shared" si="6"/>
        <v>12294.862000000001</v>
      </c>
      <c r="U37">
        <f>VLOOKUP(C37,'Active 1'!C$21:E$283,3,FALSE)</f>
        <v>-14454.5134455934</v>
      </c>
      <c r="V37" s="5" t="s">
        <v>72</v>
      </c>
      <c r="W37">
        <v>36840.343999999997</v>
      </c>
      <c r="X37" t="s">
        <v>161</v>
      </c>
    </row>
    <row r="38" spans="1:24">
      <c r="A38" s="126" t="s">
        <v>161</v>
      </c>
      <c r="B38" s="5" t="s">
        <v>71</v>
      </c>
      <c r="C38" s="29">
        <v>27333.4</v>
      </c>
      <c r="D38" s="29" t="s">
        <v>158</v>
      </c>
      <c r="E38">
        <f t="shared" si="1"/>
        <v>-14429.015255522068</v>
      </c>
      <c r="F38">
        <f t="shared" si="2"/>
        <v>-14429</v>
      </c>
      <c r="G38">
        <f t="shared" si="3"/>
        <v>-1.198869999643648E-2</v>
      </c>
      <c r="H38" s="19"/>
      <c r="I38">
        <f t="shared" si="4"/>
        <v>-1.198869999643648E-2</v>
      </c>
      <c r="N38">
        <f t="shared" ca="1" si="5"/>
        <v>0.18587859721693711</v>
      </c>
      <c r="P38" s="2">
        <f t="shared" si="6"/>
        <v>12314.900000000001</v>
      </c>
      <c r="U38">
        <f>VLOOKUP(C38,'Active 1'!C$21:E$283,3,FALSE)</f>
        <v>-14429.015255522068</v>
      </c>
      <c r="V38" s="5" t="s">
        <v>71</v>
      </c>
      <c r="W38">
        <v>36868.260999999999</v>
      </c>
      <c r="X38" t="s">
        <v>161</v>
      </c>
    </row>
    <row r="39" spans="1:24">
      <c r="A39" s="126" t="s">
        <v>161</v>
      </c>
      <c r="B39" s="5" t="s">
        <v>71</v>
      </c>
      <c r="C39" s="29">
        <v>28126.319</v>
      </c>
      <c r="D39" s="29" t="s">
        <v>158</v>
      </c>
      <c r="E39">
        <f t="shared" si="1"/>
        <v>-13420.03235437572</v>
      </c>
      <c r="F39">
        <f t="shared" si="2"/>
        <v>-13420</v>
      </c>
      <c r="G39">
        <f t="shared" si="3"/>
        <v>-2.5425999996514292E-2</v>
      </c>
      <c r="H39" s="19"/>
      <c r="I39">
        <f t="shared" si="4"/>
        <v>-2.5425999996514292E-2</v>
      </c>
      <c r="N39">
        <f t="shared" ca="1" si="5"/>
        <v>0.1771565160370398</v>
      </c>
      <c r="P39" s="2">
        <f t="shared" si="6"/>
        <v>13107.819</v>
      </c>
      <c r="U39">
        <f>VLOOKUP(C39,'Active 1'!C$21:E$283,3,FALSE)</f>
        <v>-13420.03235437572</v>
      </c>
      <c r="V39" s="5" t="s">
        <v>72</v>
      </c>
      <c r="W39">
        <v>37878.470699999998</v>
      </c>
      <c r="X39" t="s">
        <v>162</v>
      </c>
    </row>
    <row r="40" spans="1:24">
      <c r="A40" s="126" t="s">
        <v>161</v>
      </c>
      <c r="B40" s="5" t="s">
        <v>71</v>
      </c>
      <c r="C40" s="29">
        <v>28668.560000000001</v>
      </c>
      <c r="D40" s="29" t="s">
        <v>158</v>
      </c>
      <c r="E40">
        <f t="shared" si="1"/>
        <v>-12730.035144950169</v>
      </c>
      <c r="F40">
        <f t="shared" si="2"/>
        <v>-12730</v>
      </c>
      <c r="G40">
        <f t="shared" si="3"/>
        <v>-2.7618999996775528E-2</v>
      </c>
      <c r="H40" s="19"/>
      <c r="I40">
        <f t="shared" si="4"/>
        <v>-2.7618999996775528E-2</v>
      </c>
      <c r="N40">
        <f t="shared" ca="1" si="5"/>
        <v>0.17119196101808126</v>
      </c>
      <c r="P40" s="2">
        <f t="shared" si="6"/>
        <v>13650.060000000001</v>
      </c>
      <c r="U40">
        <f>VLOOKUP(C40,'Active 1'!C$21:E$283,3,FALSE)</f>
        <v>-12730.035144950169</v>
      </c>
      <c r="V40" s="5" t="s">
        <v>71</v>
      </c>
      <c r="W40">
        <v>37928.375</v>
      </c>
      <c r="X40" t="s">
        <v>163</v>
      </c>
    </row>
    <row r="41" spans="1:24">
      <c r="A41" s="126" t="s">
        <v>161</v>
      </c>
      <c r="B41" s="5" t="s">
        <v>71</v>
      </c>
      <c r="C41" s="29">
        <v>28694.507000000001</v>
      </c>
      <c r="D41" s="29" t="s">
        <v>158</v>
      </c>
      <c r="E41">
        <f t="shared" si="1"/>
        <v>-12697.017801014603</v>
      </c>
      <c r="F41">
        <f t="shared" si="2"/>
        <v>-12697</v>
      </c>
      <c r="G41">
        <f t="shared" si="3"/>
        <v>-1.3989099996251753E-2</v>
      </c>
      <c r="H41" s="19"/>
      <c r="I41">
        <f t="shared" si="4"/>
        <v>-1.3989099996251753E-2</v>
      </c>
      <c r="N41">
        <f t="shared" ca="1" si="5"/>
        <v>0.17090669969108757</v>
      </c>
      <c r="P41" s="2">
        <f t="shared" si="6"/>
        <v>13676.007000000001</v>
      </c>
      <c r="U41">
        <f>VLOOKUP(C41,'Active 1'!C$21:E$283,3,FALSE)</f>
        <v>-12697.017801014603</v>
      </c>
      <c r="V41" s="5" t="s">
        <v>71</v>
      </c>
      <c r="W41">
        <v>37935.447999999997</v>
      </c>
      <c r="X41" t="s">
        <v>163</v>
      </c>
    </row>
    <row r="42" spans="1:24">
      <c r="A42" s="126" t="s">
        <v>161</v>
      </c>
      <c r="B42" s="5" t="s">
        <v>72</v>
      </c>
      <c r="C42" s="29">
        <v>28729.504000000001</v>
      </c>
      <c r="D42" s="29" t="s">
        <v>158</v>
      </c>
      <c r="E42">
        <f t="shared" si="1"/>
        <v>-12652.484406567732</v>
      </c>
      <c r="F42">
        <f t="shared" si="2"/>
        <v>-12652.5</v>
      </c>
      <c r="G42">
        <f t="shared" si="3"/>
        <v>1.2254250003024936E-2</v>
      </c>
      <c r="H42" s="19"/>
      <c r="I42">
        <f t="shared" si="4"/>
        <v>1.2254250003024936E-2</v>
      </c>
      <c r="N42">
        <f t="shared" ca="1" si="5"/>
        <v>0.17052202911377795</v>
      </c>
      <c r="P42" s="2">
        <f t="shared" si="6"/>
        <v>13711.004000000001</v>
      </c>
      <c r="U42">
        <f>VLOOKUP(C42,'Active 1'!C$21:E$283,3,FALSE)</f>
        <v>-12652.484406567732</v>
      </c>
      <c r="V42" s="5" t="s">
        <v>71</v>
      </c>
      <c r="W42">
        <v>37939.37616</v>
      </c>
      <c r="X42" t="s">
        <v>162</v>
      </c>
    </row>
    <row r="43" spans="1:24">
      <c r="A43" s="126" t="s">
        <v>161</v>
      </c>
      <c r="B43" s="5" t="s">
        <v>71</v>
      </c>
      <c r="C43" s="29">
        <v>28753.487000000001</v>
      </c>
      <c r="D43" s="29" t="s">
        <v>158</v>
      </c>
      <c r="E43">
        <f t="shared" si="1"/>
        <v>-12621.966236466886</v>
      </c>
      <c r="F43">
        <f t="shared" si="2"/>
        <v>-12622</v>
      </c>
      <c r="G43">
        <f t="shared" si="3"/>
        <v>2.6533400003245333E-2</v>
      </c>
      <c r="H43" s="19"/>
      <c r="I43">
        <f t="shared" si="4"/>
        <v>2.6533400003245333E-2</v>
      </c>
      <c r="N43">
        <f t="shared" ca="1" si="5"/>
        <v>0.17025837849337469</v>
      </c>
      <c r="P43" s="2">
        <f t="shared" si="6"/>
        <v>13734.987000000001</v>
      </c>
      <c r="U43">
        <f>VLOOKUP(C43,'Active 1'!C$21:E$283,3,FALSE)</f>
        <v>-12621.966236466886</v>
      </c>
      <c r="V43" s="5" t="s">
        <v>72</v>
      </c>
      <c r="W43">
        <v>37941.340069999998</v>
      </c>
      <c r="X43" t="s">
        <v>162</v>
      </c>
    </row>
    <row r="44" spans="1:24">
      <c r="A44" s="126" t="s">
        <v>161</v>
      </c>
      <c r="B44" s="5" t="s">
        <v>72</v>
      </c>
      <c r="C44" s="29">
        <v>29111.451000000001</v>
      </c>
      <c r="D44" s="29" t="s">
        <v>158</v>
      </c>
      <c r="E44">
        <f t="shared" si="1"/>
        <v>-12166.459992795148</v>
      </c>
      <c r="F44">
        <f t="shared" si="2"/>
        <v>-12166.5</v>
      </c>
      <c r="G44">
        <f t="shared" si="3"/>
        <v>3.1440050006494857E-2</v>
      </c>
      <c r="H44" s="19"/>
      <c r="I44">
        <f t="shared" si="4"/>
        <v>3.1440050006494857E-2</v>
      </c>
      <c r="N44">
        <f t="shared" ca="1" si="5"/>
        <v>0.16632090775259845</v>
      </c>
      <c r="P44" s="2">
        <f t="shared" si="6"/>
        <v>14092.951000000001</v>
      </c>
      <c r="U44">
        <f>VLOOKUP(C44,'Active 1'!C$21:E$283,3,FALSE)</f>
        <v>-12166.459992795148</v>
      </c>
      <c r="V44" s="5" t="s">
        <v>71</v>
      </c>
      <c r="W44">
        <v>38327.589</v>
      </c>
      <c r="X44" t="s">
        <v>161</v>
      </c>
    </row>
    <row r="45" spans="1:24">
      <c r="A45" s="126" t="s">
        <v>161</v>
      </c>
      <c r="B45" s="5" t="s">
        <v>72</v>
      </c>
      <c r="C45" s="29">
        <v>29114.54</v>
      </c>
      <c r="D45" s="29" t="s">
        <v>158</v>
      </c>
      <c r="E45">
        <f t="shared" si="1"/>
        <v>-12162.529265720072</v>
      </c>
      <c r="F45">
        <f t="shared" si="2"/>
        <v>-12162.5</v>
      </c>
      <c r="G45">
        <f t="shared" si="3"/>
        <v>-2.2998749998805579E-2</v>
      </c>
      <c r="H45" s="19"/>
      <c r="I45">
        <f t="shared" si="4"/>
        <v>-2.2998749998805579E-2</v>
      </c>
      <c r="N45">
        <f t="shared" ca="1" si="5"/>
        <v>0.16628633062205375</v>
      </c>
      <c r="P45" s="2">
        <f t="shared" si="6"/>
        <v>14096.04</v>
      </c>
      <c r="U45">
        <f>VLOOKUP(C45,'Active 1'!C$21:E$283,3,FALSE)</f>
        <v>-12162.529265720072</v>
      </c>
      <c r="V45" s="5" t="s">
        <v>71</v>
      </c>
      <c r="W45">
        <v>38353.5219</v>
      </c>
      <c r="X45" t="s">
        <v>161</v>
      </c>
    </row>
    <row r="46" spans="1:24">
      <c r="A46" s="126" t="s">
        <v>161</v>
      </c>
      <c r="B46" s="5" t="s">
        <v>72</v>
      </c>
      <c r="C46" s="29">
        <v>29159.387999999999</v>
      </c>
      <c r="D46" s="29" t="s">
        <v>158</v>
      </c>
      <c r="E46">
        <f t="shared" si="1"/>
        <v>-12105.460554854764</v>
      </c>
      <c r="F46">
        <f t="shared" si="2"/>
        <v>-12105.5</v>
      </c>
      <c r="G46">
        <f t="shared" si="3"/>
        <v>3.0998350001027575E-2</v>
      </c>
      <c r="H46" s="19"/>
      <c r="I46">
        <f t="shared" si="4"/>
        <v>3.0998350001027575E-2</v>
      </c>
      <c r="N46">
        <f t="shared" ca="1" si="5"/>
        <v>0.16579360651179198</v>
      </c>
      <c r="P46" s="2">
        <f t="shared" si="6"/>
        <v>14140.887999999999</v>
      </c>
      <c r="U46">
        <f>VLOOKUP(C46,'Active 1'!C$21:E$283,3,FALSE)</f>
        <v>-12105.460554854764</v>
      </c>
      <c r="V46" s="5" t="s">
        <v>71</v>
      </c>
      <c r="W46">
        <v>38662.367400000003</v>
      </c>
      <c r="X46" t="s">
        <v>163</v>
      </c>
    </row>
    <row r="47" spans="1:24">
      <c r="A47" s="126" t="s">
        <v>161</v>
      </c>
      <c r="B47" s="5" t="s">
        <v>72</v>
      </c>
      <c r="C47" s="29">
        <v>29244.233</v>
      </c>
      <c r="D47" s="29" t="s">
        <v>158</v>
      </c>
      <c r="E47">
        <f t="shared" si="1"/>
        <v>-11997.495990696554</v>
      </c>
      <c r="F47">
        <f t="shared" si="2"/>
        <v>-11997.5</v>
      </c>
      <c r="G47">
        <f t="shared" si="3"/>
        <v>3.1507500025327317E-3</v>
      </c>
      <c r="H47" s="19"/>
      <c r="I47">
        <f t="shared" si="4"/>
        <v>3.1507500025327317E-3</v>
      </c>
      <c r="N47">
        <f t="shared" ca="1" si="5"/>
        <v>0.16486002398708541</v>
      </c>
      <c r="P47" s="2">
        <f t="shared" si="6"/>
        <v>14225.733</v>
      </c>
      <c r="U47">
        <f>VLOOKUP(C47,'Active 1'!C$21:E$283,3,FALSE)</f>
        <v>-11997.495990696554</v>
      </c>
      <c r="V47" s="5" t="s">
        <v>71</v>
      </c>
      <c r="W47">
        <v>38669.439700000003</v>
      </c>
      <c r="X47" t="s">
        <v>163</v>
      </c>
    </row>
    <row r="48" spans="1:24">
      <c r="A48" s="126" t="s">
        <v>161</v>
      </c>
      <c r="B48" s="5" t="s">
        <v>71</v>
      </c>
      <c r="C48" s="29">
        <v>29465.478999999999</v>
      </c>
      <c r="D48" s="29" t="s">
        <v>158</v>
      </c>
      <c r="E48">
        <f t="shared" si="1"/>
        <v>-11715.962276727001</v>
      </c>
      <c r="F48">
        <f t="shared" si="2"/>
        <v>-11716</v>
      </c>
      <c r="G48">
        <f t="shared" si="3"/>
        <v>2.9645200003869832E-2</v>
      </c>
      <c r="H48" s="19"/>
      <c r="I48">
        <f t="shared" si="4"/>
        <v>2.9645200003869832E-2</v>
      </c>
      <c r="N48">
        <f t="shared" ca="1" si="5"/>
        <v>0.16242665842500303</v>
      </c>
      <c r="P48" s="2">
        <f t="shared" si="6"/>
        <v>14446.978999999999</v>
      </c>
      <c r="U48">
        <f>VLOOKUP(C48,'Active 1'!C$21:E$283,3,FALSE)</f>
        <v>-11715.962276727001</v>
      </c>
      <c r="V48" s="5" t="s">
        <v>71</v>
      </c>
      <c r="W48">
        <v>38672.582000000002</v>
      </c>
      <c r="X48" t="s">
        <v>161</v>
      </c>
    </row>
    <row r="49" spans="1:24">
      <c r="A49" s="126" t="s">
        <v>161</v>
      </c>
      <c r="B49" s="5" t="s">
        <v>71</v>
      </c>
      <c r="C49" s="29">
        <v>29491.422999999999</v>
      </c>
      <c r="D49" s="29" t="s">
        <v>158</v>
      </c>
      <c r="E49">
        <f t="shared" si="1"/>
        <v>-11682.948750266743</v>
      </c>
      <c r="F49">
        <f t="shared" si="2"/>
        <v>-11683</v>
      </c>
      <c r="G49">
        <f t="shared" si="3"/>
        <v>4.0275100003782427E-2</v>
      </c>
      <c r="H49" s="19"/>
      <c r="I49">
        <f t="shared" si="4"/>
        <v>4.0275100003782427E-2</v>
      </c>
      <c r="N49">
        <f t="shared" ca="1" si="5"/>
        <v>0.1621413970980094</v>
      </c>
      <c r="P49" s="2">
        <f t="shared" si="6"/>
        <v>14472.922999999999</v>
      </c>
      <c r="U49">
        <f>VLOOKUP(C49,'Active 1'!C$21:E$283,3,FALSE)</f>
        <v>-11682.948750266743</v>
      </c>
      <c r="V49" s="5" t="s">
        <v>72</v>
      </c>
      <c r="W49">
        <v>38692.620799999997</v>
      </c>
      <c r="X49" t="s">
        <v>161</v>
      </c>
    </row>
    <row r="50" spans="1:24">
      <c r="A50" s="126" t="s">
        <v>161</v>
      </c>
      <c r="B50" s="5" t="s">
        <v>71</v>
      </c>
      <c r="C50" s="29">
        <v>29516.54</v>
      </c>
      <c r="D50" s="29" t="s">
        <v>158</v>
      </c>
      <c r="E50">
        <f t="shared" si="1"/>
        <v>-11650.987574499617</v>
      </c>
      <c r="F50">
        <f t="shared" si="2"/>
        <v>-11651</v>
      </c>
      <c r="G50">
        <f t="shared" si="3"/>
        <v>9.7647000038705301E-3</v>
      </c>
      <c r="H50" s="19"/>
      <c r="I50">
        <f t="shared" si="4"/>
        <v>9.7647000038705301E-3</v>
      </c>
      <c r="N50">
        <f t="shared" ca="1" si="5"/>
        <v>0.16186478005365187</v>
      </c>
      <c r="P50" s="2">
        <f t="shared" si="6"/>
        <v>14498.04</v>
      </c>
      <c r="U50">
        <f>VLOOKUP(C50,'Active 1'!C$21:E$283,3,FALSE)</f>
        <v>-11650.987574499617</v>
      </c>
      <c r="V50" s="5" t="s">
        <v>72</v>
      </c>
      <c r="W50">
        <v>38707.552000000003</v>
      </c>
      <c r="X50" t="s">
        <v>161</v>
      </c>
    </row>
    <row r="51" spans="1:24">
      <c r="A51" s="126" t="s">
        <v>161</v>
      </c>
      <c r="B51" s="5" t="s">
        <v>71</v>
      </c>
      <c r="C51" s="29">
        <v>34636.415000000001</v>
      </c>
      <c r="D51" s="29" t="s">
        <v>158</v>
      </c>
      <c r="E51">
        <f t="shared" si="1"/>
        <v>-5135.9887776405849</v>
      </c>
      <c r="F51">
        <f t="shared" si="2"/>
        <v>-5136</v>
      </c>
      <c r="G51">
        <f t="shared" si="3"/>
        <v>8.8192000039271079E-3</v>
      </c>
      <c r="H51" s="19"/>
      <c r="I51">
        <f t="shared" si="4"/>
        <v>8.8192000039271079E-3</v>
      </c>
      <c r="N51">
        <f t="shared" ca="1" si="5"/>
        <v>0.10554727867899263</v>
      </c>
      <c r="P51" s="2">
        <f t="shared" si="6"/>
        <v>19617.915000000001</v>
      </c>
      <c r="U51">
        <f>VLOOKUP(C51,'Active 1'!C$21:E$283,3,FALSE)</f>
        <v>-5135.9887776405849</v>
      </c>
      <c r="V51" s="5" t="s">
        <v>71</v>
      </c>
      <c r="W51">
        <v>38731.520400000001</v>
      </c>
      <c r="X51" t="s">
        <v>161</v>
      </c>
    </row>
    <row r="52" spans="1:24">
      <c r="A52" s="126" t="s">
        <v>161</v>
      </c>
      <c r="B52" s="5" t="s">
        <v>71</v>
      </c>
      <c r="C52" s="29">
        <v>34651.336000000003</v>
      </c>
      <c r="D52" s="29" t="s">
        <v>158</v>
      </c>
      <c r="E52">
        <f t="shared" si="1"/>
        <v>-5117.0019279522721</v>
      </c>
      <c r="F52">
        <f t="shared" si="2"/>
        <v>-5117</v>
      </c>
      <c r="G52">
        <f t="shared" si="3"/>
        <v>-1.5150999970501289E-3</v>
      </c>
      <c r="H52" s="19"/>
      <c r="I52">
        <f t="shared" si="4"/>
        <v>-1.5150999970501289E-3</v>
      </c>
      <c r="N52">
        <f t="shared" ca="1" si="5"/>
        <v>0.10538303730890536</v>
      </c>
      <c r="P52" s="2">
        <f t="shared" si="6"/>
        <v>19632.836000000003</v>
      </c>
      <c r="U52">
        <f>VLOOKUP(C52,'Active 1'!C$21:E$283,3,FALSE)</f>
        <v>-5117.0019279522721</v>
      </c>
      <c r="V52" s="5" t="s">
        <v>71</v>
      </c>
      <c r="W52">
        <v>39040.365100000003</v>
      </c>
      <c r="X52" t="s">
        <v>163</v>
      </c>
    </row>
    <row r="53" spans="1:24">
      <c r="A53" s="126" t="s">
        <v>161</v>
      </c>
      <c r="B53" s="5" t="s">
        <v>72</v>
      </c>
      <c r="C53" s="29">
        <v>34653.296000000002</v>
      </c>
      <c r="D53" s="29" t="s">
        <v>158</v>
      </c>
      <c r="E53">
        <f t="shared" ref="E53:E84" si="7">+(C53-C$7)/C$8</f>
        <v>-5114.5078440846319</v>
      </c>
      <c r="F53">
        <f t="shared" ref="F53:F84" si="8">ROUND(2*E53,0)/2</f>
        <v>-5114.5</v>
      </c>
      <c r="G53">
        <f t="shared" ref="G53:G84" si="9">+C53-(C$7+F53*C$8)</f>
        <v>-6.164349993923679E-3</v>
      </c>
      <c r="H53" s="19"/>
      <c r="I53">
        <f t="shared" si="4"/>
        <v>-6.164349993923679E-3</v>
      </c>
      <c r="N53">
        <f t="shared" ca="1" si="5"/>
        <v>0.10536142660231493</v>
      </c>
      <c r="P53" s="2">
        <f t="shared" ref="P53:P84" si="10">+C53-15018.5</f>
        <v>19634.796000000002</v>
      </c>
      <c r="U53">
        <f>VLOOKUP(C53,'Active 1'!C$21:E$283,3,FALSE)</f>
        <v>-5114.5078440846319</v>
      </c>
      <c r="V53" s="5" t="s">
        <v>71</v>
      </c>
      <c r="W53">
        <v>39077.300199999998</v>
      </c>
      <c r="X53" t="s">
        <v>163</v>
      </c>
    </row>
    <row r="54" spans="1:24">
      <c r="A54" s="126" t="s">
        <v>161</v>
      </c>
      <c r="B54" s="5" t="s">
        <v>72</v>
      </c>
      <c r="C54" s="29">
        <v>36788.487999999998</v>
      </c>
      <c r="D54" s="29" t="s">
        <v>158</v>
      </c>
      <c r="E54">
        <f t="shared" si="7"/>
        <v>-2397.493598412032</v>
      </c>
      <c r="F54">
        <f t="shared" si="8"/>
        <v>-2397.5</v>
      </c>
      <c r="G54">
        <f t="shared" si="9"/>
        <v>5.0307499986956827E-3</v>
      </c>
      <c r="H54" s="19"/>
      <c r="I54">
        <f t="shared" si="4"/>
        <v>5.0307499986956827E-3</v>
      </c>
      <c r="N54">
        <f t="shared" ca="1" si="5"/>
        <v>8.1874910679836155E-2</v>
      </c>
      <c r="P54" s="2">
        <f t="shared" si="10"/>
        <v>21769.987999999998</v>
      </c>
      <c r="U54">
        <f>VLOOKUP(C54,'Active 1'!C$21:E$283,3,FALSE)</f>
        <v>-2397.493598412032</v>
      </c>
      <c r="V54" s="5" t="s">
        <v>72</v>
      </c>
      <c r="W54">
        <v>39338.594559999998</v>
      </c>
      <c r="X54" t="s">
        <v>162</v>
      </c>
    </row>
    <row r="55" spans="1:24">
      <c r="A55" s="126" t="s">
        <v>161</v>
      </c>
      <c r="B55" s="5" t="s">
        <v>71</v>
      </c>
      <c r="C55" s="29">
        <v>36790.46</v>
      </c>
      <c r="D55" s="29" t="s">
        <v>158</v>
      </c>
      <c r="E55">
        <f t="shared" si="7"/>
        <v>-2394.9842446431576</v>
      </c>
      <c r="F55">
        <f t="shared" si="8"/>
        <v>-2395</v>
      </c>
      <c r="G55">
        <f t="shared" si="9"/>
        <v>1.2381500004266854E-2</v>
      </c>
      <c r="H55" s="19"/>
      <c r="I55">
        <f t="shared" si="4"/>
        <v>1.2381500004266854E-2</v>
      </c>
      <c r="N55">
        <f t="shared" ca="1" si="5"/>
        <v>8.1853299973245724E-2</v>
      </c>
      <c r="P55" s="2">
        <f t="shared" si="10"/>
        <v>21771.96</v>
      </c>
      <c r="U55">
        <f>VLOOKUP(C55,'Active 1'!C$21:E$283,3,FALSE)</f>
        <v>-2394.9842446431576</v>
      </c>
      <c r="V55" s="5" t="s">
        <v>71</v>
      </c>
      <c r="W55">
        <v>39340.561280000002</v>
      </c>
      <c r="X55" t="s">
        <v>162</v>
      </c>
    </row>
    <row r="56" spans="1:24">
      <c r="A56" s="126" t="s">
        <v>161</v>
      </c>
      <c r="B56" s="5" t="s">
        <v>72</v>
      </c>
      <c r="C56" s="29">
        <v>36814.417999999998</v>
      </c>
      <c r="D56" s="29" t="s">
        <v>158</v>
      </c>
      <c r="E56">
        <f t="shared" si="7"/>
        <v>-2364.4978868365433</v>
      </c>
      <c r="F56">
        <f t="shared" si="8"/>
        <v>-2364.5</v>
      </c>
      <c r="G56">
        <f t="shared" si="9"/>
        <v>1.6606499993940815E-3</v>
      </c>
      <c r="H56" s="19"/>
      <c r="I56">
        <f t="shared" si="4"/>
        <v>1.6606499993940815E-3</v>
      </c>
      <c r="N56">
        <f t="shared" ca="1" si="5"/>
        <v>8.1589649352842492E-2</v>
      </c>
      <c r="P56" s="2">
        <f t="shared" si="10"/>
        <v>21795.917999999998</v>
      </c>
      <c r="U56">
        <f>VLOOKUP(C56,'Active 1'!C$21:E$283,3,FALSE)</f>
        <v>-2364.4978868365433</v>
      </c>
      <c r="V56" s="5" t="s">
        <v>72</v>
      </c>
      <c r="W56">
        <v>39342.523229999999</v>
      </c>
      <c r="X56" t="s">
        <v>162</v>
      </c>
    </row>
    <row r="57" spans="1:24">
      <c r="A57" s="126" t="s">
        <v>161</v>
      </c>
      <c r="B57" s="5" t="s">
        <v>72</v>
      </c>
      <c r="C57" s="29">
        <v>36840.343999999997</v>
      </c>
      <c r="D57" s="29" t="s">
        <v>158</v>
      </c>
      <c r="E57">
        <f t="shared" si="7"/>
        <v>-2331.5072652281319</v>
      </c>
      <c r="F57">
        <f t="shared" si="8"/>
        <v>-2331.5</v>
      </c>
      <c r="G57">
        <f t="shared" si="9"/>
        <v>-5.7094500007224269E-3</v>
      </c>
      <c r="H57" s="19"/>
      <c r="I57">
        <f t="shared" si="4"/>
        <v>-5.7094500007224269E-3</v>
      </c>
      <c r="N57">
        <f t="shared" ca="1" si="5"/>
        <v>8.1304388025848828E-2</v>
      </c>
      <c r="P57" s="2">
        <f t="shared" si="10"/>
        <v>21821.843999999997</v>
      </c>
      <c r="U57">
        <f>VLOOKUP(C57,'Active 1'!C$21:E$283,3,FALSE)</f>
        <v>-2331.5072652281319</v>
      </c>
      <c r="V57" s="5" t="s">
        <v>71</v>
      </c>
      <c r="W57">
        <v>39355.493190000001</v>
      </c>
      <c r="X57" t="s">
        <v>162</v>
      </c>
    </row>
    <row r="58" spans="1:24" ht="13.5" thickBot="1">
      <c r="A58" s="126" t="s">
        <v>161</v>
      </c>
      <c r="B58" s="5" t="s">
        <v>71</v>
      </c>
      <c r="C58" s="29">
        <v>36868.260999999999</v>
      </c>
      <c r="D58" s="29" t="s">
        <v>158</v>
      </c>
      <c r="E58">
        <f t="shared" si="7"/>
        <v>-2295.9831125072315</v>
      </c>
      <c r="F58" s="31">
        <f t="shared" si="8"/>
        <v>-2296</v>
      </c>
      <c r="G58" s="31">
        <f t="shared" si="9"/>
        <v>1.3271199997689109E-2</v>
      </c>
      <c r="H58" s="19"/>
      <c r="I58">
        <f t="shared" si="4"/>
        <v>1.3271199997689109E-2</v>
      </c>
      <c r="N58">
        <f t="shared" ca="1" si="5"/>
        <v>8.0997515992264721E-2</v>
      </c>
      <c r="P58" s="2">
        <f t="shared" si="10"/>
        <v>21849.760999999999</v>
      </c>
      <c r="U58">
        <f>VLOOKUP(C58,'Active 1'!C$21:E$283,3,FALSE)</f>
        <v>-2295.9831125072315</v>
      </c>
      <c r="V58" s="5" t="s">
        <v>72</v>
      </c>
      <c r="W58">
        <v>42616.396999999997</v>
      </c>
      <c r="X58" t="s">
        <v>164</v>
      </c>
    </row>
    <row r="59" spans="1:24">
      <c r="A59" s="126" t="s">
        <v>162</v>
      </c>
      <c r="B59" s="5" t="s">
        <v>72</v>
      </c>
      <c r="C59" s="29">
        <v>37878.470699999998</v>
      </c>
      <c r="D59" s="29" t="s">
        <v>159</v>
      </c>
      <c r="E59">
        <f t="shared" si="7"/>
        <v>-1010.4995840860647</v>
      </c>
      <c r="F59">
        <f t="shared" si="8"/>
        <v>-1010.5</v>
      </c>
      <c r="G59">
        <f t="shared" si="9"/>
        <v>3.2685000041965395E-4</v>
      </c>
      <c r="H59" s="19"/>
      <c r="I59">
        <f t="shared" si="4"/>
        <v>3.2685000041965395E-4</v>
      </c>
      <c r="N59">
        <f t="shared" ca="1" si="5"/>
        <v>6.9885290663465882E-2</v>
      </c>
      <c r="P59" s="2">
        <f t="shared" si="10"/>
        <v>22859.970699999998</v>
      </c>
      <c r="U59">
        <f>VLOOKUP(C59,'Active 1'!C$21:E$283,3,FALSE)</f>
        <v>-1010.4995840860647</v>
      </c>
      <c r="V59" s="5" t="s">
        <v>72</v>
      </c>
      <c r="W59">
        <v>42660.427600000003</v>
      </c>
      <c r="X59" t="s">
        <v>163</v>
      </c>
    </row>
    <row r="60" spans="1:24">
      <c r="A60" s="126" t="s">
        <v>163</v>
      </c>
      <c r="B60" s="5" t="s">
        <v>71</v>
      </c>
      <c r="C60" s="29">
        <v>37928.375</v>
      </c>
      <c r="D60" s="29" t="s">
        <v>159</v>
      </c>
      <c r="E60">
        <f t="shared" si="7"/>
        <v>-946.99677308811954</v>
      </c>
      <c r="F60">
        <f t="shared" si="8"/>
        <v>-947</v>
      </c>
      <c r="G60">
        <f t="shared" si="9"/>
        <v>2.5358999992022291E-3</v>
      </c>
      <c r="H60" s="19"/>
      <c r="I60">
        <f t="shared" si="4"/>
        <v>2.5358999992022291E-3</v>
      </c>
      <c r="N60">
        <f t="shared" ca="1" si="5"/>
        <v>6.9336378716068972E-2</v>
      </c>
      <c r="P60" s="2">
        <f t="shared" si="10"/>
        <v>22909.875</v>
      </c>
      <c r="U60">
        <f>VLOOKUP(C60,'Active 1'!C$21:E$283,3,FALSE)</f>
        <v>-946.99677308811954</v>
      </c>
      <c r="V60" s="5" t="s">
        <v>71</v>
      </c>
      <c r="W60">
        <v>42662.387999999999</v>
      </c>
      <c r="X60" t="s">
        <v>163</v>
      </c>
    </row>
    <row r="61" spans="1:24">
      <c r="A61" s="126" t="s">
        <v>163</v>
      </c>
      <c r="B61" s="5" t="s">
        <v>71</v>
      </c>
      <c r="C61" s="29">
        <v>37935.447999999997</v>
      </c>
      <c r="D61" s="29" t="s">
        <v>159</v>
      </c>
      <c r="E61">
        <f t="shared" si="7"/>
        <v>-937.99643880453596</v>
      </c>
      <c r="F61">
        <f t="shared" si="8"/>
        <v>-938</v>
      </c>
      <c r="G61">
        <f t="shared" si="9"/>
        <v>2.7985999986412935E-3</v>
      </c>
      <c r="H61" s="19"/>
      <c r="I61">
        <f t="shared" si="4"/>
        <v>2.7985999986412935E-3</v>
      </c>
      <c r="N61">
        <f t="shared" ca="1" si="5"/>
        <v>6.9258580172343431E-2</v>
      </c>
      <c r="P61" s="2">
        <f t="shared" si="10"/>
        <v>22916.947999999997</v>
      </c>
      <c r="U61">
        <f>VLOOKUP(C61,'Active 1'!C$21:E$283,3,FALSE)</f>
        <v>-937.99643880453596</v>
      </c>
    </row>
    <row r="62" spans="1:24">
      <c r="A62" s="126" t="s">
        <v>162</v>
      </c>
      <c r="B62" s="5" t="s">
        <v>71</v>
      </c>
      <c r="C62" s="29">
        <v>37939.37616</v>
      </c>
      <c r="D62" s="29" t="s">
        <v>159</v>
      </c>
      <c r="E62">
        <f t="shared" si="7"/>
        <v>-932.99788753641121</v>
      </c>
      <c r="F62">
        <f t="shared" si="8"/>
        <v>-933</v>
      </c>
      <c r="G62">
        <f t="shared" si="9"/>
        <v>1.6601000024820678E-3</v>
      </c>
      <c r="H62" s="19"/>
      <c r="I62">
        <f t="shared" si="4"/>
        <v>1.6601000024820678E-3</v>
      </c>
      <c r="N62">
        <f t="shared" ca="1" si="5"/>
        <v>6.9215358759162571E-2</v>
      </c>
      <c r="P62" s="2">
        <f t="shared" si="10"/>
        <v>22920.87616</v>
      </c>
      <c r="U62">
        <f>VLOOKUP(C62,'Active 1'!C$21:E$283,3,FALSE)</f>
        <v>-932.99788753641121</v>
      </c>
    </row>
    <row r="63" spans="1:24">
      <c r="A63" s="126" t="s">
        <v>162</v>
      </c>
      <c r="B63" s="5" t="s">
        <v>72</v>
      </c>
      <c r="C63" s="29">
        <v>37941.340069999998</v>
      </c>
      <c r="D63" s="29" t="s">
        <v>159</v>
      </c>
      <c r="E63">
        <f t="shared" si="7"/>
        <v>-930.49882822595339</v>
      </c>
      <c r="F63">
        <f t="shared" si="8"/>
        <v>-930.5</v>
      </c>
      <c r="G63">
        <f t="shared" si="9"/>
        <v>9.2084999778307974E-4</v>
      </c>
      <c r="H63" s="19"/>
      <c r="I63">
        <f t="shared" si="4"/>
        <v>9.2084999778307974E-4</v>
      </c>
      <c r="N63">
        <f t="shared" ca="1" si="5"/>
        <v>6.919374805257214E-2</v>
      </c>
      <c r="P63" s="2">
        <f t="shared" si="10"/>
        <v>22922.840069999998</v>
      </c>
      <c r="U63">
        <f>VLOOKUP(C63,'Active 1'!C$21:E$283,3,FALSE)</f>
        <v>-930.49882822595339</v>
      </c>
    </row>
    <row r="64" spans="1:24">
      <c r="A64" s="126" t="s">
        <v>161</v>
      </c>
      <c r="B64" s="5" t="s">
        <v>71</v>
      </c>
      <c r="C64" s="29">
        <v>38327.589</v>
      </c>
      <c r="D64" s="29" t="s">
        <v>159</v>
      </c>
      <c r="E64">
        <f t="shared" si="7"/>
        <v>-439.00024393666928</v>
      </c>
      <c r="F64">
        <f t="shared" si="8"/>
        <v>-439</v>
      </c>
      <c r="G64">
        <f t="shared" si="9"/>
        <v>-1.9169999723089859E-4</v>
      </c>
      <c r="H64" s="19"/>
      <c r="I64">
        <f t="shared" si="4"/>
        <v>-1.9169999723089859E-4</v>
      </c>
      <c r="N64">
        <f t="shared" ca="1" si="5"/>
        <v>6.4945083136893692E-2</v>
      </c>
      <c r="P64" s="2">
        <f t="shared" si="10"/>
        <v>23309.089</v>
      </c>
      <c r="U64">
        <f>VLOOKUP(C64,'Active 1'!C$21:E$283,3,FALSE)</f>
        <v>-439.00024393666928</v>
      </c>
    </row>
    <row r="65" spans="1:29">
      <c r="A65" s="126" t="s">
        <v>161</v>
      </c>
      <c r="B65" s="5" t="s">
        <v>71</v>
      </c>
      <c r="C65" s="29">
        <v>38353.5219</v>
      </c>
      <c r="D65" s="29" t="s">
        <v>159</v>
      </c>
      <c r="E65">
        <f t="shared" si="7"/>
        <v>-406.00084213505028</v>
      </c>
      <c r="F65">
        <f t="shared" si="8"/>
        <v>-406</v>
      </c>
      <c r="G65">
        <f t="shared" si="9"/>
        <v>-6.6179999703308567E-4</v>
      </c>
      <c r="H65" s="19"/>
      <c r="I65">
        <f t="shared" si="4"/>
        <v>-6.6179999703308567E-4</v>
      </c>
      <c r="N65">
        <f t="shared" ca="1" si="5"/>
        <v>6.4659821809900028E-2</v>
      </c>
      <c r="P65" s="2">
        <f t="shared" si="10"/>
        <v>23335.0219</v>
      </c>
      <c r="U65">
        <f>VLOOKUP(C65,'Active 1'!C$21:E$283,3,FALSE)</f>
        <v>-406.00084213505028</v>
      </c>
    </row>
    <row r="66" spans="1:29">
      <c r="A66" s="126" t="s">
        <v>163</v>
      </c>
      <c r="B66" s="5" t="s">
        <v>71</v>
      </c>
      <c r="C66" s="29">
        <v>38662.367400000003</v>
      </c>
      <c r="D66" s="29" t="s">
        <v>159</v>
      </c>
      <c r="E66">
        <f t="shared" si="7"/>
        <v>-12.997485429008369</v>
      </c>
      <c r="F66">
        <f t="shared" si="8"/>
        <v>-13</v>
      </c>
      <c r="G66">
        <f t="shared" si="9"/>
        <v>1.9761000075959601E-3</v>
      </c>
      <c r="H66" s="19"/>
      <c r="I66">
        <f t="shared" si="4"/>
        <v>1.9761000075959601E-3</v>
      </c>
      <c r="N66">
        <f t="shared" ca="1" si="5"/>
        <v>6.1262618733884514E-2</v>
      </c>
      <c r="P66" s="2">
        <f t="shared" si="10"/>
        <v>23643.867400000003</v>
      </c>
      <c r="U66">
        <f>VLOOKUP(C66,'Active 1'!C$21:E$283,3,FALSE)</f>
        <v>-12.997485429008369</v>
      </c>
    </row>
    <row r="67" spans="1:29">
      <c r="A67" s="126" t="s">
        <v>163</v>
      </c>
      <c r="B67" s="5" t="s">
        <v>71</v>
      </c>
      <c r="C67" s="29">
        <v>38669.439700000003</v>
      </c>
      <c r="D67" s="29" t="s">
        <v>159</v>
      </c>
      <c r="E67">
        <f t="shared" si="7"/>
        <v>-3.9980418896592806</v>
      </c>
      <c r="F67">
        <f t="shared" si="8"/>
        <v>-4</v>
      </c>
      <c r="G67">
        <f t="shared" si="9"/>
        <v>1.538800002890639E-3</v>
      </c>
      <c r="H67" s="19"/>
      <c r="I67">
        <f t="shared" si="4"/>
        <v>1.538800002890639E-3</v>
      </c>
      <c r="N67">
        <f t="shared" ca="1" si="5"/>
        <v>6.1184820190158966E-2</v>
      </c>
      <c r="P67" s="2">
        <f t="shared" si="10"/>
        <v>23650.939700000003</v>
      </c>
      <c r="U67">
        <f>VLOOKUP(C67,'Active 1'!C$21:E$283,3,FALSE)</f>
        <v>-3.9980418896592806</v>
      </c>
    </row>
    <row r="68" spans="1:29">
      <c r="A68" s="127" t="s">
        <v>14</v>
      </c>
      <c r="C68" s="29">
        <v>38672.581599999998</v>
      </c>
      <c r="D68" s="29" t="s">
        <v>16</v>
      </c>
      <c r="E68">
        <f t="shared" si="7"/>
        <v>0</v>
      </c>
      <c r="F68">
        <f t="shared" si="8"/>
        <v>0</v>
      </c>
      <c r="G68">
        <f t="shared" si="9"/>
        <v>0</v>
      </c>
      <c r="H68">
        <f>+G68</f>
        <v>0</v>
      </c>
      <c r="P68" s="2">
        <f t="shared" si="10"/>
        <v>23654.081599999998</v>
      </c>
      <c r="U68">
        <f>VLOOKUP(C68,'Active 1'!C$21:E$283,3,FALSE)</f>
        <v>0</v>
      </c>
    </row>
    <row r="69" spans="1:29">
      <c r="A69" s="126" t="s">
        <v>161</v>
      </c>
      <c r="B69" s="5" t="s">
        <v>71</v>
      </c>
      <c r="C69" s="29">
        <v>38672.582000000002</v>
      </c>
      <c r="D69" s="29" t="s">
        <v>159</v>
      </c>
      <c r="E69">
        <f t="shared" si="7"/>
        <v>5.0899671334089954E-4</v>
      </c>
      <c r="F69">
        <f t="shared" si="8"/>
        <v>0</v>
      </c>
      <c r="G69">
        <f t="shared" si="9"/>
        <v>4.0000000444706529E-4</v>
      </c>
      <c r="H69" s="19"/>
      <c r="I69">
        <f t="shared" ref="I69:I78" si="11">G69</f>
        <v>4.0000000444706529E-4</v>
      </c>
      <c r="N69">
        <f t="shared" ref="N69:N78" ca="1" si="12">+C$11+C$12*F69</f>
        <v>6.1150243059614279E-2</v>
      </c>
      <c r="P69" s="2">
        <f t="shared" si="10"/>
        <v>23654.082000000002</v>
      </c>
      <c r="U69">
        <f>VLOOKUP(C69,'Active 1'!C$21:E$283,3,FALSE)</f>
        <v>5.0899671334089954E-4</v>
      </c>
    </row>
    <row r="70" spans="1:29">
      <c r="A70" s="126" t="s">
        <v>161</v>
      </c>
      <c r="B70" s="5" t="s">
        <v>72</v>
      </c>
      <c r="C70" s="29">
        <v>38692.620799999997</v>
      </c>
      <c r="D70" s="29" t="s">
        <v>159</v>
      </c>
      <c r="E70">
        <f t="shared" si="7"/>
        <v>25.499717061454167</v>
      </c>
      <c r="F70">
        <f t="shared" si="8"/>
        <v>25.5</v>
      </c>
      <c r="G70">
        <f t="shared" si="9"/>
        <v>-2.2234999778447673E-4</v>
      </c>
      <c r="H70" s="19"/>
      <c r="I70">
        <f t="shared" si="11"/>
        <v>-2.2234999778447673E-4</v>
      </c>
      <c r="N70">
        <f t="shared" ca="1" si="12"/>
        <v>6.0929813852391899E-2</v>
      </c>
      <c r="P70" s="2">
        <f t="shared" si="10"/>
        <v>23674.120799999997</v>
      </c>
      <c r="U70">
        <f>VLOOKUP(C70,'Active 1'!C$21:E$283,3,FALSE)</f>
        <v>25.499717061454167</v>
      </c>
    </row>
    <row r="71" spans="1:29">
      <c r="A71" s="126" t="s">
        <v>161</v>
      </c>
      <c r="B71" s="5" t="s">
        <v>72</v>
      </c>
      <c r="C71" s="29">
        <v>38707.552000000003</v>
      </c>
      <c r="D71" s="29" t="s">
        <v>159</v>
      </c>
      <c r="E71">
        <f t="shared" si="7"/>
        <v>44.499546165817648</v>
      </c>
      <c r="F71">
        <f t="shared" si="8"/>
        <v>44.5</v>
      </c>
      <c r="G71">
        <f t="shared" si="9"/>
        <v>-3.5664999450091273E-4</v>
      </c>
      <c r="H71" s="19"/>
      <c r="I71">
        <f t="shared" si="11"/>
        <v>-3.5664999450091273E-4</v>
      </c>
      <c r="N71">
        <f t="shared" ca="1" si="12"/>
        <v>6.0765572482304631E-2</v>
      </c>
      <c r="P71" s="2">
        <f t="shared" si="10"/>
        <v>23689.052000000003</v>
      </c>
      <c r="U71">
        <f>VLOOKUP(C71,'Active 1'!C$21:E$283,3,FALSE)</f>
        <v>44.499546165817648</v>
      </c>
    </row>
    <row r="72" spans="1:29">
      <c r="A72" s="126" t="s">
        <v>161</v>
      </c>
      <c r="B72" s="5" t="s">
        <v>71</v>
      </c>
      <c r="C72" s="29">
        <v>38731.520400000001</v>
      </c>
      <c r="D72" s="29" t="s">
        <v>159</v>
      </c>
      <c r="E72">
        <f t="shared" si="7"/>
        <v>74.999137886830866</v>
      </c>
      <c r="F72">
        <f t="shared" si="8"/>
        <v>75</v>
      </c>
      <c r="G72">
        <f t="shared" si="9"/>
        <v>-6.7749999288935214E-4</v>
      </c>
      <c r="H72" s="19"/>
      <c r="I72">
        <f t="shared" si="11"/>
        <v>-6.7749999288935214E-4</v>
      </c>
      <c r="N72">
        <f t="shared" ca="1" si="12"/>
        <v>6.0501921861901391E-2</v>
      </c>
      <c r="P72" s="2">
        <f t="shared" si="10"/>
        <v>23713.020400000001</v>
      </c>
      <c r="U72">
        <f>VLOOKUP(C72,'Active 1'!C$21:E$283,3,FALSE)</f>
        <v>74.999137886830866</v>
      </c>
    </row>
    <row r="73" spans="1:29">
      <c r="A73" s="126" t="s">
        <v>163</v>
      </c>
      <c r="B73" s="5" t="s">
        <v>71</v>
      </c>
      <c r="C73" s="29">
        <v>39040.365100000003</v>
      </c>
      <c r="D73" s="29" t="s">
        <v>159</v>
      </c>
      <c r="E73">
        <f t="shared" si="7"/>
        <v>468.00147659945532</v>
      </c>
      <c r="F73">
        <f t="shared" si="8"/>
        <v>468</v>
      </c>
      <c r="G73">
        <f t="shared" si="9"/>
        <v>1.160400002845563E-3</v>
      </c>
      <c r="H73" s="19"/>
      <c r="I73">
        <f t="shared" si="11"/>
        <v>1.160400002845563E-3</v>
      </c>
      <c r="N73">
        <f t="shared" ca="1" si="12"/>
        <v>5.7104718785885876E-2</v>
      </c>
      <c r="P73" s="2">
        <f t="shared" si="10"/>
        <v>24021.865100000003</v>
      </c>
      <c r="U73">
        <f>VLOOKUP(C73,'Active 1'!C$21:E$283,3,FALSE)</f>
        <v>468.00147659945532</v>
      </c>
    </row>
    <row r="74" spans="1:29">
      <c r="A74" s="126" t="s">
        <v>163</v>
      </c>
      <c r="B74" s="5" t="s">
        <v>71</v>
      </c>
      <c r="C74" s="29">
        <v>39077.300199999998</v>
      </c>
      <c r="D74" s="29" t="s">
        <v>159</v>
      </c>
      <c r="E74">
        <f t="shared" si="7"/>
        <v>515.0010873442169</v>
      </c>
      <c r="F74">
        <f t="shared" si="8"/>
        <v>515</v>
      </c>
      <c r="G74">
        <f t="shared" si="9"/>
        <v>8.5450000187847763E-4</v>
      </c>
      <c r="H74" s="19"/>
      <c r="I74">
        <f t="shared" si="11"/>
        <v>8.5450000187847763E-4</v>
      </c>
      <c r="N74">
        <f t="shared" ca="1" si="12"/>
        <v>5.6698437501985804E-2</v>
      </c>
      <c r="P74" s="2">
        <f t="shared" si="10"/>
        <v>24058.800199999998</v>
      </c>
      <c r="U74">
        <f>VLOOKUP(C74,'Active 1'!C$21:E$283,3,FALSE)</f>
        <v>515.0010873442169</v>
      </c>
    </row>
    <row r="75" spans="1:29">
      <c r="A75" s="126" t="s">
        <v>162</v>
      </c>
      <c r="B75" s="5" t="s">
        <v>72</v>
      </c>
      <c r="C75" s="29">
        <v>39338.594559999998</v>
      </c>
      <c r="D75" s="29" t="s">
        <v>159</v>
      </c>
      <c r="E75">
        <f t="shared" si="7"/>
        <v>847.49600978393471</v>
      </c>
      <c r="F75">
        <f t="shared" si="8"/>
        <v>847.5</v>
      </c>
      <c r="G75">
        <f t="shared" si="9"/>
        <v>-3.1357499974546954E-3</v>
      </c>
      <c r="H75" s="19"/>
      <c r="I75">
        <f t="shared" si="11"/>
        <v>-3.1357499974546954E-3</v>
      </c>
      <c r="N75">
        <f t="shared" ca="1" si="12"/>
        <v>5.3824213525458679E-2</v>
      </c>
      <c r="P75" s="2">
        <f t="shared" si="10"/>
        <v>24320.094559999998</v>
      </c>
      <c r="U75">
        <f>VLOOKUP(C75,'Active 1'!C$21:E$283,3,FALSE)</f>
        <v>847.49600978393471</v>
      </c>
    </row>
    <row r="76" spans="1:29">
      <c r="A76" s="126" t="s">
        <v>162</v>
      </c>
      <c r="B76" s="5" t="s">
        <v>71</v>
      </c>
      <c r="C76" s="29">
        <v>39340.561280000002</v>
      </c>
      <c r="D76" s="29" t="s">
        <v>159</v>
      </c>
      <c r="E76">
        <f t="shared" si="7"/>
        <v>849.99864479627081</v>
      </c>
      <c r="F76">
        <f t="shared" si="8"/>
        <v>850</v>
      </c>
      <c r="G76">
        <f t="shared" si="9"/>
        <v>-1.0649999967426993E-3</v>
      </c>
      <c r="H76" s="19"/>
      <c r="I76">
        <f t="shared" si="11"/>
        <v>-1.0649999967426993E-3</v>
      </c>
      <c r="N76">
        <f t="shared" ca="1" si="12"/>
        <v>5.3802602818868249E-2</v>
      </c>
      <c r="P76" s="2">
        <f t="shared" si="10"/>
        <v>24322.061280000002</v>
      </c>
      <c r="U76">
        <f>VLOOKUP(C76,'Active 1'!C$21:E$283,3,FALSE)</f>
        <v>849.99864479627081</v>
      </c>
    </row>
    <row r="77" spans="1:29">
      <c r="A77" s="126" t="s">
        <v>162</v>
      </c>
      <c r="B77" s="5" t="s">
        <v>72</v>
      </c>
      <c r="C77" s="29">
        <v>39342.523229999999</v>
      </c>
      <c r="D77" s="29" t="s">
        <v>159</v>
      </c>
      <c r="E77">
        <f t="shared" si="7"/>
        <v>852.49521002285917</v>
      </c>
      <c r="F77">
        <f t="shared" si="8"/>
        <v>852.5</v>
      </c>
      <c r="G77">
        <f t="shared" si="9"/>
        <v>-3.7642499955836684E-3</v>
      </c>
      <c r="H77" s="19"/>
      <c r="I77">
        <f t="shared" si="11"/>
        <v>-3.7642499955836684E-3</v>
      </c>
      <c r="N77">
        <f t="shared" ca="1" si="12"/>
        <v>5.3780992112277826E-2</v>
      </c>
      <c r="P77" s="2">
        <f t="shared" si="10"/>
        <v>24324.023229999999</v>
      </c>
      <c r="U77">
        <f>VLOOKUP(C77,'Active 1'!C$21:E$283,3,FALSE)</f>
        <v>852.49521002285917</v>
      </c>
    </row>
    <row r="78" spans="1:29" ht="13.5" thickBot="1">
      <c r="A78" s="128" t="s">
        <v>162</v>
      </c>
      <c r="B78" s="6" t="s">
        <v>71</v>
      </c>
      <c r="C78" s="86">
        <v>39355.493190000001</v>
      </c>
      <c r="D78" s="86" t="s">
        <v>159</v>
      </c>
      <c r="E78" s="31">
        <f t="shared" si="7"/>
        <v>868.99937736978154</v>
      </c>
      <c r="F78" s="31">
        <f t="shared" si="8"/>
        <v>869</v>
      </c>
      <c r="G78" s="31">
        <f t="shared" si="9"/>
        <v>-4.8929999320534989E-4</v>
      </c>
      <c r="H78" s="87"/>
      <c r="I78" s="31">
        <f t="shared" si="11"/>
        <v>-4.8929999320534989E-4</v>
      </c>
      <c r="J78" s="31"/>
      <c r="K78" s="31"/>
      <c r="L78" s="31"/>
      <c r="M78" s="31"/>
      <c r="N78" s="31">
        <f t="shared" ca="1" si="12"/>
        <v>5.3638361448780987E-2</v>
      </c>
      <c r="O78" s="31"/>
      <c r="P78" s="82">
        <f t="shared" si="10"/>
        <v>24336.993190000001</v>
      </c>
      <c r="U78">
        <f>VLOOKUP(C78,'Active 1'!C$21:E$283,3,FALSE)</f>
        <v>868.99937736978154</v>
      </c>
    </row>
    <row r="79" spans="1:29">
      <c r="A79" s="127" t="s">
        <v>43</v>
      </c>
      <c r="B79" s="5"/>
      <c r="C79" s="29">
        <v>42616.396999999997</v>
      </c>
      <c r="D79" s="29"/>
      <c r="E79">
        <f t="shared" si="7"/>
        <v>5018.4726357643731</v>
      </c>
      <c r="F79">
        <f t="shared" si="8"/>
        <v>5018.5</v>
      </c>
      <c r="G79">
        <f t="shared" si="9"/>
        <v>-2.1504450000065845E-2</v>
      </c>
      <c r="L79">
        <f>+G79</f>
        <v>-2.1504450000065845E-2</v>
      </c>
      <c r="O79">
        <f t="shared" ref="O79:O110" si="13">+D$11+D$12*F79+D$13*F79^2</f>
        <v>2.1012012258252218E-3</v>
      </c>
      <c r="P79" s="2">
        <f t="shared" si="10"/>
        <v>27597.896999999997</v>
      </c>
      <c r="Q79">
        <f t="shared" ref="Q79:Q90" si="14">+(O79-G79)^2</f>
        <v>5.5722676979841248E-4</v>
      </c>
      <c r="R79">
        <v>0.1</v>
      </c>
      <c r="S79">
        <f t="shared" ref="S79:S90" si="15">R79*Q79</f>
        <v>5.5722676979841251E-5</v>
      </c>
      <c r="U79">
        <f>VLOOKUP(C79,'Active 1'!C$21:E$283,3,FALSE)</f>
        <v>5018.4726357643731</v>
      </c>
      <c r="Y79">
        <v>9</v>
      </c>
      <c r="AA79" t="s">
        <v>42</v>
      </c>
      <c r="AC79" t="s">
        <v>44</v>
      </c>
    </row>
    <row r="80" spans="1:29">
      <c r="A80" s="127" t="s">
        <v>37</v>
      </c>
      <c r="B80" s="5"/>
      <c r="C80" s="29">
        <v>42660.427600000003</v>
      </c>
      <c r="D80" s="29"/>
      <c r="E80">
        <f t="shared" si="7"/>
        <v>5074.5012118575423</v>
      </c>
      <c r="F80">
        <f t="shared" si="8"/>
        <v>5074.5</v>
      </c>
      <c r="G80">
        <f t="shared" si="9"/>
        <v>9.5235000480897725E-4</v>
      </c>
      <c r="I80">
        <f>+G80</f>
        <v>9.5235000480897725E-4</v>
      </c>
      <c r="O80">
        <f t="shared" si="13"/>
        <v>1.8792736116328857E-3</v>
      </c>
      <c r="P80" s="2">
        <f t="shared" si="10"/>
        <v>27641.927600000003</v>
      </c>
      <c r="Q80">
        <f t="shared" si="14"/>
        <v>8.5918737288744362E-7</v>
      </c>
      <c r="R80">
        <v>1</v>
      </c>
      <c r="S80">
        <f t="shared" si="15"/>
        <v>8.5918737288744362E-7</v>
      </c>
      <c r="U80">
        <f>VLOOKUP(C80,'Active 1'!C$21:E$283,3,FALSE)</f>
        <v>5074.5012118575423</v>
      </c>
    </row>
    <row r="81" spans="1:29">
      <c r="A81" s="127" t="s">
        <v>37</v>
      </c>
      <c r="B81" s="5"/>
      <c r="C81" s="29">
        <v>42662.387999999999</v>
      </c>
      <c r="D81" s="29"/>
      <c r="E81">
        <f t="shared" si="7"/>
        <v>5076.995804721887</v>
      </c>
      <c r="F81">
        <f t="shared" si="8"/>
        <v>5077</v>
      </c>
      <c r="G81">
        <f t="shared" si="9"/>
        <v>-3.2969000021694228E-3</v>
      </c>
      <c r="I81">
        <f>+G81</f>
        <v>-3.2969000021694228E-3</v>
      </c>
      <c r="O81">
        <f t="shared" si="13"/>
        <v>1.8693272036174506E-3</v>
      </c>
      <c r="P81" s="2">
        <f t="shared" si="10"/>
        <v>27643.887999999999</v>
      </c>
      <c r="Q81">
        <f t="shared" si="14"/>
        <v>2.6689903541812446E-5</v>
      </c>
      <c r="R81">
        <v>1</v>
      </c>
      <c r="S81">
        <f t="shared" si="15"/>
        <v>2.6689903541812446E-5</v>
      </c>
      <c r="U81">
        <f>VLOOKUP(C81,'Active 1'!C$21:E$283,3,FALSE)</f>
        <v>5076.995804721887</v>
      </c>
    </row>
    <row r="82" spans="1:29">
      <c r="A82" s="127" t="s">
        <v>37</v>
      </c>
      <c r="B82" s="5"/>
      <c r="C82" s="29">
        <v>42671.428899999999</v>
      </c>
      <c r="D82" s="29"/>
      <c r="E82">
        <f t="shared" si="7"/>
        <v>5088.5002755580936</v>
      </c>
      <c r="F82">
        <f t="shared" si="8"/>
        <v>5088.5</v>
      </c>
      <c r="G82">
        <f t="shared" si="9"/>
        <v>2.1655000455211848E-4</v>
      </c>
      <c r="I82">
        <f>+G82</f>
        <v>2.1655000455211848E-4</v>
      </c>
      <c r="O82">
        <f t="shared" si="13"/>
        <v>1.823530875714117E-3</v>
      </c>
      <c r="P82" s="2">
        <f t="shared" si="10"/>
        <v>27652.928899999999</v>
      </c>
      <c r="Q82">
        <f t="shared" si="14"/>
        <v>2.5823875202805755E-6</v>
      </c>
      <c r="R82">
        <v>1</v>
      </c>
      <c r="S82">
        <f t="shared" si="15"/>
        <v>2.5823875202805755E-6</v>
      </c>
      <c r="U82">
        <f>VLOOKUP(C82,'Active 1'!C$21:E$283,3,FALSE)</f>
        <v>5088.5002755580936</v>
      </c>
    </row>
    <row r="83" spans="1:29">
      <c r="A83" s="127" t="s">
        <v>48</v>
      </c>
      <c r="B83" s="5"/>
      <c r="C83" s="29">
        <v>43005.415000000001</v>
      </c>
      <c r="D83" s="29"/>
      <c r="E83">
        <f t="shared" si="7"/>
        <v>5513.4948388370121</v>
      </c>
      <c r="F83">
        <f t="shared" si="8"/>
        <v>5513.5</v>
      </c>
      <c r="G83">
        <f t="shared" si="9"/>
        <v>-4.0559499975643121E-3</v>
      </c>
      <c r="M83">
        <f t="shared" ref="M83:M90" si="16">+G83</f>
        <v>-4.0559499975643121E-3</v>
      </c>
      <c r="O83">
        <f t="shared" si="13"/>
        <v>8.1682719445197449E-5</v>
      </c>
      <c r="P83" s="2">
        <f t="shared" si="10"/>
        <v>27986.915000000001</v>
      </c>
      <c r="Q83">
        <f t="shared" si="14"/>
        <v>1.7120004500867495E-5</v>
      </c>
      <c r="R83">
        <v>0.1</v>
      </c>
      <c r="S83">
        <f t="shared" si="15"/>
        <v>1.7120004500867495E-6</v>
      </c>
      <c r="U83">
        <f>VLOOKUP(C83,'Active 1'!C$21:E$283,3,FALSE)</f>
        <v>5513.4948388370121</v>
      </c>
      <c r="W83" t="s">
        <v>47</v>
      </c>
      <c r="AC83" t="s">
        <v>46</v>
      </c>
    </row>
    <row r="84" spans="1:29">
      <c r="A84" s="127" t="s">
        <v>48</v>
      </c>
      <c r="B84" s="5" t="s">
        <v>72</v>
      </c>
      <c r="C84" s="29">
        <v>43012.506000000001</v>
      </c>
      <c r="D84" s="29"/>
      <c r="E84">
        <f t="shared" si="7"/>
        <v>5522.518077972446</v>
      </c>
      <c r="F84">
        <f t="shared" si="8"/>
        <v>5522.5</v>
      </c>
      <c r="G84">
        <f t="shared" si="9"/>
        <v>1.4206750005541835E-2</v>
      </c>
      <c r="M84">
        <f t="shared" si="16"/>
        <v>1.4206750005541835E-2</v>
      </c>
      <c r="O84">
        <f t="shared" si="13"/>
        <v>4.3756919888789103E-5</v>
      </c>
      <c r="P84" s="2">
        <f t="shared" si="10"/>
        <v>27994.006000000001</v>
      </c>
      <c r="Q84">
        <f t="shared" si="14"/>
        <v>2.0059037314425597E-4</v>
      </c>
      <c r="R84">
        <v>0.1</v>
      </c>
      <c r="S84">
        <f t="shared" si="15"/>
        <v>2.00590373144256E-5</v>
      </c>
      <c r="U84">
        <f>VLOOKUP(C84,'Active 1'!C$21:E$283,3,FALSE)</f>
        <v>5522.518077972446</v>
      </c>
      <c r="W84" t="s">
        <v>47</v>
      </c>
      <c r="AC84" t="s">
        <v>46</v>
      </c>
    </row>
    <row r="85" spans="1:29">
      <c r="A85" s="127" t="s">
        <v>48</v>
      </c>
      <c r="B85" s="5"/>
      <c r="C85" s="29">
        <v>43014.453999999998</v>
      </c>
      <c r="D85" s="29"/>
      <c r="E85">
        <f t="shared" ref="E85:E116" si="17">+(C85-C$7)/C$8</f>
        <v>5524.9968919388539</v>
      </c>
      <c r="F85">
        <f t="shared" ref="F85:F116" si="18">ROUND(2*E85,0)/2</f>
        <v>5525</v>
      </c>
      <c r="G85">
        <f t="shared" ref="G85:G90" si="19">+C85-(C$7+F85*C$8)</f>
        <v>-2.4425000010523945E-3</v>
      </c>
      <c r="M85">
        <f t="shared" si="16"/>
        <v>-2.4425000010523945E-3</v>
      </c>
      <c r="O85">
        <f t="shared" si="13"/>
        <v>3.3214323597508325E-5</v>
      </c>
      <c r="P85" s="2">
        <f t="shared" ref="P85:P97" si="20">+C85-15018.5</f>
        <v>27995.953999999998</v>
      </c>
      <c r="Q85">
        <f t="shared" si="14"/>
        <v>6.1291614172767246E-6</v>
      </c>
      <c r="R85">
        <v>0.1</v>
      </c>
      <c r="S85">
        <f t="shared" si="15"/>
        <v>6.1291614172767255E-7</v>
      </c>
      <c r="U85">
        <f>VLOOKUP(C85,'Active 1'!C$21:E$283,3,FALSE)</f>
        <v>5524.9968919388539</v>
      </c>
      <c r="W85" t="s">
        <v>47</v>
      </c>
      <c r="AC85" t="s">
        <v>46</v>
      </c>
    </row>
    <row r="86" spans="1:29">
      <c r="A86" s="127" t="s">
        <v>48</v>
      </c>
      <c r="B86" s="5" t="s">
        <v>72</v>
      </c>
      <c r="C86" s="29">
        <v>43016.419000000002</v>
      </c>
      <c r="D86" s="29"/>
      <c r="E86">
        <f t="shared" si="17"/>
        <v>5527.4973382653461</v>
      </c>
      <c r="F86">
        <f t="shared" si="18"/>
        <v>5527.5</v>
      </c>
      <c r="G86">
        <f t="shared" si="19"/>
        <v>-2.0917499932693318E-3</v>
      </c>
      <c r="M86">
        <f t="shared" si="16"/>
        <v>-2.0917499932693318E-3</v>
      </c>
      <c r="O86">
        <f t="shared" si="13"/>
        <v>2.2668400362720401E-5</v>
      </c>
      <c r="P86" s="2">
        <f t="shared" si="20"/>
        <v>27997.919000000002</v>
      </c>
      <c r="Q86">
        <f t="shared" si="14"/>
        <v>4.4707651433295482E-6</v>
      </c>
      <c r="R86">
        <v>0.1</v>
      </c>
      <c r="S86">
        <f t="shared" si="15"/>
        <v>4.4707651433295485E-7</v>
      </c>
      <c r="U86">
        <f>VLOOKUP(C86,'Active 1'!C$21:E$283,3,FALSE)</f>
        <v>5527.4973382653461</v>
      </c>
      <c r="W86" t="s">
        <v>47</v>
      </c>
      <c r="AC86" t="s">
        <v>46</v>
      </c>
    </row>
    <row r="87" spans="1:29">
      <c r="A87" s="127" t="s">
        <v>49</v>
      </c>
      <c r="B87" s="5"/>
      <c r="C87" s="29">
        <v>43715.447999999997</v>
      </c>
      <c r="D87" s="29"/>
      <c r="E87">
        <f t="shared" si="17"/>
        <v>6417.0059872010215</v>
      </c>
      <c r="F87">
        <f t="shared" si="18"/>
        <v>6417</v>
      </c>
      <c r="G87">
        <f t="shared" si="19"/>
        <v>4.7051000001374632E-3</v>
      </c>
      <c r="M87">
        <f t="shared" si="16"/>
        <v>4.7051000001374632E-3</v>
      </c>
      <c r="O87">
        <f t="shared" si="13"/>
        <v>-3.9407478939219882E-3</v>
      </c>
      <c r="P87" s="2">
        <f t="shared" si="20"/>
        <v>28696.947999999997</v>
      </c>
      <c r="Q87">
        <f t="shared" si="14"/>
        <v>7.4750685807212249E-5</v>
      </c>
      <c r="R87">
        <v>0.1</v>
      </c>
      <c r="S87">
        <f t="shared" si="15"/>
        <v>7.4750685807212254E-6</v>
      </c>
      <c r="U87">
        <f>VLOOKUP(C87,'Active 1'!C$21:E$283,3,FALSE)</f>
        <v>6417.0059872010215</v>
      </c>
      <c r="W87" t="s">
        <v>47</v>
      </c>
      <c r="AC87" t="s">
        <v>46</v>
      </c>
    </row>
    <row r="88" spans="1:29">
      <c r="A88" s="127" t="s">
        <v>50</v>
      </c>
      <c r="B88" s="5"/>
      <c r="C88" s="29">
        <v>43722.521000000001</v>
      </c>
      <c r="D88" s="29"/>
      <c r="E88">
        <f t="shared" si="17"/>
        <v>6426.0063214846141</v>
      </c>
      <c r="F88">
        <f t="shared" si="18"/>
        <v>6426</v>
      </c>
      <c r="G88">
        <f t="shared" si="19"/>
        <v>4.9677999995765276E-3</v>
      </c>
      <c r="M88">
        <f t="shared" si="16"/>
        <v>4.9677999995765276E-3</v>
      </c>
      <c r="O88">
        <f t="shared" si="13"/>
        <v>-3.9830021800543354E-3</v>
      </c>
      <c r="P88" s="2">
        <f t="shared" si="20"/>
        <v>28704.021000000001</v>
      </c>
      <c r="Q88">
        <f t="shared" si="14"/>
        <v>8.0116859658884608E-5</v>
      </c>
      <c r="R88">
        <v>0.1</v>
      </c>
      <c r="S88">
        <f t="shared" si="15"/>
        <v>8.0116859658884619E-6</v>
      </c>
      <c r="U88">
        <f>VLOOKUP(C88,'Active 1'!C$21:E$283,3,FALSE)</f>
        <v>6426.0063214846141</v>
      </c>
      <c r="W88" t="s">
        <v>47</v>
      </c>
      <c r="AC88" t="s">
        <v>46</v>
      </c>
    </row>
    <row r="89" spans="1:29">
      <c r="A89" s="127" t="s">
        <v>50</v>
      </c>
      <c r="B89" s="5" t="s">
        <v>72</v>
      </c>
      <c r="C89" s="29">
        <v>43731.542000000001</v>
      </c>
      <c r="D89" s="29"/>
      <c r="E89">
        <f t="shared" si="17"/>
        <v>6437.4854697346145</v>
      </c>
      <c r="F89">
        <f t="shared" si="18"/>
        <v>6437.5</v>
      </c>
      <c r="G89">
        <f t="shared" si="19"/>
        <v>-1.141875000030268E-2</v>
      </c>
      <c r="M89">
        <f t="shared" si="16"/>
        <v>-1.141875000030268E-2</v>
      </c>
      <c r="O89">
        <f t="shared" si="13"/>
        <v>-4.037056514044594E-3</v>
      </c>
      <c r="P89" s="2">
        <f t="shared" si="20"/>
        <v>28713.042000000001</v>
      </c>
      <c r="Q89">
        <f t="shared" si="14"/>
        <v>5.4489398725065056E-5</v>
      </c>
      <c r="R89">
        <v>0.1</v>
      </c>
      <c r="S89">
        <f t="shared" si="15"/>
        <v>5.4489398725065056E-6</v>
      </c>
      <c r="U89">
        <f>VLOOKUP(C89,'Active 1'!C$21:E$283,3,FALSE)</f>
        <v>6437.4854697346145</v>
      </c>
      <c r="W89" t="s">
        <v>47</v>
      </c>
      <c r="AC89" t="s">
        <v>46</v>
      </c>
    </row>
    <row r="90" spans="1:29">
      <c r="A90" s="127" t="s">
        <v>49</v>
      </c>
      <c r="B90" s="5"/>
      <c r="C90" s="29">
        <v>43744.517</v>
      </c>
      <c r="D90" s="29"/>
      <c r="E90">
        <f t="shared" si="17"/>
        <v>6453.9960504400487</v>
      </c>
      <c r="F90">
        <f t="shared" si="18"/>
        <v>6454</v>
      </c>
      <c r="G90">
        <f t="shared" si="19"/>
        <v>-3.1037999942782335E-3</v>
      </c>
      <c r="M90">
        <f t="shared" si="16"/>
        <v>-3.1037999942782335E-3</v>
      </c>
      <c r="O90">
        <f t="shared" si="13"/>
        <v>-4.1147356962103337E-3</v>
      </c>
      <c r="P90" s="2">
        <f t="shared" si="20"/>
        <v>28726.017</v>
      </c>
      <c r="Q90">
        <f t="shared" si="14"/>
        <v>1.0219909934409482E-6</v>
      </c>
      <c r="R90">
        <v>0.1</v>
      </c>
      <c r="S90">
        <f t="shared" si="15"/>
        <v>1.0219909934409482E-7</v>
      </c>
      <c r="U90">
        <f>VLOOKUP(C90,'Active 1'!C$21:E$283,3,FALSE)</f>
        <v>6453.9960504400487</v>
      </c>
      <c r="W90" t="s">
        <v>47</v>
      </c>
      <c r="AC90" t="s">
        <v>46</v>
      </c>
    </row>
    <row r="91" spans="1:29">
      <c r="A91" s="127" t="s">
        <v>35</v>
      </c>
      <c r="B91" s="5"/>
      <c r="C91" s="29">
        <v>44501.864800000003</v>
      </c>
      <c r="D91" s="29"/>
      <c r="E91">
        <f t="shared" si="17"/>
        <v>7417.7148923656541</v>
      </c>
      <c r="F91">
        <f t="shared" si="18"/>
        <v>7417.5</v>
      </c>
      <c r="N91">
        <f ca="1">+C$11+C$12*F91</f>
        <v>-2.9687233941900204E-3</v>
      </c>
      <c r="O91">
        <f t="shared" si="13"/>
        <v>-8.902041140920601E-3</v>
      </c>
      <c r="P91" s="2">
        <f t="shared" si="20"/>
        <v>29483.364800000003</v>
      </c>
      <c r="T91" s="10">
        <v>0.16887525000493042</v>
      </c>
      <c r="U91">
        <f>VLOOKUP(C91,'Active 1'!C$21:E$283,3,FALSE)</f>
        <v>7417.7148923656541</v>
      </c>
    </row>
    <row r="92" spans="1:29">
      <c r="A92" s="127" t="s">
        <v>35</v>
      </c>
      <c r="B92" s="5"/>
      <c r="C92" s="29">
        <v>44506.794999999998</v>
      </c>
      <c r="D92" s="29"/>
      <c r="E92">
        <f t="shared" si="17"/>
        <v>7423.9885312861825</v>
      </c>
      <c r="F92">
        <f t="shared" si="18"/>
        <v>7424</v>
      </c>
      <c r="G92">
        <f t="shared" ref="G92:G109" si="21">+C92-(C$7+F92*C$8)</f>
        <v>-9.0128000010736287E-3</v>
      </c>
      <c r="I92">
        <f>+G92</f>
        <v>-9.0128000010736287E-3</v>
      </c>
      <c r="O92">
        <f t="shared" si="13"/>
        <v>-8.9360155515773431E-3</v>
      </c>
      <c r="P92" s="2">
        <f t="shared" si="20"/>
        <v>29488.294999999998</v>
      </c>
      <c r="Q92">
        <f t="shared" ref="Q92:Q109" si="22">+(O92-G92)^2</f>
        <v>5.8958516844476274E-9</v>
      </c>
      <c r="R92">
        <v>1</v>
      </c>
      <c r="S92">
        <f t="shared" ref="S92:S109" si="23">R92*Q92</f>
        <v>5.8958516844476274E-9</v>
      </c>
      <c r="U92">
        <f>VLOOKUP(C92,'Active 1'!C$21:E$283,3,FALSE)</f>
        <v>7423.9885312861825</v>
      </c>
    </row>
    <row r="93" spans="1:29">
      <c r="A93" s="127" t="s">
        <v>36</v>
      </c>
      <c r="B93" s="5"/>
      <c r="C93" s="29">
        <v>44783.4139</v>
      </c>
      <c r="D93" s="29">
        <v>5.0000000000000001E-4</v>
      </c>
      <c r="E93">
        <f t="shared" si="17"/>
        <v>7775.9838047427565</v>
      </c>
      <c r="F93">
        <f t="shared" si="18"/>
        <v>7776</v>
      </c>
      <c r="G93">
        <f t="shared" si="21"/>
        <v>-1.2727199995424598E-2</v>
      </c>
      <c r="I93">
        <f>+G93</f>
        <v>-1.2727199995424598E-2</v>
      </c>
      <c r="O93">
        <f t="shared" si="13"/>
        <v>-1.0809447251818771E-2</v>
      </c>
      <c r="P93" s="2">
        <f t="shared" si="20"/>
        <v>29764.9139</v>
      </c>
      <c r="Q93">
        <f t="shared" si="22"/>
        <v>3.6777755856076805E-6</v>
      </c>
      <c r="R93">
        <v>1</v>
      </c>
      <c r="S93">
        <f t="shared" si="23"/>
        <v>3.6777755856076805E-6</v>
      </c>
      <c r="U93">
        <f>VLOOKUP(C93,'Active 1'!C$21:E$283,3,FALSE)</f>
        <v>7775.9838047427565</v>
      </c>
    </row>
    <row r="94" spans="1:29">
      <c r="A94" s="127" t="s">
        <v>36</v>
      </c>
      <c r="B94" s="5"/>
      <c r="C94" s="29">
        <v>44790.4899</v>
      </c>
      <c r="D94" s="29">
        <v>5.0000000000000001E-4</v>
      </c>
      <c r="E94">
        <f t="shared" si="17"/>
        <v>7784.9879565016536</v>
      </c>
      <c r="F94">
        <f t="shared" si="18"/>
        <v>7785</v>
      </c>
      <c r="G94">
        <f t="shared" si="21"/>
        <v>-9.4644999990123324E-3</v>
      </c>
      <c r="I94">
        <f>+G94</f>
        <v>-9.4644999990123324E-3</v>
      </c>
      <c r="O94">
        <f t="shared" si="13"/>
        <v>-1.0858212233309947E-2</v>
      </c>
      <c r="P94" s="2">
        <f t="shared" si="20"/>
        <v>29771.9899</v>
      </c>
      <c r="Q94">
        <f t="shared" si="22"/>
        <v>1.9424337920308485E-6</v>
      </c>
      <c r="R94">
        <v>1</v>
      </c>
      <c r="S94">
        <f t="shared" si="23"/>
        <v>1.9424337920308485E-6</v>
      </c>
      <c r="U94">
        <f>VLOOKUP(C94,'Active 1'!C$21:E$283,3,FALSE)</f>
        <v>7784.9879565016536</v>
      </c>
    </row>
    <row r="95" spans="1:29">
      <c r="A95" s="127" t="s">
        <v>51</v>
      </c>
      <c r="B95" s="5"/>
      <c r="C95" s="29">
        <v>44816.432999999997</v>
      </c>
      <c r="D95" s="29"/>
      <c r="E95">
        <f t="shared" si="17"/>
        <v>7818.0003377193143</v>
      </c>
      <c r="F95">
        <f t="shared" si="18"/>
        <v>7818</v>
      </c>
      <c r="G95">
        <f t="shared" si="21"/>
        <v>2.6539999817032367E-4</v>
      </c>
      <c r="M95">
        <f>+G95</f>
        <v>2.6539999817032367E-4</v>
      </c>
      <c r="O95">
        <f t="shared" si="13"/>
        <v>-1.1037386056939944E-2</v>
      </c>
      <c r="P95" s="2">
        <f t="shared" si="20"/>
        <v>29797.932999999997</v>
      </c>
      <c r="Q95">
        <f t="shared" si="22"/>
        <v>1.2775297260759512E-4</v>
      </c>
      <c r="R95">
        <v>0.1</v>
      </c>
      <c r="S95">
        <f t="shared" si="23"/>
        <v>1.2775297260759513E-5</v>
      </c>
      <c r="U95">
        <f>VLOOKUP(C95,'Active 1'!C$21:E$283,3,FALSE)</f>
        <v>7818.0003377193143</v>
      </c>
      <c r="W95" t="s">
        <v>47</v>
      </c>
      <c r="AC95" t="s">
        <v>46</v>
      </c>
    </row>
    <row r="96" spans="1:29">
      <c r="A96" s="127" t="s">
        <v>53</v>
      </c>
      <c r="B96" s="5"/>
      <c r="C96" s="29">
        <v>45216.44</v>
      </c>
      <c r="D96" s="29"/>
      <c r="E96">
        <f t="shared" si="17"/>
        <v>8327.0059528437505</v>
      </c>
      <c r="F96">
        <f t="shared" si="18"/>
        <v>8327</v>
      </c>
      <c r="G96">
        <f t="shared" si="21"/>
        <v>4.678100005548913E-3</v>
      </c>
      <c r="M96">
        <f>+G96</f>
        <v>4.678100005548913E-3</v>
      </c>
      <c r="O96">
        <f t="shared" si="13"/>
        <v>-1.3874432990278627E-2</v>
      </c>
      <c r="P96" s="2">
        <f t="shared" si="20"/>
        <v>30197.940000000002</v>
      </c>
      <c r="Q96">
        <f t="shared" si="22"/>
        <v>3.4419648056126966E-4</v>
      </c>
      <c r="R96">
        <v>0.1</v>
      </c>
      <c r="S96">
        <f t="shared" si="23"/>
        <v>3.4419648056126967E-5</v>
      </c>
      <c r="U96">
        <f>VLOOKUP(C96,'Active 1'!C$21:E$283,3,FALSE)</f>
        <v>8327.0059528437505</v>
      </c>
      <c r="W96" t="s">
        <v>52</v>
      </c>
      <c r="AC96" t="s">
        <v>46</v>
      </c>
    </row>
    <row r="97" spans="1:29">
      <c r="A97" s="127" t="s">
        <v>54</v>
      </c>
      <c r="B97" s="5"/>
      <c r="C97" s="29">
        <v>45275.375</v>
      </c>
      <c r="D97" s="29"/>
      <c r="E97">
        <f t="shared" si="17"/>
        <v>8402.0002552618516</v>
      </c>
      <c r="F97">
        <f t="shared" si="18"/>
        <v>8402</v>
      </c>
      <c r="G97">
        <f t="shared" si="21"/>
        <v>2.0059999951627105E-4</v>
      </c>
      <c r="L97">
        <f>+G97</f>
        <v>2.0059999951627105E-4</v>
      </c>
      <c r="O97">
        <f t="shared" si="13"/>
        <v>-1.4304123056111747E-2</v>
      </c>
      <c r="P97" s="2">
        <f t="shared" si="20"/>
        <v>30256.875</v>
      </c>
      <c r="Q97">
        <f t="shared" si="22"/>
        <v>2.1038699092046701E-4</v>
      </c>
      <c r="R97">
        <v>0.1</v>
      </c>
      <c r="S97">
        <f t="shared" si="23"/>
        <v>2.1038699092046701E-5</v>
      </c>
      <c r="U97">
        <f>VLOOKUP(C97,'Active 1'!C$21:E$283,3,FALSE)</f>
        <v>8402.0002552618516</v>
      </c>
      <c r="W97" t="s">
        <v>45</v>
      </c>
      <c r="Y97">
        <v>10</v>
      </c>
      <c r="AA97" t="s">
        <v>42</v>
      </c>
      <c r="AC97" t="s">
        <v>44</v>
      </c>
    </row>
    <row r="98" spans="1:29">
      <c r="A98" s="127" t="s">
        <v>55</v>
      </c>
      <c r="B98" s="5" t="s">
        <v>72</v>
      </c>
      <c r="C98" s="29">
        <v>45568.8845</v>
      </c>
      <c r="D98" s="29"/>
      <c r="E98">
        <f t="shared" si="17"/>
        <v>8775.4886781953592</v>
      </c>
      <c r="F98">
        <f t="shared" si="18"/>
        <v>8775.5</v>
      </c>
      <c r="G98">
        <f t="shared" si="21"/>
        <v>-8.8973499950952828E-3</v>
      </c>
      <c r="I98">
        <f>+G98</f>
        <v>-8.8973499950952828E-3</v>
      </c>
      <c r="O98">
        <f t="shared" si="13"/>
        <v>-1.648856455270243E-2</v>
      </c>
      <c r="Q98">
        <f t="shared" si="22"/>
        <v>5.7626538459626673E-5</v>
      </c>
      <c r="R98">
        <v>1</v>
      </c>
      <c r="S98">
        <f t="shared" si="23"/>
        <v>5.7626538459626673E-5</v>
      </c>
      <c r="U98">
        <f>VLOOKUP(C98,'Active 1'!C$21:E$283,3,FALSE)</f>
        <v>8775.4886781953592</v>
      </c>
      <c r="W98" t="s">
        <v>45</v>
      </c>
      <c r="AC98" t="s">
        <v>46</v>
      </c>
    </row>
    <row r="99" spans="1:29">
      <c r="A99" s="127" t="s">
        <v>34</v>
      </c>
      <c r="B99" s="5"/>
      <c r="C99" s="29">
        <v>46291.471400000002</v>
      </c>
      <c r="D99" s="29"/>
      <c r="E99">
        <f t="shared" si="17"/>
        <v>9694.9745609808015</v>
      </c>
      <c r="F99">
        <f t="shared" si="18"/>
        <v>9695</v>
      </c>
      <c r="G99">
        <f t="shared" si="21"/>
        <v>-1.9991499997559004E-2</v>
      </c>
      <c r="I99">
        <f>+G99</f>
        <v>-1.9991499997559004E-2</v>
      </c>
      <c r="O99">
        <f t="shared" si="13"/>
        <v>-2.2182761992341413E-2</v>
      </c>
      <c r="P99" s="2">
        <f t="shared" ref="P99:P130" si="24">+C99-15018.5</f>
        <v>31272.971400000002</v>
      </c>
      <c r="Q99">
        <f t="shared" si="22"/>
        <v>4.8016291297777829E-6</v>
      </c>
      <c r="R99">
        <v>1</v>
      </c>
      <c r="S99">
        <f t="shared" si="23"/>
        <v>4.8016291297777829E-6</v>
      </c>
      <c r="U99">
        <f>VLOOKUP(C99,'Active 1'!C$21:E$283,3,FALSE)</f>
        <v>9694.9745609808015</v>
      </c>
    </row>
    <row r="100" spans="1:29">
      <c r="A100" s="127" t="s">
        <v>56</v>
      </c>
      <c r="B100" s="5"/>
      <c r="C100" s="29">
        <v>46614.46</v>
      </c>
      <c r="D100" s="29"/>
      <c r="E100">
        <f t="shared" si="17"/>
        <v>10105.974896027879</v>
      </c>
      <c r="F100">
        <f t="shared" si="18"/>
        <v>10106</v>
      </c>
      <c r="G100">
        <f t="shared" si="21"/>
        <v>-1.9728200000827201E-2</v>
      </c>
      <c r="L100">
        <f>+G100</f>
        <v>-1.9728200000827201E-2</v>
      </c>
      <c r="O100">
        <f t="shared" si="13"/>
        <v>-2.4873509333275919E-2</v>
      </c>
      <c r="P100" s="2">
        <f t="shared" si="24"/>
        <v>31595.96</v>
      </c>
      <c r="Q100">
        <f t="shared" si="22"/>
        <v>2.6474208126583877E-5</v>
      </c>
      <c r="R100">
        <v>0.1</v>
      </c>
      <c r="S100">
        <f t="shared" si="23"/>
        <v>2.6474208126583877E-6</v>
      </c>
      <c r="U100">
        <f>VLOOKUP(C100,'Active 1'!C$21:E$283,3,FALSE)</f>
        <v>10105.974896027879</v>
      </c>
      <c r="W100" t="s">
        <v>45</v>
      </c>
      <c r="Y100">
        <v>5</v>
      </c>
      <c r="AA100" t="s">
        <v>42</v>
      </c>
      <c r="AC100" t="s">
        <v>44</v>
      </c>
    </row>
    <row r="101" spans="1:29">
      <c r="A101" t="s">
        <v>33</v>
      </c>
      <c r="B101" s="5"/>
      <c r="C101" s="29">
        <v>47326.438499999997</v>
      </c>
      <c r="D101" s="29"/>
      <c r="E101">
        <f t="shared" si="17"/>
        <v>11011.96167712888</v>
      </c>
      <c r="F101">
        <f t="shared" si="18"/>
        <v>11012</v>
      </c>
      <c r="G101">
        <f t="shared" si="21"/>
        <v>-3.0116400004772004E-2</v>
      </c>
      <c r="I101">
        <f>+G101</f>
        <v>-3.0116400004772004E-2</v>
      </c>
      <c r="N101">
        <f ca="1">+C$11+C$12*F101</f>
        <v>-3.404059732990955E-2</v>
      </c>
      <c r="O101">
        <f t="shared" si="13"/>
        <v>-3.1122515029647382E-2</v>
      </c>
      <c r="P101" s="2">
        <f t="shared" si="24"/>
        <v>32307.938499999997</v>
      </c>
      <c r="Q101">
        <f t="shared" si="22"/>
        <v>1.0122674432799823E-6</v>
      </c>
      <c r="R101">
        <v>1</v>
      </c>
      <c r="S101">
        <f t="shared" si="23"/>
        <v>1.0122674432799823E-6</v>
      </c>
      <c r="U101">
        <f>VLOOKUP(C101,'Active 1'!C$21:E$283,3,FALSE)</f>
        <v>11011.96167712888</v>
      </c>
    </row>
    <row r="102" spans="1:29">
      <c r="A102" t="s">
        <v>33</v>
      </c>
      <c r="B102" s="5"/>
      <c r="C102" s="29">
        <v>47348.441299999999</v>
      </c>
      <c r="D102" s="29"/>
      <c r="E102">
        <f t="shared" si="17"/>
        <v>11039.960059028348</v>
      </c>
      <c r="F102">
        <f t="shared" si="18"/>
        <v>11040</v>
      </c>
      <c r="G102">
        <f t="shared" si="21"/>
        <v>-3.1387999995786231E-2</v>
      </c>
      <c r="I102">
        <f>+G102</f>
        <v>-3.1387999995786231E-2</v>
      </c>
      <c r="N102">
        <f ca="1">+C$11+C$12*F102</f>
        <v>-3.4282637243722353E-2</v>
      </c>
      <c r="O102">
        <f t="shared" si="13"/>
        <v>-3.132260153162926E-2</v>
      </c>
      <c r="P102" s="2">
        <f t="shared" si="24"/>
        <v>32329.941299999999</v>
      </c>
      <c r="Q102">
        <f t="shared" si="22"/>
        <v>4.2769591140906257E-9</v>
      </c>
      <c r="R102">
        <v>1</v>
      </c>
      <c r="S102">
        <f t="shared" si="23"/>
        <v>4.2769591140906257E-9</v>
      </c>
      <c r="U102">
        <f>VLOOKUP(C102,'Active 1'!C$21:E$283,3,FALSE)</f>
        <v>11039.960059028348</v>
      </c>
    </row>
    <row r="103" spans="1:29">
      <c r="A103" t="s">
        <v>33</v>
      </c>
      <c r="B103" s="5" t="s">
        <v>72</v>
      </c>
      <c r="C103" s="29">
        <v>47350.4067</v>
      </c>
      <c r="D103" s="29"/>
      <c r="E103">
        <f t="shared" si="17"/>
        <v>11042.461014351546</v>
      </c>
      <c r="F103">
        <f t="shared" si="18"/>
        <v>11042.5</v>
      </c>
      <c r="G103">
        <f t="shared" si="21"/>
        <v>-3.0637249998108018E-2</v>
      </c>
      <c r="I103">
        <f>+G103</f>
        <v>-3.0637249998108018E-2</v>
      </c>
      <c r="N103">
        <f ca="1">+C$11+C$12*F103</f>
        <v>-3.4304247950312783E-2</v>
      </c>
      <c r="O103">
        <f t="shared" si="13"/>
        <v>-3.1340486692233022E-2</v>
      </c>
      <c r="P103" s="2">
        <f t="shared" si="24"/>
        <v>32331.9067</v>
      </c>
      <c r="Q103">
        <f t="shared" si="22"/>
        <v>4.9454184796386363E-7</v>
      </c>
      <c r="R103">
        <v>1</v>
      </c>
      <c r="S103">
        <f t="shared" si="23"/>
        <v>4.9454184796386363E-7</v>
      </c>
      <c r="U103">
        <f>VLOOKUP(C103,'Active 1'!C$21:E$283,3,FALSE)</f>
        <v>11042.461014351546</v>
      </c>
    </row>
    <row r="104" spans="1:29">
      <c r="A104" t="s">
        <v>33</v>
      </c>
      <c r="B104" s="5" t="s">
        <v>72</v>
      </c>
      <c r="C104" s="29">
        <v>47357.482000000004</v>
      </c>
      <c r="D104" s="29"/>
      <c r="E104">
        <f t="shared" si="17"/>
        <v>11051.464275366208</v>
      </c>
      <c r="F104">
        <f t="shared" si="18"/>
        <v>11051.5</v>
      </c>
      <c r="G104">
        <f t="shared" si="21"/>
        <v>-2.8074549991288222E-2</v>
      </c>
      <c r="I104">
        <f>+G104</f>
        <v>-2.8074549991288222E-2</v>
      </c>
      <c r="N104">
        <f ca="1">+C$11+C$12*F104</f>
        <v>-3.4382046494038337E-2</v>
      </c>
      <c r="O104">
        <f t="shared" si="13"/>
        <v>-3.1404900817498749E-2</v>
      </c>
      <c r="P104" s="2">
        <f t="shared" si="24"/>
        <v>32338.982000000004</v>
      </c>
      <c r="Q104">
        <f t="shared" si="22"/>
        <v>1.1091236625641135E-5</v>
      </c>
      <c r="R104">
        <v>1</v>
      </c>
      <c r="S104">
        <f t="shared" si="23"/>
        <v>1.1091236625641135E-5</v>
      </c>
      <c r="U104">
        <f>VLOOKUP(C104,'Active 1'!C$21:E$283,3,FALSE)</f>
        <v>11051.464275366208</v>
      </c>
    </row>
    <row r="105" spans="1:29">
      <c r="A105" t="s">
        <v>33</v>
      </c>
      <c r="B105" s="5"/>
      <c r="C105" s="29">
        <v>47377.517500000002</v>
      </c>
      <c r="D105" s="29"/>
      <c r="E105">
        <f t="shared" si="17"/>
        <v>11076.959284208115</v>
      </c>
      <c r="F105">
        <f t="shared" si="18"/>
        <v>11077</v>
      </c>
      <c r="G105">
        <f t="shared" si="21"/>
        <v>-3.1996899997466244E-2</v>
      </c>
      <c r="I105">
        <f>+G105</f>
        <v>-3.1996899997466244E-2</v>
      </c>
      <c r="N105">
        <f ca="1">+C$11+C$12*F105</f>
        <v>-3.460247570126071E-2</v>
      </c>
      <c r="O105">
        <f t="shared" si="13"/>
        <v>-3.1587641656035427E-2</v>
      </c>
      <c r="P105" s="2">
        <f t="shared" si="24"/>
        <v>32359.017500000002</v>
      </c>
      <c r="Q105">
        <f t="shared" si="22"/>
        <v>1.6749239003070303E-7</v>
      </c>
      <c r="R105">
        <v>1</v>
      </c>
      <c r="S105">
        <f t="shared" si="23"/>
        <v>1.6749239003070303E-7</v>
      </c>
      <c r="U105">
        <f>VLOOKUP(C105,'Active 1'!C$21:E$283,3,FALSE)</f>
        <v>11076.959284208115</v>
      </c>
    </row>
    <row r="106" spans="1:29">
      <c r="A106" t="s">
        <v>57</v>
      </c>
      <c r="B106" s="5" t="s">
        <v>72</v>
      </c>
      <c r="C106" s="29">
        <v>47746.476600000002</v>
      </c>
      <c r="D106" s="29"/>
      <c r="E106">
        <f t="shared" si="17"/>
        <v>11546.456702131441</v>
      </c>
      <c r="F106">
        <f t="shared" si="18"/>
        <v>11546.5</v>
      </c>
      <c r="G106">
        <f t="shared" si="21"/>
        <v>-3.4026049994281493E-2</v>
      </c>
      <c r="M106">
        <f>+G106</f>
        <v>-3.4026049994281493E-2</v>
      </c>
      <c r="O106">
        <f t="shared" si="13"/>
        <v>-3.5014078176336227E-2</v>
      </c>
      <c r="P106" s="2">
        <f t="shared" si="24"/>
        <v>32727.976600000002</v>
      </c>
      <c r="Q106">
        <f t="shared" si="22"/>
        <v>9.7619968853438313E-7</v>
      </c>
      <c r="R106">
        <v>0.1</v>
      </c>
      <c r="S106">
        <f t="shared" si="23"/>
        <v>9.7619968853438316E-8</v>
      </c>
      <c r="U106">
        <f>VLOOKUP(C106,'Active 1'!C$21:E$283,3,FALSE)</f>
        <v>11546.456702131441</v>
      </c>
      <c r="W106" t="s">
        <v>45</v>
      </c>
      <c r="AC106" t="s">
        <v>46</v>
      </c>
    </row>
    <row r="107" spans="1:29">
      <c r="A107" t="s">
        <v>32</v>
      </c>
      <c r="B107" s="5"/>
      <c r="C107" s="29">
        <v>47748.441299999999</v>
      </c>
      <c r="D107" s="29"/>
      <c r="E107">
        <f t="shared" si="17"/>
        <v>11548.956766710395</v>
      </c>
      <c r="F107">
        <f t="shared" si="18"/>
        <v>11549</v>
      </c>
      <c r="G107">
        <f t="shared" si="21"/>
        <v>-3.3975300000747666E-2</v>
      </c>
      <c r="I107">
        <f>+G107</f>
        <v>-3.3975300000747666E-2</v>
      </c>
      <c r="N107">
        <f ca="1">+C$11+C$12*F107</f>
        <v>-3.86825771055338E-2</v>
      </c>
      <c r="O107">
        <f t="shared" si="13"/>
        <v>-3.5032637375693808E-2</v>
      </c>
      <c r="P107" s="2">
        <f t="shared" si="24"/>
        <v>32729.941299999999</v>
      </c>
      <c r="Q107">
        <f t="shared" si="22"/>
        <v>1.1179623244579986E-6</v>
      </c>
      <c r="R107">
        <v>1</v>
      </c>
      <c r="S107">
        <f t="shared" si="23"/>
        <v>1.1179623244579986E-6</v>
      </c>
      <c r="U107">
        <f>VLOOKUP(C107,'Active 1'!C$21:E$283,3,FALSE)</f>
        <v>11548.956766710395</v>
      </c>
    </row>
    <row r="108" spans="1:29">
      <c r="A108" t="s">
        <v>31</v>
      </c>
      <c r="B108" s="5" t="s">
        <v>72</v>
      </c>
      <c r="C108" s="29">
        <v>47761.406000000003</v>
      </c>
      <c r="D108" s="29">
        <v>1E-3</v>
      </c>
      <c r="E108">
        <f t="shared" si="17"/>
        <v>11565.454240750612</v>
      </c>
      <c r="F108">
        <f t="shared" si="18"/>
        <v>11565.5</v>
      </c>
      <c r="G108">
        <f t="shared" si="21"/>
        <v>-3.5960349996457808E-2</v>
      </c>
      <c r="I108">
        <f>+G108</f>
        <v>-3.5960349996457808E-2</v>
      </c>
      <c r="N108">
        <f ca="1">+C$11+C$12*F108</f>
        <v>-3.8825207769030631E-2</v>
      </c>
      <c r="O108">
        <f t="shared" si="13"/>
        <v>-3.5155211531196953E-2</v>
      </c>
      <c r="P108" s="2">
        <f t="shared" si="24"/>
        <v>32742.906000000003</v>
      </c>
      <c r="Q108">
        <f t="shared" si="22"/>
        <v>6.4824794824260428E-7</v>
      </c>
      <c r="R108">
        <v>1</v>
      </c>
      <c r="S108">
        <f t="shared" si="23"/>
        <v>6.4824794824260428E-7</v>
      </c>
      <c r="U108">
        <f>VLOOKUP(C108,'Active 1'!C$21:E$283,3,FALSE)</f>
        <v>11565.454240750612</v>
      </c>
    </row>
    <row r="109" spans="1:29">
      <c r="A109" t="s">
        <v>31</v>
      </c>
      <c r="B109" s="5" t="s">
        <v>71</v>
      </c>
      <c r="C109" s="29">
        <v>47763.376400000001</v>
      </c>
      <c r="D109" s="29">
        <v>8.0000000000000004E-4</v>
      </c>
      <c r="E109">
        <f t="shared" si="17"/>
        <v>11567.961558532652</v>
      </c>
      <c r="F109">
        <f t="shared" si="18"/>
        <v>11568</v>
      </c>
      <c r="G109">
        <f t="shared" si="21"/>
        <v>-3.020960000139894E-2</v>
      </c>
      <c r="I109">
        <f>+G109</f>
        <v>-3.020960000139894E-2</v>
      </c>
      <c r="N109">
        <f ca="1">+C$11+C$12*F109</f>
        <v>-3.8846818475621062E-2</v>
      </c>
      <c r="O109">
        <f t="shared" si="13"/>
        <v>-3.5173796015325165E-2</v>
      </c>
      <c r="P109" s="2">
        <f t="shared" si="24"/>
        <v>32744.876400000001</v>
      </c>
      <c r="Q109">
        <f t="shared" si="22"/>
        <v>2.4643242064681025E-5</v>
      </c>
      <c r="R109">
        <v>1</v>
      </c>
      <c r="S109">
        <f t="shared" si="23"/>
        <v>2.4643242064681025E-5</v>
      </c>
      <c r="U109">
        <f>VLOOKUP(C109,'Active 1'!C$21:E$283,3,FALSE)</f>
        <v>11567.961558532652</v>
      </c>
    </row>
    <row r="110" spans="1:29">
      <c r="A110" t="s">
        <v>31</v>
      </c>
      <c r="B110" s="5" t="s">
        <v>72</v>
      </c>
      <c r="C110" s="29">
        <v>47767.345300000001</v>
      </c>
      <c r="D110" s="29">
        <v>8.9999999999999998E-4</v>
      </c>
      <c r="E110">
        <f t="shared" si="17"/>
        <v>11573.01195111545</v>
      </c>
      <c r="F110">
        <f t="shared" si="18"/>
        <v>11573</v>
      </c>
      <c r="N110">
        <f ca="1">+C$11+C$12*F110</f>
        <v>-3.8890039888801922E-2</v>
      </c>
      <c r="O110">
        <f t="shared" si="13"/>
        <v>-3.5210974964412105E-2</v>
      </c>
      <c r="P110" s="2">
        <f t="shared" si="24"/>
        <v>32748.845300000001</v>
      </c>
      <c r="T110" s="10">
        <v>9.39190000644885E-3</v>
      </c>
      <c r="U110">
        <f>VLOOKUP(C110,'Active 1'!C$21:E$283,3,FALSE)</f>
        <v>11573.01195111545</v>
      </c>
    </row>
    <row r="111" spans="1:29">
      <c r="A111" t="s">
        <v>58</v>
      </c>
      <c r="B111" s="5"/>
      <c r="C111" s="29">
        <v>47822.311699999998</v>
      </c>
      <c r="D111" s="29"/>
      <c r="E111">
        <f t="shared" si="17"/>
        <v>11642.956242698283</v>
      </c>
      <c r="F111">
        <f t="shared" si="18"/>
        <v>11643</v>
      </c>
      <c r="G111">
        <f t="shared" ref="G111:G137" si="25">+C111-(C$7+F111*C$8)</f>
        <v>-3.4387100000458304E-2</v>
      </c>
      <c r="M111">
        <f>+G111</f>
        <v>-3.4387100000458304E-2</v>
      </c>
      <c r="O111">
        <f t="shared" ref="O111:O142" si="26">+D$11+D$12*F111+D$13*F111^2</f>
        <v>-3.5732877567900764E-2</v>
      </c>
      <c r="P111" s="2">
        <f t="shared" si="24"/>
        <v>32803.811699999998</v>
      </c>
      <c r="Q111">
        <f t="shared" ref="Q111:Q137" si="27">+(O111-G111)^2</f>
        <v>1.8111172610313463E-6</v>
      </c>
      <c r="R111">
        <v>0.1</v>
      </c>
      <c r="S111">
        <f t="shared" ref="S111:S156" si="28">R111*Q111</f>
        <v>1.8111172610313465E-7</v>
      </c>
      <c r="U111">
        <f>VLOOKUP(C111,'Active 1'!C$21:E$283,3,FALSE)</f>
        <v>11642.956242698283</v>
      </c>
      <c r="W111" t="s">
        <v>45</v>
      </c>
      <c r="X111" t="s">
        <v>44</v>
      </c>
      <c r="AC111" t="s">
        <v>46</v>
      </c>
    </row>
    <row r="112" spans="1:29">
      <c r="A112" t="s">
        <v>58</v>
      </c>
      <c r="B112" s="5"/>
      <c r="C112" s="29">
        <v>47822.319100000001</v>
      </c>
      <c r="D112" s="29"/>
      <c r="E112">
        <f t="shared" si="17"/>
        <v>11642.965659137379</v>
      </c>
      <c r="F112">
        <f t="shared" si="18"/>
        <v>11643</v>
      </c>
      <c r="G112">
        <f t="shared" si="25"/>
        <v>-2.698709999822313E-2</v>
      </c>
      <c r="M112">
        <f>+G112</f>
        <v>-2.698709999822313E-2</v>
      </c>
      <c r="O112">
        <f t="shared" si="26"/>
        <v>-3.5732877567900764E-2</v>
      </c>
      <c r="P112" s="2">
        <f t="shared" si="24"/>
        <v>32803.819100000001</v>
      </c>
      <c r="Q112">
        <f t="shared" si="27"/>
        <v>7.6488625298276432E-5</v>
      </c>
      <c r="R112">
        <v>0.1</v>
      </c>
      <c r="S112">
        <f t="shared" si="28"/>
        <v>7.6488625298276432E-6</v>
      </c>
      <c r="U112">
        <f>VLOOKUP(C112,'Active 1'!C$21:E$283,3,FALSE)</f>
        <v>11642.965659137379</v>
      </c>
      <c r="W112" t="s">
        <v>45</v>
      </c>
      <c r="X112" t="s">
        <v>59</v>
      </c>
      <c r="AC112" t="s">
        <v>46</v>
      </c>
    </row>
    <row r="113" spans="1:29">
      <c r="A113" s="75" t="s">
        <v>58</v>
      </c>
      <c r="B113" s="76"/>
      <c r="C113" s="77">
        <v>47840.383399999999</v>
      </c>
      <c r="D113" s="77"/>
      <c r="E113">
        <f t="shared" si="17"/>
        <v>11665.952332203828</v>
      </c>
      <c r="F113">
        <f t="shared" si="18"/>
        <v>11666</v>
      </c>
      <c r="G113">
        <f t="shared" si="25"/>
        <v>-3.7460200001078192E-2</v>
      </c>
      <c r="M113">
        <f>+G113</f>
        <v>-3.7460200001078192E-2</v>
      </c>
      <c r="O113">
        <f t="shared" si="26"/>
        <v>-3.5904929158476519E-2</v>
      </c>
      <c r="P113" s="2">
        <f t="shared" si="24"/>
        <v>32821.883399999999</v>
      </c>
      <c r="Q113">
        <f t="shared" si="27"/>
        <v>2.418867393846919E-6</v>
      </c>
      <c r="R113">
        <v>0.1</v>
      </c>
      <c r="S113">
        <f t="shared" si="28"/>
        <v>2.418867393846919E-7</v>
      </c>
      <c r="U113">
        <f>VLOOKUP(C113,'Active 1'!C$21:E$283,3,FALSE)</f>
        <v>11665.952332203828</v>
      </c>
      <c r="W113" t="s">
        <v>45</v>
      </c>
      <c r="X113" t="s">
        <v>44</v>
      </c>
      <c r="AC113" t="s">
        <v>46</v>
      </c>
    </row>
    <row r="114" spans="1:29">
      <c r="A114" s="75" t="s">
        <v>58</v>
      </c>
      <c r="B114" s="76"/>
      <c r="C114" s="77">
        <v>47840.383999999998</v>
      </c>
      <c r="D114" s="77"/>
      <c r="E114">
        <f t="shared" si="17"/>
        <v>11665.953095698889</v>
      </c>
      <c r="F114">
        <f t="shared" si="18"/>
        <v>11666</v>
      </c>
      <c r="G114">
        <f t="shared" si="25"/>
        <v>-3.6860200001683552E-2</v>
      </c>
      <c r="M114">
        <f>G114</f>
        <v>-3.6860200001683552E-2</v>
      </c>
      <c r="O114">
        <f t="shared" si="26"/>
        <v>-3.5904929158476519E-2</v>
      </c>
      <c r="P114" s="2">
        <f t="shared" si="24"/>
        <v>32821.883999999998</v>
      </c>
      <c r="Q114">
        <f t="shared" si="27"/>
        <v>9.1254238388147601E-7</v>
      </c>
      <c r="R114">
        <v>0.1</v>
      </c>
      <c r="S114">
        <f t="shared" si="28"/>
        <v>9.1254238388147601E-8</v>
      </c>
      <c r="U114">
        <f>VLOOKUP(C114,'Active 1'!C$21:E$283,3,FALSE)</f>
        <v>11665.953095698889</v>
      </c>
      <c r="V114" s="5" t="s">
        <v>59</v>
      </c>
      <c r="Z114" t="s">
        <v>46</v>
      </c>
    </row>
    <row r="115" spans="1:29">
      <c r="A115" s="75" t="s">
        <v>31</v>
      </c>
      <c r="B115" s="76" t="s">
        <v>72</v>
      </c>
      <c r="C115" s="77">
        <v>48106.395299999996</v>
      </c>
      <c r="D115" s="77">
        <v>1.5E-3</v>
      </c>
      <c r="E115">
        <f t="shared" si="17"/>
        <v>12004.450285464438</v>
      </c>
      <c r="F115">
        <f t="shared" si="18"/>
        <v>12004.5</v>
      </c>
      <c r="G115">
        <f t="shared" si="25"/>
        <v>-3.9068650003173389E-2</v>
      </c>
      <c r="I115">
        <f>+G115</f>
        <v>-3.9068650003173389E-2</v>
      </c>
      <c r="N115">
        <f ca="1">+C$11+C$12*F115</f>
        <v>-4.2620047846310058E-2</v>
      </c>
      <c r="O115">
        <f t="shared" si="26"/>
        <v>-3.8469648588788485E-2</v>
      </c>
      <c r="P115" s="2">
        <f t="shared" si="24"/>
        <v>33087.895299999996</v>
      </c>
      <c r="Q115">
        <f t="shared" si="27"/>
        <v>3.5880269443511451E-7</v>
      </c>
      <c r="R115">
        <v>1</v>
      </c>
      <c r="S115">
        <f t="shared" si="28"/>
        <v>3.5880269443511451E-7</v>
      </c>
      <c r="U115">
        <f>VLOOKUP(C115,'Active 1'!C$21:E$283,3,FALSE)</f>
        <v>12004.450285464438</v>
      </c>
    </row>
    <row r="116" spans="1:29">
      <c r="A116" s="75" t="s">
        <v>60</v>
      </c>
      <c r="B116" s="76" t="s">
        <v>72</v>
      </c>
      <c r="C116" s="77">
        <v>48106.400999999998</v>
      </c>
      <c r="D116" s="77"/>
      <c r="E116">
        <f t="shared" si="17"/>
        <v>12004.457538667526</v>
      </c>
      <c r="F116">
        <f t="shared" si="18"/>
        <v>12004.5</v>
      </c>
      <c r="G116">
        <f t="shared" si="25"/>
        <v>-3.3368650001648348E-2</v>
      </c>
      <c r="L116">
        <f>+G116</f>
        <v>-3.3368650001648348E-2</v>
      </c>
      <c r="O116">
        <f t="shared" si="26"/>
        <v>-3.8469648588788485E-2</v>
      </c>
      <c r="P116" s="2">
        <f t="shared" si="24"/>
        <v>33087.900999999998</v>
      </c>
      <c r="Q116">
        <f t="shared" si="27"/>
        <v>2.6020186586005681E-5</v>
      </c>
      <c r="R116">
        <v>0.1</v>
      </c>
      <c r="S116">
        <f t="shared" si="28"/>
        <v>2.6020186586005683E-6</v>
      </c>
      <c r="U116">
        <f>VLOOKUP(C116,'Active 1'!C$21:E$283,3,FALSE)</f>
        <v>12004.457538667526</v>
      </c>
      <c r="W116" t="s">
        <v>45</v>
      </c>
      <c r="X116" t="s">
        <v>44</v>
      </c>
      <c r="Y116">
        <v>8</v>
      </c>
      <c r="AA116" t="s">
        <v>42</v>
      </c>
      <c r="AC116" t="s">
        <v>44</v>
      </c>
    </row>
    <row r="117" spans="1:29">
      <c r="A117" s="75" t="s">
        <v>32</v>
      </c>
      <c r="B117" s="76"/>
      <c r="C117" s="77">
        <v>48115.431600000004</v>
      </c>
      <c r="D117" s="77"/>
      <c r="E117">
        <f t="shared" ref="E117:E148" si="29">+(C117-C$7)/C$8</f>
        <v>12015.948902838516</v>
      </c>
      <c r="F117">
        <f t="shared" ref="F117:F148" si="30">ROUND(2*E117,0)/2</f>
        <v>12016</v>
      </c>
      <c r="G117">
        <f t="shared" si="25"/>
        <v>-4.0155199996661395E-2</v>
      </c>
      <c r="I117">
        <f>+G117</f>
        <v>-4.0155199996661395E-2</v>
      </c>
      <c r="N117">
        <f ca="1">+C$11+C$12*F117</f>
        <v>-4.2719457096626029E-2</v>
      </c>
      <c r="O117">
        <f t="shared" si="26"/>
        <v>-3.8557852134754954E-2</v>
      </c>
      <c r="P117" s="2">
        <f t="shared" si="24"/>
        <v>33096.931600000004</v>
      </c>
      <c r="Q117">
        <f t="shared" si="27"/>
        <v>2.5515201919370786E-6</v>
      </c>
      <c r="R117">
        <v>1</v>
      </c>
      <c r="S117">
        <f t="shared" si="28"/>
        <v>2.5515201919370786E-6</v>
      </c>
      <c r="U117">
        <f>VLOOKUP(C117,'Active 1'!C$21:E$283,3,FALSE)</f>
        <v>12015.948902838516</v>
      </c>
    </row>
    <row r="118" spans="1:29">
      <c r="A118" s="75" t="s">
        <v>31</v>
      </c>
      <c r="B118" s="76" t="s">
        <v>72</v>
      </c>
      <c r="C118" s="77">
        <v>48132.329299999998</v>
      </c>
      <c r="D118" s="77">
        <v>2.7000000000000001E-3</v>
      </c>
      <c r="E118">
        <f t="shared" si="29"/>
        <v>12037.451087007006</v>
      </c>
      <c r="F118">
        <f t="shared" si="30"/>
        <v>12037.5</v>
      </c>
      <c r="G118">
        <f t="shared" si="25"/>
        <v>-3.8438750001660082E-2</v>
      </c>
      <c r="I118">
        <f>+G118</f>
        <v>-3.8438750001660082E-2</v>
      </c>
      <c r="N118">
        <f ca="1">+C$11+C$12*F118</f>
        <v>-4.2905309173303721E-2</v>
      </c>
      <c r="O118">
        <f t="shared" si="26"/>
        <v>-3.8722943253657702E-2</v>
      </c>
      <c r="P118" s="2">
        <f t="shared" si="24"/>
        <v>33113.829299999998</v>
      </c>
      <c r="Q118">
        <f t="shared" si="27"/>
        <v>8.0765804480982313E-8</v>
      </c>
      <c r="R118">
        <v>1</v>
      </c>
      <c r="S118">
        <f t="shared" si="28"/>
        <v>8.0765804480982313E-8</v>
      </c>
      <c r="U118">
        <f>VLOOKUP(C118,'Active 1'!C$21:E$283,3,FALSE)</f>
        <v>12037.451087007006</v>
      </c>
    </row>
    <row r="119" spans="1:29">
      <c r="A119" s="75" t="s">
        <v>61</v>
      </c>
      <c r="B119" s="76"/>
      <c r="C119" s="77">
        <v>48133.504500000003</v>
      </c>
      <c r="D119" s="77"/>
      <c r="E119">
        <f t="shared" si="29"/>
        <v>12038.946519334182</v>
      </c>
      <c r="F119">
        <f t="shared" si="30"/>
        <v>12039</v>
      </c>
      <c r="G119">
        <f t="shared" si="25"/>
        <v>-4.2028299991216045E-2</v>
      </c>
      <c r="M119">
        <f>+G119</f>
        <v>-4.2028299991216045E-2</v>
      </c>
      <c r="O119">
        <f t="shared" si="26"/>
        <v>-3.8734470421061505E-2</v>
      </c>
      <c r="P119" s="2">
        <f t="shared" si="24"/>
        <v>33115.004500000003</v>
      </c>
      <c r="Q119">
        <f t="shared" si="27"/>
        <v>1.084931323722444E-5</v>
      </c>
      <c r="R119">
        <v>0.1</v>
      </c>
      <c r="S119">
        <f t="shared" si="28"/>
        <v>1.0849313237224441E-6</v>
      </c>
      <c r="U119">
        <f>VLOOKUP(C119,'Active 1'!C$21:E$283,3,FALSE)</f>
        <v>12038.946519334182</v>
      </c>
      <c r="W119" t="s">
        <v>45</v>
      </c>
      <c r="X119" t="s">
        <v>44</v>
      </c>
      <c r="AC119" t="s">
        <v>46</v>
      </c>
    </row>
    <row r="120" spans="1:29">
      <c r="A120" s="75" t="s">
        <v>61</v>
      </c>
      <c r="B120" s="76"/>
      <c r="C120" s="77">
        <v>48133.507899999997</v>
      </c>
      <c r="D120" s="77"/>
      <c r="E120">
        <f t="shared" si="29"/>
        <v>12038.95084580619</v>
      </c>
      <c r="F120">
        <f t="shared" si="30"/>
        <v>12039</v>
      </c>
      <c r="G120">
        <f t="shared" si="25"/>
        <v>-3.8628299997071736E-2</v>
      </c>
      <c r="M120">
        <f>+G120</f>
        <v>-3.8628299997071736E-2</v>
      </c>
      <c r="O120">
        <f t="shared" si="26"/>
        <v>-3.8734470421061505E-2</v>
      </c>
      <c r="P120" s="2">
        <f t="shared" si="24"/>
        <v>33115.007899999997</v>
      </c>
      <c r="Q120">
        <f t="shared" si="27"/>
        <v>1.1272158930167435E-8</v>
      </c>
      <c r="R120">
        <v>0.1</v>
      </c>
      <c r="S120">
        <f t="shared" si="28"/>
        <v>1.1272158930167437E-9</v>
      </c>
      <c r="U120">
        <f>VLOOKUP(C120,'Active 1'!C$21:E$283,3,FALSE)</f>
        <v>12038.95084580619</v>
      </c>
      <c r="W120" t="s">
        <v>45</v>
      </c>
      <c r="X120" t="s">
        <v>59</v>
      </c>
      <c r="AC120" t="s">
        <v>46</v>
      </c>
    </row>
    <row r="121" spans="1:29">
      <c r="A121" s="75" t="s">
        <v>31</v>
      </c>
      <c r="B121" s="76" t="s">
        <v>71</v>
      </c>
      <c r="C121" s="77">
        <v>48145.295100000003</v>
      </c>
      <c r="D121" s="77">
        <v>1E-3</v>
      </c>
      <c r="E121">
        <f t="shared" si="29"/>
        <v>12053.949960788172</v>
      </c>
      <c r="F121">
        <f t="shared" si="30"/>
        <v>12054</v>
      </c>
      <c r="G121">
        <f t="shared" si="25"/>
        <v>-3.9323799996054731E-2</v>
      </c>
      <c r="I121">
        <f>+G121</f>
        <v>-3.9323799996054731E-2</v>
      </c>
      <c r="N121">
        <f ca="1">+C$11+C$12*F121</f>
        <v>-4.3047939836800553E-2</v>
      </c>
      <c r="O121">
        <f t="shared" si="26"/>
        <v>-3.8849807968580848E-2</v>
      </c>
      <c r="P121" s="2">
        <f t="shared" si="24"/>
        <v>33126.795100000003</v>
      </c>
      <c r="Q121">
        <f t="shared" si="27"/>
        <v>2.2466844210880297E-7</v>
      </c>
      <c r="R121">
        <v>1</v>
      </c>
      <c r="S121">
        <f t="shared" si="28"/>
        <v>2.2466844210880297E-7</v>
      </c>
      <c r="U121">
        <f>VLOOKUP(C121,'Active 1'!C$21:E$283,3,FALSE)</f>
        <v>12053.949960788172</v>
      </c>
    </row>
    <row r="122" spans="1:29">
      <c r="A122" s="75" t="s">
        <v>62</v>
      </c>
      <c r="B122" s="76"/>
      <c r="C122" s="77">
        <v>48482.421399999999</v>
      </c>
      <c r="D122" s="77"/>
      <c r="E122">
        <f t="shared" si="29"/>
        <v>12482.940402720742</v>
      </c>
      <c r="F122">
        <f t="shared" si="30"/>
        <v>12483</v>
      </c>
      <c r="G122">
        <f t="shared" si="25"/>
        <v>-4.6835100001771934E-2</v>
      </c>
      <c r="M122">
        <f>+G122</f>
        <v>-4.6835100001771934E-2</v>
      </c>
      <c r="O122">
        <f t="shared" si="26"/>
        <v>-4.2199158058897568E-2</v>
      </c>
      <c r="P122" s="2">
        <f t="shared" si="24"/>
        <v>33463.921399999999</v>
      </c>
      <c r="Q122">
        <f t="shared" si="27"/>
        <v>2.1491957697701756E-5</v>
      </c>
      <c r="R122">
        <v>0.1</v>
      </c>
      <c r="S122">
        <f t="shared" si="28"/>
        <v>2.1491957697701756E-6</v>
      </c>
      <c r="U122">
        <f>VLOOKUP(C122,'Active 1'!C$21:E$283,3,FALSE)</f>
        <v>12482.940402720742</v>
      </c>
      <c r="W122" t="s">
        <v>45</v>
      </c>
      <c r="X122" t="s">
        <v>44</v>
      </c>
      <c r="AC122" t="s">
        <v>46</v>
      </c>
    </row>
    <row r="123" spans="1:29">
      <c r="A123" s="75" t="s">
        <v>32</v>
      </c>
      <c r="B123" s="76"/>
      <c r="C123" s="77">
        <v>48482.426800000001</v>
      </c>
      <c r="D123" s="77"/>
      <c r="E123">
        <f t="shared" si="29"/>
        <v>12482.947274176297</v>
      </c>
      <c r="F123">
        <f t="shared" si="30"/>
        <v>12483</v>
      </c>
      <c r="G123">
        <f t="shared" si="25"/>
        <v>-4.1435099999944214E-2</v>
      </c>
      <c r="I123">
        <f>+G123</f>
        <v>-4.1435099999944214E-2</v>
      </c>
      <c r="N123">
        <f ca="1">+C$11+C$12*F123</f>
        <v>-4.6756337087718258E-2</v>
      </c>
      <c r="O123">
        <f t="shared" si="26"/>
        <v>-4.2199158058897568E-2</v>
      </c>
      <c r="P123" s="2">
        <f t="shared" si="24"/>
        <v>33463.926800000001</v>
      </c>
      <c r="Q123">
        <f t="shared" si="27"/>
        <v>5.837847174515671E-7</v>
      </c>
      <c r="R123">
        <v>1</v>
      </c>
      <c r="S123">
        <f t="shared" si="28"/>
        <v>5.837847174515671E-7</v>
      </c>
      <c r="U123">
        <f>VLOOKUP(C123,'Active 1'!C$21:E$283,3,FALSE)</f>
        <v>12482.947274176297</v>
      </c>
    </row>
    <row r="124" spans="1:29">
      <c r="A124" s="75" t="s">
        <v>31</v>
      </c>
      <c r="B124" s="76" t="s">
        <v>71</v>
      </c>
      <c r="C124" s="77">
        <v>48482.427199999998</v>
      </c>
      <c r="D124" s="77">
        <v>2.8E-3</v>
      </c>
      <c r="E124">
        <f t="shared" si="29"/>
        <v>12482.947783173002</v>
      </c>
      <c r="F124">
        <f t="shared" si="30"/>
        <v>12483</v>
      </c>
      <c r="G124">
        <f t="shared" si="25"/>
        <v>-4.1035100002773106E-2</v>
      </c>
      <c r="I124">
        <f>+G124</f>
        <v>-4.1035100002773106E-2</v>
      </c>
      <c r="N124">
        <f ca="1">+C$11+C$12*F124</f>
        <v>-4.6756337087718258E-2</v>
      </c>
      <c r="O124">
        <f t="shared" si="26"/>
        <v>-4.2199158058897568E-2</v>
      </c>
      <c r="P124" s="2">
        <f t="shared" si="24"/>
        <v>33463.927199999998</v>
      </c>
      <c r="Q124">
        <f t="shared" si="27"/>
        <v>1.3550311580282607E-6</v>
      </c>
      <c r="R124">
        <v>1</v>
      </c>
      <c r="S124">
        <f t="shared" si="28"/>
        <v>1.3550311580282607E-6</v>
      </c>
      <c r="U124">
        <f>VLOOKUP(C124,'Active 1'!C$21:E$283,3,FALSE)</f>
        <v>12482.947783173002</v>
      </c>
    </row>
    <row r="125" spans="1:29">
      <c r="A125" s="75" t="s">
        <v>62</v>
      </c>
      <c r="B125" s="76" t="s">
        <v>72</v>
      </c>
      <c r="C125" s="77">
        <v>48484.388500000001</v>
      </c>
      <c r="D125" s="77"/>
      <c r="E125">
        <f t="shared" si="29"/>
        <v>12485.443521279947</v>
      </c>
      <c r="F125">
        <f t="shared" si="30"/>
        <v>12485.5</v>
      </c>
      <c r="G125">
        <f t="shared" si="25"/>
        <v>-4.438434999610763E-2</v>
      </c>
      <c r="M125">
        <f>+G125</f>
        <v>-4.438434999610763E-2</v>
      </c>
      <c r="O125">
        <f t="shared" si="26"/>
        <v>-4.2218963531291613E-2</v>
      </c>
      <c r="P125" s="2">
        <f t="shared" si="24"/>
        <v>33465.888500000001</v>
      </c>
      <c r="Q125">
        <f t="shared" si="27"/>
        <v>4.6888985420084086E-6</v>
      </c>
      <c r="R125">
        <v>0.1</v>
      </c>
      <c r="S125">
        <f t="shared" si="28"/>
        <v>4.6888985420084089E-7</v>
      </c>
      <c r="U125">
        <f>VLOOKUP(C125,'Active 1'!C$21:E$283,3,FALSE)</f>
        <v>12485.443521279947</v>
      </c>
      <c r="W125" t="s">
        <v>45</v>
      </c>
      <c r="X125" t="s">
        <v>44</v>
      </c>
      <c r="AC125" t="s">
        <v>46</v>
      </c>
    </row>
    <row r="126" spans="1:29">
      <c r="A126" s="75" t="s">
        <v>31</v>
      </c>
      <c r="B126" s="76" t="s">
        <v>72</v>
      </c>
      <c r="C126" s="77">
        <v>48484.3966</v>
      </c>
      <c r="D126" s="77">
        <v>3.5999999999999999E-3</v>
      </c>
      <c r="E126">
        <f t="shared" si="29"/>
        <v>12485.453828463276</v>
      </c>
      <c r="F126">
        <f t="shared" si="30"/>
        <v>12485.5</v>
      </c>
      <c r="G126">
        <f t="shared" si="25"/>
        <v>-3.6284349997004028E-2</v>
      </c>
      <c r="I126">
        <f>+G126</f>
        <v>-3.6284349997004028E-2</v>
      </c>
      <c r="N126">
        <f ca="1">+C$11+C$12*F126</f>
        <v>-4.6777947794308689E-2</v>
      </c>
      <c r="O126">
        <f t="shared" si="26"/>
        <v>-4.2218963531291613E-2</v>
      </c>
      <c r="P126" s="2">
        <f t="shared" si="24"/>
        <v>33465.8966</v>
      </c>
      <c r="Q126">
        <f t="shared" si="27"/>
        <v>3.5219637801349376E-5</v>
      </c>
      <c r="R126">
        <v>1</v>
      </c>
      <c r="S126">
        <f t="shared" si="28"/>
        <v>3.5219637801349376E-5</v>
      </c>
      <c r="U126">
        <f>VLOOKUP(C126,'Active 1'!C$21:E$283,3,FALSE)</f>
        <v>12485.453828463276</v>
      </c>
    </row>
    <row r="127" spans="1:29">
      <c r="A127" s="75" t="s">
        <v>31</v>
      </c>
      <c r="B127" s="76" t="s">
        <v>72</v>
      </c>
      <c r="C127" s="77">
        <v>48488.316899999998</v>
      </c>
      <c r="D127" s="77">
        <v>1.4E-3</v>
      </c>
      <c r="E127">
        <f t="shared" si="29"/>
        <v>12490.442377946089</v>
      </c>
      <c r="F127">
        <f t="shared" si="30"/>
        <v>12490.5</v>
      </c>
      <c r="G127">
        <f t="shared" si="25"/>
        <v>-4.5282849998329766E-2</v>
      </c>
      <c r="I127">
        <f>+G127</f>
        <v>-4.5282849998329766E-2</v>
      </c>
      <c r="N127">
        <f ca="1">+C$11+C$12*F127</f>
        <v>-4.6821169207489549E-2</v>
      </c>
      <c r="O127">
        <f t="shared" si="26"/>
        <v>-4.2258584456910206E-2</v>
      </c>
      <c r="P127" s="2">
        <f t="shared" si="24"/>
        <v>33469.816899999998</v>
      </c>
      <c r="Q127">
        <f t="shared" si="27"/>
        <v>9.1461820650177456E-6</v>
      </c>
      <c r="R127">
        <v>1</v>
      </c>
      <c r="S127">
        <f t="shared" si="28"/>
        <v>9.1461820650177456E-6</v>
      </c>
      <c r="U127">
        <f>VLOOKUP(C127,'Active 1'!C$21:E$283,3,FALSE)</f>
        <v>12490.442377946089</v>
      </c>
    </row>
    <row r="128" spans="1:29">
      <c r="A128" s="75" t="s">
        <v>31</v>
      </c>
      <c r="B128" s="76" t="s">
        <v>71</v>
      </c>
      <c r="C128" s="77">
        <v>48489.493499999997</v>
      </c>
      <c r="D128" s="77">
        <v>1.8E-3</v>
      </c>
      <c r="E128">
        <f t="shared" si="29"/>
        <v>12491.939591761733</v>
      </c>
      <c r="F128">
        <f t="shared" si="30"/>
        <v>12492</v>
      </c>
      <c r="G128">
        <f t="shared" si="25"/>
        <v>-4.747240000142483E-2</v>
      </c>
      <c r="I128">
        <f>+G128</f>
        <v>-4.747240000142483E-2</v>
      </c>
      <c r="N128">
        <f ca="1">+C$11+C$12*F128</f>
        <v>-4.6834135631443799E-2</v>
      </c>
      <c r="O128">
        <f t="shared" si="26"/>
        <v>-4.2270473329611716E-2</v>
      </c>
      <c r="P128" s="2">
        <f t="shared" si="24"/>
        <v>33470.993499999997</v>
      </c>
      <c r="Q128">
        <f t="shared" si="27"/>
        <v>2.7060041098920669E-5</v>
      </c>
      <c r="R128">
        <v>1</v>
      </c>
      <c r="S128">
        <f t="shared" si="28"/>
        <v>2.7060041098920669E-5</v>
      </c>
      <c r="U128">
        <f>VLOOKUP(C128,'Active 1'!C$21:E$283,3,FALSE)</f>
        <v>12491.939591761733</v>
      </c>
    </row>
    <row r="129" spans="1:29">
      <c r="A129" s="75" t="s">
        <v>62</v>
      </c>
      <c r="B129" s="76"/>
      <c r="C129" s="77">
        <v>48504.429900000003</v>
      </c>
      <c r="D129" s="77"/>
      <c r="E129">
        <f t="shared" si="29"/>
        <v>12510.946037823296</v>
      </c>
      <c r="F129">
        <f t="shared" si="30"/>
        <v>12511</v>
      </c>
      <c r="G129">
        <f t="shared" si="25"/>
        <v>-4.2406699998537078E-2</v>
      </c>
      <c r="M129">
        <f>+G129</f>
        <v>-4.2406699998537078E-2</v>
      </c>
      <c r="O129">
        <f t="shared" si="26"/>
        <v>-4.2421169384723734E-2</v>
      </c>
      <c r="P129" s="2">
        <f t="shared" si="24"/>
        <v>33485.929900000003</v>
      </c>
      <c r="Q129">
        <f t="shared" si="27"/>
        <v>2.0936313661856728E-10</v>
      </c>
      <c r="R129">
        <v>0.1</v>
      </c>
      <c r="S129">
        <f t="shared" si="28"/>
        <v>2.093631366185673E-11</v>
      </c>
      <c r="U129">
        <f>VLOOKUP(C129,'Active 1'!C$21:E$283,3,FALSE)</f>
        <v>12510.946037823296</v>
      </c>
      <c r="W129" t="s">
        <v>45</v>
      </c>
      <c r="X129" t="s">
        <v>44</v>
      </c>
      <c r="AC129" t="s">
        <v>46</v>
      </c>
    </row>
    <row r="130" spans="1:29">
      <c r="A130" s="75" t="s">
        <v>62</v>
      </c>
      <c r="B130" s="76" t="s">
        <v>72</v>
      </c>
      <c r="C130" s="77">
        <v>48532.326399999998</v>
      </c>
      <c r="D130" s="77"/>
      <c r="E130">
        <f t="shared" si="29"/>
        <v>12546.44410446292</v>
      </c>
      <c r="F130">
        <f t="shared" si="30"/>
        <v>12546.5</v>
      </c>
      <c r="G130">
        <f t="shared" si="25"/>
        <v>-4.3926049998844974E-2</v>
      </c>
      <c r="M130">
        <f>+G130</f>
        <v>-4.3926049998844974E-2</v>
      </c>
      <c r="O130">
        <f t="shared" si="26"/>
        <v>-4.2703248010959073E-2</v>
      </c>
      <c r="P130" s="2">
        <f t="shared" si="24"/>
        <v>33513.826399999998</v>
      </c>
      <c r="Q130">
        <f t="shared" si="27"/>
        <v>1.4952447015777103E-6</v>
      </c>
      <c r="R130">
        <v>0.1</v>
      </c>
      <c r="S130">
        <f t="shared" si="28"/>
        <v>1.4952447015777105E-7</v>
      </c>
      <c r="U130">
        <f>VLOOKUP(C130,'Active 1'!C$21:E$283,3,FALSE)</f>
        <v>12546.44410446292</v>
      </c>
      <c r="W130" t="s">
        <v>45</v>
      </c>
      <c r="X130" t="s">
        <v>44</v>
      </c>
      <c r="AC130" t="s">
        <v>46</v>
      </c>
    </row>
    <row r="131" spans="1:29">
      <c r="A131" s="75" t="s">
        <v>63</v>
      </c>
      <c r="B131" s="76"/>
      <c r="C131" s="77">
        <v>48559.438199999997</v>
      </c>
      <c r="D131" s="77"/>
      <c r="E131">
        <f t="shared" si="29"/>
        <v>12580.943646811254</v>
      </c>
      <c r="F131">
        <f t="shared" si="30"/>
        <v>12581</v>
      </c>
      <c r="G131">
        <f t="shared" si="25"/>
        <v>-4.4285700001637451E-2</v>
      </c>
      <c r="M131">
        <f>+G131</f>
        <v>-4.4285700001637451E-2</v>
      </c>
      <c r="O131">
        <f t="shared" si="26"/>
        <v>-4.2978023525883952E-2</v>
      </c>
      <c r="P131" s="2">
        <f t="shared" ref="P131:P156" si="31">+C131-15018.5</f>
        <v>33540.938199999997</v>
      </c>
      <c r="Q131">
        <f t="shared" si="27"/>
        <v>1.7100177652390934E-6</v>
      </c>
      <c r="R131">
        <v>0.1</v>
      </c>
      <c r="S131">
        <f t="shared" si="28"/>
        <v>1.7100177652390935E-7</v>
      </c>
      <c r="U131">
        <f>VLOOKUP(C131,'Active 1'!C$21:E$283,3,FALSE)</f>
        <v>12580.943646811254</v>
      </c>
      <c r="W131" t="s">
        <v>45</v>
      </c>
      <c r="X131" t="s">
        <v>59</v>
      </c>
      <c r="AC131" t="s">
        <v>46</v>
      </c>
    </row>
    <row r="132" spans="1:29">
      <c r="A132" s="75" t="s">
        <v>63</v>
      </c>
      <c r="B132" s="76"/>
      <c r="C132" s="77">
        <v>48559.438699999999</v>
      </c>
      <c r="D132" s="77"/>
      <c r="E132">
        <f t="shared" si="29"/>
        <v>12580.944283057142</v>
      </c>
      <c r="F132">
        <f t="shared" si="30"/>
        <v>12581</v>
      </c>
      <c r="G132">
        <f t="shared" si="25"/>
        <v>-4.3785699999716599E-2</v>
      </c>
      <c r="M132">
        <f>+G132</f>
        <v>-4.3785699999716599E-2</v>
      </c>
      <c r="O132">
        <f t="shared" si="26"/>
        <v>-4.2978023525883952E-2</v>
      </c>
      <c r="P132" s="2">
        <f t="shared" si="31"/>
        <v>33540.938699999999</v>
      </c>
      <c r="Q132">
        <f t="shared" si="27"/>
        <v>6.5234128638273844E-7</v>
      </c>
      <c r="R132">
        <v>0.1</v>
      </c>
      <c r="S132">
        <f t="shared" si="28"/>
        <v>6.5234128638273844E-8</v>
      </c>
      <c r="U132">
        <f>VLOOKUP(C132,'Active 1'!C$21:E$283,3,FALSE)</f>
        <v>12580.944283057142</v>
      </c>
      <c r="W132" t="s">
        <v>45</v>
      </c>
      <c r="X132" t="s">
        <v>44</v>
      </c>
      <c r="AC132" t="s">
        <v>46</v>
      </c>
    </row>
    <row r="133" spans="1:29">
      <c r="A133" s="75" t="s">
        <v>65</v>
      </c>
      <c r="B133" s="76" t="s">
        <v>72</v>
      </c>
      <c r="C133" s="77">
        <v>48598.336000000003</v>
      </c>
      <c r="D133" s="77">
        <v>4.0000000000000001E-3</v>
      </c>
      <c r="E133">
        <f t="shared" si="29"/>
        <v>12630.440777151449</v>
      </c>
      <c r="F133">
        <f t="shared" si="30"/>
        <v>12630.5</v>
      </c>
      <c r="G133">
        <f t="shared" si="25"/>
        <v>-4.6540849994926248E-2</v>
      </c>
      <c r="L133">
        <f>+G133</f>
        <v>-4.6540849994926248E-2</v>
      </c>
      <c r="O133">
        <f t="shared" si="26"/>
        <v>-4.3373373330480594E-2</v>
      </c>
      <c r="P133" s="2">
        <f t="shared" si="31"/>
        <v>33579.836000000003</v>
      </c>
      <c r="Q133">
        <f t="shared" si="27"/>
        <v>1.0032908419807764E-5</v>
      </c>
      <c r="R133">
        <v>0.1</v>
      </c>
      <c r="S133">
        <f t="shared" si="28"/>
        <v>1.0032908419807764E-6</v>
      </c>
      <c r="U133">
        <f>VLOOKUP(C133,'Active 1'!C$21:E$283,3,FALSE)</f>
        <v>12630.440777151449</v>
      </c>
      <c r="W133" t="s">
        <v>45</v>
      </c>
      <c r="Y133">
        <v>20</v>
      </c>
      <c r="AA133" t="s">
        <v>64</v>
      </c>
      <c r="AC133" t="s">
        <v>44</v>
      </c>
    </row>
    <row r="134" spans="1:29">
      <c r="A134" s="75" t="s">
        <v>66</v>
      </c>
      <c r="B134" s="76"/>
      <c r="C134" s="77">
        <v>48823.4853</v>
      </c>
      <c r="D134" s="77">
        <v>1.1000000000000001E-3</v>
      </c>
      <c r="E134">
        <f t="shared" si="29"/>
        <v>12916.941408243738</v>
      </c>
      <c r="F134">
        <f t="shared" si="30"/>
        <v>12917</v>
      </c>
      <c r="G134">
        <f t="shared" si="25"/>
        <v>-4.6044899994740263E-2</v>
      </c>
      <c r="L134">
        <f>+G134</f>
        <v>-4.6044899994740263E-2</v>
      </c>
      <c r="O134">
        <f t="shared" si="26"/>
        <v>-4.5687231269452039E-2</v>
      </c>
      <c r="P134" s="2">
        <f t="shared" si="31"/>
        <v>33804.9853</v>
      </c>
      <c r="Q134">
        <f t="shared" si="27"/>
        <v>1.279269170493029E-7</v>
      </c>
      <c r="R134">
        <v>0.1</v>
      </c>
      <c r="S134">
        <f t="shared" si="28"/>
        <v>1.2792691704930291E-8</v>
      </c>
      <c r="U134">
        <f>VLOOKUP(C134,'Active 1'!C$21:E$283,3,FALSE)</f>
        <v>12916.941408243738</v>
      </c>
      <c r="Y134">
        <v>28</v>
      </c>
      <c r="AA134" t="s">
        <v>64</v>
      </c>
      <c r="AC134" t="s">
        <v>44</v>
      </c>
    </row>
    <row r="135" spans="1:29">
      <c r="A135" s="75" t="s">
        <v>31</v>
      </c>
      <c r="B135" s="76" t="s">
        <v>71</v>
      </c>
      <c r="C135" s="77">
        <v>48864.348700000002</v>
      </c>
      <c r="D135" s="77">
        <v>8.0000000000000004E-4</v>
      </c>
      <c r="E135">
        <f t="shared" si="29"/>
        <v>12968.939748405477</v>
      </c>
      <c r="F135">
        <f t="shared" si="30"/>
        <v>12969</v>
      </c>
      <c r="G135">
        <f t="shared" si="25"/>
        <v>-4.7349299995403271E-2</v>
      </c>
      <c r="I135">
        <f>+G135</f>
        <v>-4.7349299995403271E-2</v>
      </c>
      <c r="N135">
        <f t="shared" ref="N135:N156" ca="1" si="32">+C$11+C$12*F135</f>
        <v>-5.0957458448897749E-2</v>
      </c>
      <c r="O135">
        <f t="shared" si="26"/>
        <v>-4.6111883373212648E-2</v>
      </c>
      <c r="P135" s="2">
        <f t="shared" si="31"/>
        <v>33845.848700000002</v>
      </c>
      <c r="Q135">
        <f t="shared" si="27"/>
        <v>1.5311998968736523E-6</v>
      </c>
      <c r="R135">
        <v>1</v>
      </c>
      <c r="S135">
        <f t="shared" si="28"/>
        <v>1.5311998968736523E-6</v>
      </c>
      <c r="U135">
        <f>VLOOKUP(C135,'Active 1'!C$21:E$283,3,FALSE)</f>
        <v>12968.939748405477</v>
      </c>
    </row>
    <row r="136" spans="1:29">
      <c r="A136" s="75" t="s">
        <v>31</v>
      </c>
      <c r="B136" s="76" t="s">
        <v>72</v>
      </c>
      <c r="C136" s="77">
        <v>48865.524700000002</v>
      </c>
      <c r="D136" s="77">
        <v>1.2999999999999999E-3</v>
      </c>
      <c r="E136">
        <f t="shared" si="29"/>
        <v>12970.436198726062</v>
      </c>
      <c r="F136">
        <f t="shared" si="30"/>
        <v>12970.5</v>
      </c>
      <c r="G136">
        <f t="shared" si="25"/>
        <v>-5.0138849997892976E-2</v>
      </c>
      <c r="I136">
        <f>+G136</f>
        <v>-5.0138849997892976E-2</v>
      </c>
      <c r="N136">
        <f t="shared" ca="1" si="32"/>
        <v>-5.0970424872852013E-2</v>
      </c>
      <c r="O136">
        <f t="shared" si="26"/>
        <v>-4.6124154312106105E-2</v>
      </c>
      <c r="P136" s="2">
        <f t="shared" si="31"/>
        <v>33847.024700000002</v>
      </c>
      <c r="Q136">
        <f t="shared" si="27"/>
        <v>1.6117781449475711E-5</v>
      </c>
      <c r="R136">
        <v>1</v>
      </c>
      <c r="S136">
        <f t="shared" si="28"/>
        <v>1.6117781449475711E-5</v>
      </c>
      <c r="U136">
        <f>VLOOKUP(C136,'Active 1'!C$21:E$283,3,FALSE)</f>
        <v>12970.436198726062</v>
      </c>
    </row>
    <row r="137" spans="1:29" ht="13.5" thickBot="1">
      <c r="A137" s="75" t="s">
        <v>31</v>
      </c>
      <c r="B137" s="76" t="s">
        <v>72</v>
      </c>
      <c r="C137" s="77">
        <v>49236.449200000003</v>
      </c>
      <c r="D137" s="77">
        <v>1.4E-3</v>
      </c>
      <c r="E137">
        <f t="shared" si="29"/>
        <v>13442.434571972586</v>
      </c>
      <c r="F137" s="31">
        <f t="shared" si="30"/>
        <v>13442.5</v>
      </c>
      <c r="G137" s="31">
        <f t="shared" si="25"/>
        <v>-5.1417249997030012E-2</v>
      </c>
      <c r="I137">
        <f>+G137</f>
        <v>-5.1417249997030012E-2</v>
      </c>
      <c r="N137">
        <f t="shared" ca="1" si="32"/>
        <v>-5.5050526277125103E-2</v>
      </c>
      <c r="O137">
        <f t="shared" si="26"/>
        <v>-5.0044893371183716E-2</v>
      </c>
      <c r="P137" s="2">
        <f t="shared" si="31"/>
        <v>34217.949200000003</v>
      </c>
      <c r="Q137">
        <f t="shared" si="27"/>
        <v>1.883362708504232E-6</v>
      </c>
      <c r="R137">
        <v>1</v>
      </c>
      <c r="S137">
        <f t="shared" si="28"/>
        <v>1.883362708504232E-6</v>
      </c>
      <c r="U137">
        <f>VLOOKUP(C137,'Active 1'!C$21:E$283,3,FALSE)</f>
        <v>13442.434571972586</v>
      </c>
    </row>
    <row r="138" spans="1:29">
      <c r="A138" s="98" t="s">
        <v>187</v>
      </c>
      <c r="B138" s="76" t="s">
        <v>71</v>
      </c>
      <c r="C138" s="77">
        <v>50657.644</v>
      </c>
      <c r="D138" s="77"/>
      <c r="E138">
        <f t="shared" si="29"/>
        <v>15250.893257409691</v>
      </c>
      <c r="F138">
        <f t="shared" si="30"/>
        <v>15251</v>
      </c>
      <c r="H138" s="19"/>
      <c r="N138">
        <f t="shared" ca="1" si="32"/>
        <v>-7.0683711424641804E-2</v>
      </c>
      <c r="O138">
        <f t="shared" si="26"/>
        <v>-6.6165171744264062E-2</v>
      </c>
      <c r="P138" s="2">
        <f t="shared" si="31"/>
        <v>35639.144</v>
      </c>
      <c r="Q138">
        <f>+(O138-T138)^2</f>
        <v>3.1398168152519919E-4</v>
      </c>
      <c r="S138">
        <f t="shared" si="28"/>
        <v>0</v>
      </c>
      <c r="T138" s="24">
        <f>+C138-(C$7+F138*C$8)</f>
        <v>-8.3884699997724965E-2</v>
      </c>
      <c r="U138">
        <f>VLOOKUP(C138,'Active 1'!C$21:E$283,3,FALSE)</f>
        <v>15250.893257409691</v>
      </c>
    </row>
    <row r="139" spans="1:29">
      <c r="A139" s="78" t="s">
        <v>40</v>
      </c>
      <c r="B139" s="76"/>
      <c r="C139" s="77">
        <v>50968.856500000002</v>
      </c>
      <c r="D139" s="77">
        <v>2E-3</v>
      </c>
      <c r="E139">
        <f t="shared" si="29"/>
        <v>15646.908602133439</v>
      </c>
      <c r="F139">
        <f t="shared" si="30"/>
        <v>15647</v>
      </c>
      <c r="G139">
        <f t="shared" ref="G139:G156" si="33">+C139-(C$7+F139*C$8)</f>
        <v>-7.1825899998657405E-2</v>
      </c>
      <c r="K139">
        <f>+G139</f>
        <v>-7.1825899998657405E-2</v>
      </c>
      <c r="N139">
        <f t="shared" ca="1" si="32"/>
        <v>-7.4106847348565819E-2</v>
      </c>
      <c r="O139">
        <f t="shared" si="26"/>
        <v>-6.9927313463947802E-2</v>
      </c>
      <c r="P139" s="2">
        <f t="shared" si="31"/>
        <v>35950.356500000002</v>
      </c>
      <c r="Q139">
        <f t="shared" ref="Q139:Q156" si="34">+(O139-G139)^2</f>
        <v>3.6046308297806214E-6</v>
      </c>
      <c r="R139">
        <v>1</v>
      </c>
      <c r="S139">
        <f t="shared" si="28"/>
        <v>3.6046308297806214E-6</v>
      </c>
      <c r="U139">
        <f>VLOOKUP(C139,'Active 1'!C$21:E$283,3,FALSE)</f>
        <v>15646.908602133439</v>
      </c>
    </row>
    <row r="140" spans="1:29">
      <c r="A140" s="75" t="s">
        <v>30</v>
      </c>
      <c r="B140" s="76"/>
      <c r="C140" s="77">
        <v>51000.2912</v>
      </c>
      <c r="D140" s="77" t="s">
        <v>16</v>
      </c>
      <c r="E140">
        <f t="shared" si="29"/>
        <v>15686.908999150868</v>
      </c>
      <c r="F140">
        <f t="shared" si="30"/>
        <v>15687</v>
      </c>
      <c r="G140">
        <f t="shared" si="33"/>
        <v>-7.1513900002173614E-2</v>
      </c>
      <c r="I140">
        <f>+G140</f>
        <v>-7.1513900002173614E-2</v>
      </c>
      <c r="N140">
        <f t="shared" ca="1" si="32"/>
        <v>-7.4452618654012703E-2</v>
      </c>
      <c r="O140">
        <f t="shared" si="26"/>
        <v>-7.0311969530643614E-2</v>
      </c>
      <c r="P140" s="2">
        <f t="shared" si="31"/>
        <v>35981.7912</v>
      </c>
      <c r="Q140">
        <f t="shared" si="34"/>
        <v>1.4446368583923268E-6</v>
      </c>
      <c r="R140">
        <v>1</v>
      </c>
      <c r="S140">
        <f t="shared" si="28"/>
        <v>1.4446368583923268E-6</v>
      </c>
      <c r="U140">
        <f>VLOOKUP(C140,'Active 1'!C$21:E$283,3,FALSE)</f>
        <v>15686.908999150868</v>
      </c>
    </row>
    <row r="141" spans="1:29">
      <c r="A141" s="78" t="s">
        <v>40</v>
      </c>
      <c r="B141" s="76"/>
      <c r="C141" s="77">
        <v>51001.862699999998</v>
      </c>
      <c r="D141" s="77">
        <v>5.0000000000000001E-4</v>
      </c>
      <c r="E141">
        <f t="shared" si="29"/>
        <v>15688.908719966172</v>
      </c>
      <c r="F141">
        <f t="shared" si="30"/>
        <v>15689</v>
      </c>
      <c r="G141">
        <f t="shared" si="33"/>
        <v>-7.1733299999323208E-2</v>
      </c>
      <c r="K141">
        <f>+G141</f>
        <v>-7.1733299999323208E-2</v>
      </c>
      <c r="N141">
        <f t="shared" ca="1" si="32"/>
        <v>-7.4469907219285036E-2</v>
      </c>
      <c r="O141">
        <f t="shared" si="26"/>
        <v>-7.0331224691038738E-2</v>
      </c>
      <c r="P141" s="2">
        <f t="shared" si="31"/>
        <v>35983.362699999998</v>
      </c>
      <c r="Q141">
        <f t="shared" si="34"/>
        <v>1.9658151701009918E-6</v>
      </c>
      <c r="R141">
        <v>1</v>
      </c>
      <c r="S141">
        <f t="shared" si="28"/>
        <v>1.9658151701009918E-6</v>
      </c>
      <c r="U141" t="e">
        <f>VLOOKUP(C141,'Active 1'!C$21:E$283,3,FALSE)</f>
        <v>#N/A</v>
      </c>
    </row>
    <row r="142" spans="1:29">
      <c r="A142" s="75" t="s">
        <v>70</v>
      </c>
      <c r="B142" s="79" t="s">
        <v>71</v>
      </c>
      <c r="C142" s="80">
        <v>52130.344599999997</v>
      </c>
      <c r="D142" s="80">
        <v>8.0000000000000004E-4</v>
      </c>
      <c r="E142">
        <f t="shared" si="29"/>
        <v>17124.892649413119</v>
      </c>
      <c r="F142">
        <f t="shared" si="30"/>
        <v>17125</v>
      </c>
      <c r="G142">
        <f t="shared" si="33"/>
        <v>-8.436249999795109E-2</v>
      </c>
      <c r="H142" s="19"/>
      <c r="I142">
        <f>G142</f>
        <v>-8.436249999795109E-2</v>
      </c>
      <c r="N142">
        <f t="shared" ca="1" si="32"/>
        <v>-8.6883097084827748E-2</v>
      </c>
      <c r="O142">
        <f t="shared" si="26"/>
        <v>-8.470603240456677E-2</v>
      </c>
      <c r="P142" s="2">
        <f t="shared" si="31"/>
        <v>37111.844599999997</v>
      </c>
      <c r="Q142">
        <f t="shared" si="34"/>
        <v>1.1801451439516034E-7</v>
      </c>
      <c r="R142">
        <v>1</v>
      </c>
      <c r="S142">
        <f t="shared" si="28"/>
        <v>1.1801451439516034E-7</v>
      </c>
      <c r="U142" t="e">
        <f>VLOOKUP(C142,'Active 1'!C$21:E$283,3,FALSE)</f>
        <v>#N/A</v>
      </c>
    </row>
    <row r="143" spans="1:29">
      <c r="A143" s="75" t="s">
        <v>70</v>
      </c>
      <c r="B143" s="79" t="s">
        <v>71</v>
      </c>
      <c r="C143" s="80">
        <v>52144.486700000001</v>
      </c>
      <c r="D143" s="80">
        <v>5.0000000000000001E-4</v>
      </c>
      <c r="E143">
        <f t="shared" si="29"/>
        <v>17142.888355262399</v>
      </c>
      <c r="F143">
        <f t="shared" si="30"/>
        <v>17143</v>
      </c>
      <c r="G143">
        <f t="shared" si="33"/>
        <v>-8.7737099995138124E-2</v>
      </c>
      <c r="H143" s="19"/>
      <c r="I143">
        <f>G143</f>
        <v>-8.7737099995138124E-2</v>
      </c>
      <c r="N143">
        <f t="shared" ca="1" si="32"/>
        <v>-8.703869417227883E-2</v>
      </c>
      <c r="O143">
        <f t="shared" ref="O143:O156" si="35">+D$11+D$12*F143+D$13*F143^2</f>
        <v>-8.4893183837804906E-2</v>
      </c>
      <c r="P143" s="2">
        <f t="shared" si="31"/>
        <v>37125.986700000001</v>
      </c>
      <c r="Q143">
        <f t="shared" si="34"/>
        <v>8.0878591099409349E-6</v>
      </c>
      <c r="R143">
        <v>1</v>
      </c>
      <c r="S143">
        <f t="shared" si="28"/>
        <v>8.0878591099409349E-6</v>
      </c>
      <c r="U143" t="e">
        <f>VLOOKUP(C143,'Active 1'!C$21:E$283,3,FALSE)</f>
        <v>#N/A</v>
      </c>
    </row>
    <row r="144" spans="1:29">
      <c r="A144" s="75" t="s">
        <v>70</v>
      </c>
      <c r="B144" s="79" t="s">
        <v>72</v>
      </c>
      <c r="C144" s="80">
        <v>52172.3871</v>
      </c>
      <c r="D144" s="80">
        <v>2.9999999999999997E-4</v>
      </c>
      <c r="E144">
        <f t="shared" si="29"/>
        <v>17178.391384619928</v>
      </c>
      <c r="F144">
        <f t="shared" si="30"/>
        <v>17178.5</v>
      </c>
      <c r="G144">
        <f t="shared" si="33"/>
        <v>-8.5356449999380857E-2</v>
      </c>
      <c r="H144" s="19"/>
      <c r="I144">
        <f>G144</f>
        <v>-8.5356449999380857E-2</v>
      </c>
      <c r="N144">
        <f t="shared" ca="1" si="32"/>
        <v>-8.7345566205862923E-2</v>
      </c>
      <c r="O144">
        <f t="shared" si="35"/>
        <v>-8.5262793549153837E-2</v>
      </c>
      <c r="P144" s="2">
        <f t="shared" si="31"/>
        <v>37153.8871</v>
      </c>
      <c r="Q144">
        <f t="shared" si="34"/>
        <v>8.7715306691262463E-9</v>
      </c>
      <c r="R144">
        <v>1</v>
      </c>
      <c r="S144">
        <f t="shared" si="28"/>
        <v>8.7715306691262463E-9</v>
      </c>
      <c r="U144" t="e">
        <f>VLOOKUP(C144,'Active 1'!C$21:E$283,3,FALSE)</f>
        <v>#N/A</v>
      </c>
    </row>
    <row r="145" spans="1:21">
      <c r="A145" s="78" t="s">
        <v>69</v>
      </c>
      <c r="B145" s="76"/>
      <c r="C145" s="77">
        <v>52569.631699999998</v>
      </c>
      <c r="D145" s="77">
        <v>2.0000000000000001E-4</v>
      </c>
      <c r="E145">
        <f t="shared" si="29"/>
        <v>17683.881868481105</v>
      </c>
      <c r="F145">
        <f t="shared" si="30"/>
        <v>17684</v>
      </c>
      <c r="G145">
        <f t="shared" si="33"/>
        <v>-9.2834800001583062E-2</v>
      </c>
      <c r="K145">
        <f>+G145</f>
        <v>-9.2834800001583062E-2</v>
      </c>
      <c r="N145">
        <f t="shared" ca="1" si="32"/>
        <v>-9.1715251078447774E-2</v>
      </c>
      <c r="O145">
        <f t="shared" si="35"/>
        <v>-9.0598614610988989E-2</v>
      </c>
      <c r="P145" s="2">
        <f t="shared" si="31"/>
        <v>37551.131699999998</v>
      </c>
      <c r="Q145">
        <f t="shared" si="34"/>
        <v>5.0005251011063654E-6</v>
      </c>
      <c r="R145">
        <v>1</v>
      </c>
      <c r="S145">
        <f t="shared" si="28"/>
        <v>5.0005251011063654E-6</v>
      </c>
      <c r="U145" t="e">
        <f>VLOOKUP(C145,'Active 1'!C$21:E$283,3,FALSE)</f>
        <v>#N/A</v>
      </c>
    </row>
    <row r="146" spans="1:21">
      <c r="A146" s="98" t="s">
        <v>187</v>
      </c>
      <c r="B146" s="76" t="s">
        <v>71</v>
      </c>
      <c r="C146" s="77">
        <v>54085.534699999997</v>
      </c>
      <c r="D146" s="77">
        <v>4.0000000000000002E-4</v>
      </c>
      <c r="E146">
        <f t="shared" si="29"/>
        <v>19612.855958894441</v>
      </c>
      <c r="F146">
        <f t="shared" si="30"/>
        <v>19613</v>
      </c>
      <c r="G146">
        <f t="shared" si="33"/>
        <v>-0.11319609999918612</v>
      </c>
      <c r="H146" s="19"/>
      <c r="M146">
        <f>G146</f>
        <v>-0.11319609999918612</v>
      </c>
      <c r="N146">
        <f t="shared" ca="1" si="32"/>
        <v>-0.10839007228362316</v>
      </c>
      <c r="O146">
        <f t="shared" si="35"/>
        <v>-0.11221014064116407</v>
      </c>
      <c r="P146" s="2">
        <f t="shared" si="31"/>
        <v>39067.034699999997</v>
      </c>
      <c r="Q146">
        <f t="shared" si="34"/>
        <v>9.7211585567125497E-7</v>
      </c>
      <c r="R146">
        <v>1</v>
      </c>
      <c r="S146">
        <f t="shared" si="28"/>
        <v>9.7211585567125497E-7</v>
      </c>
      <c r="U146" t="e">
        <f>VLOOKUP(C146,'Active 1'!C$21:E$283,3,FALSE)</f>
        <v>#N/A</v>
      </c>
    </row>
    <row r="147" spans="1:21">
      <c r="A147" s="103" t="s">
        <v>191</v>
      </c>
      <c r="B147" s="104" t="s">
        <v>71</v>
      </c>
      <c r="C147" s="105">
        <v>54085.534699999997</v>
      </c>
      <c r="D147" s="105">
        <v>4.0000000000000002E-4</v>
      </c>
      <c r="E147">
        <f t="shared" si="29"/>
        <v>19612.855958894441</v>
      </c>
      <c r="F147">
        <f t="shared" si="30"/>
        <v>19613</v>
      </c>
      <c r="G147">
        <f t="shared" si="33"/>
        <v>-0.11319609999918612</v>
      </c>
      <c r="H147" s="19"/>
      <c r="M147">
        <f>G147</f>
        <v>-0.11319609999918612</v>
      </c>
      <c r="N147">
        <f t="shared" ca="1" si="32"/>
        <v>-0.10839007228362316</v>
      </c>
      <c r="O147">
        <f t="shared" si="35"/>
        <v>-0.11221014064116407</v>
      </c>
      <c r="P147" s="2">
        <f t="shared" si="31"/>
        <v>39067.034699999997</v>
      </c>
      <c r="Q147">
        <f t="shared" si="34"/>
        <v>9.7211585567125497E-7</v>
      </c>
      <c r="R147">
        <v>1</v>
      </c>
      <c r="S147">
        <f t="shared" si="28"/>
        <v>9.7211585567125497E-7</v>
      </c>
      <c r="U147" t="e">
        <f>VLOOKUP(C147,'Active 1'!C$21:E$283,3,FALSE)</f>
        <v>#N/A</v>
      </c>
    </row>
    <row r="148" spans="1:21">
      <c r="A148" s="77" t="s">
        <v>79</v>
      </c>
      <c r="B148" s="76" t="s">
        <v>71</v>
      </c>
      <c r="C148" s="77">
        <v>54317.36159</v>
      </c>
      <c r="D148" s="77">
        <v>2E-3</v>
      </c>
      <c r="E148">
        <f t="shared" si="29"/>
        <v>19907.853768299865</v>
      </c>
      <c r="F148">
        <f t="shared" si="30"/>
        <v>19908</v>
      </c>
      <c r="G148">
        <f t="shared" si="33"/>
        <v>-0.11491759999626083</v>
      </c>
      <c r="H148" s="19"/>
      <c r="M148">
        <f>G148</f>
        <v>-0.11491759999626083</v>
      </c>
      <c r="N148">
        <f t="shared" ca="1" si="32"/>
        <v>-0.11094013566129385</v>
      </c>
      <c r="O148">
        <f t="shared" si="35"/>
        <v>-0.11568978853359774</v>
      </c>
      <c r="P148" s="2">
        <f t="shared" si="31"/>
        <v>39298.86159</v>
      </c>
      <c r="Q148">
        <f t="shared" si="34"/>
        <v>5.9627513719450749E-7</v>
      </c>
      <c r="R148">
        <v>0.5</v>
      </c>
      <c r="S148">
        <f t="shared" si="28"/>
        <v>2.9813756859725374E-7</v>
      </c>
      <c r="U148" t="e">
        <f>VLOOKUP(C148,'Active 1'!C$21:E$283,3,FALSE)</f>
        <v>#N/A</v>
      </c>
    </row>
    <row r="149" spans="1:21">
      <c r="A149" s="77" t="s">
        <v>80</v>
      </c>
      <c r="B149" s="76" t="s">
        <v>71</v>
      </c>
      <c r="C149" s="77">
        <v>54617.553310000003</v>
      </c>
      <c r="D149" s="77">
        <v>8.9999999999999998E-4</v>
      </c>
      <c r="E149">
        <f t="shared" ref="E149:E156" si="36">+(C149-C$7)/C$8</f>
        <v>20289.845261183396</v>
      </c>
      <c r="F149">
        <f t="shared" ref="F149:F156" si="37">ROUND(2*E149,0)/2</f>
        <v>20290</v>
      </c>
      <c r="G149">
        <f t="shared" si="33"/>
        <v>-0.12160299999231938</v>
      </c>
      <c r="H149" s="19"/>
      <c r="M149">
        <f>G149</f>
        <v>-0.12160299999231938</v>
      </c>
      <c r="N149">
        <f t="shared" ca="1" si="32"/>
        <v>-0.11424225162831148</v>
      </c>
      <c r="O149">
        <f t="shared" si="35"/>
        <v>-0.12026446920226416</v>
      </c>
      <c r="P149" s="2">
        <f t="shared" si="31"/>
        <v>39599.053310000003</v>
      </c>
      <c r="Q149">
        <f t="shared" si="34"/>
        <v>1.7916646759258517E-6</v>
      </c>
      <c r="R149">
        <v>0.5</v>
      </c>
      <c r="S149">
        <f t="shared" si="28"/>
        <v>8.9583233796292585E-7</v>
      </c>
      <c r="U149" t="e">
        <f>VLOOKUP(C149,'Active 1'!C$21:E$283,3,FALSE)</f>
        <v>#N/A</v>
      </c>
    </row>
    <row r="150" spans="1:21">
      <c r="A150" s="77" t="s">
        <v>78</v>
      </c>
      <c r="B150" s="76" t="s">
        <v>72</v>
      </c>
      <c r="C150" s="77">
        <v>54697.316500000001</v>
      </c>
      <c r="D150" s="77">
        <v>2.0000000000000001E-4</v>
      </c>
      <c r="E150">
        <f t="shared" si="36"/>
        <v>20391.343263943934</v>
      </c>
      <c r="F150">
        <f t="shared" si="37"/>
        <v>20391.5</v>
      </c>
      <c r="G150">
        <f t="shared" si="33"/>
        <v>-0.12317254999652505</v>
      </c>
      <c r="H150" s="19"/>
      <c r="I150">
        <f t="shared" ref="I150:I156" si="38">G150</f>
        <v>-0.12317254999652505</v>
      </c>
      <c r="N150">
        <f t="shared" ca="1" si="32"/>
        <v>-0.11511964631588292</v>
      </c>
      <c r="O150">
        <f t="shared" si="35"/>
        <v>-0.12149305463923288</v>
      </c>
      <c r="P150" s="2">
        <f t="shared" si="31"/>
        <v>39678.816500000001</v>
      </c>
      <c r="Q150">
        <f t="shared" si="34"/>
        <v>2.8207046551659575E-6</v>
      </c>
      <c r="R150">
        <v>1</v>
      </c>
      <c r="S150">
        <f t="shared" si="28"/>
        <v>2.8207046551659575E-6</v>
      </c>
      <c r="U150" t="e">
        <f>VLOOKUP(C150,'Active 1'!C$21:E$283,3,FALSE)</f>
        <v>#N/A</v>
      </c>
    </row>
    <row r="151" spans="1:21">
      <c r="A151" s="77" t="s">
        <v>78</v>
      </c>
      <c r="B151" s="76" t="s">
        <v>71</v>
      </c>
      <c r="C151" s="77">
        <v>54698.494299999998</v>
      </c>
      <c r="D151" s="77">
        <v>2.0000000000000001E-4</v>
      </c>
      <c r="E151">
        <f t="shared" si="36"/>
        <v>20392.842004749702</v>
      </c>
      <c r="F151">
        <f t="shared" si="37"/>
        <v>20393</v>
      </c>
      <c r="G151">
        <f t="shared" si="33"/>
        <v>-0.12416210000083083</v>
      </c>
      <c r="H151" s="19"/>
      <c r="I151">
        <f t="shared" si="38"/>
        <v>-0.12416210000083083</v>
      </c>
      <c r="N151">
        <f t="shared" ca="1" si="32"/>
        <v>-0.11513261273983716</v>
      </c>
      <c r="O151">
        <f t="shared" si="35"/>
        <v>-0.12151125219528369</v>
      </c>
      <c r="P151" s="2">
        <f t="shared" si="31"/>
        <v>39679.994299999998</v>
      </c>
      <c r="Q151">
        <f t="shared" si="34"/>
        <v>7.0269940881740919E-6</v>
      </c>
      <c r="R151">
        <v>1</v>
      </c>
      <c r="S151">
        <f t="shared" si="28"/>
        <v>7.0269940881740919E-6</v>
      </c>
      <c r="U151" t="e">
        <f>VLOOKUP(C151,'Active 1'!C$21:E$283,3,FALSE)</f>
        <v>#N/A</v>
      </c>
    </row>
    <row r="152" spans="1:21">
      <c r="A152" s="77" t="s">
        <v>78</v>
      </c>
      <c r="B152" s="76" t="s">
        <v>71</v>
      </c>
      <c r="C152" s="77">
        <v>54720.500999999997</v>
      </c>
      <c r="D152" s="77">
        <v>4.0000000000000002E-4</v>
      </c>
      <c r="E152">
        <f t="shared" si="36"/>
        <v>20420.845349367068</v>
      </c>
      <c r="F152">
        <f t="shared" si="37"/>
        <v>20421</v>
      </c>
      <c r="G152">
        <f t="shared" si="33"/>
        <v>-0.12153370000305586</v>
      </c>
      <c r="H152" s="19"/>
      <c r="I152">
        <f t="shared" si="38"/>
        <v>-0.12153370000305586</v>
      </c>
      <c r="N152">
        <f t="shared" ca="1" si="32"/>
        <v>-0.11537465265364999</v>
      </c>
      <c r="O152">
        <f t="shared" si="35"/>
        <v>-0.12185115975265866</v>
      </c>
      <c r="P152" s="2">
        <f t="shared" si="31"/>
        <v>39702.000999999997</v>
      </c>
      <c r="Q152">
        <f t="shared" si="34"/>
        <v>1.0078069261787409E-7</v>
      </c>
      <c r="R152">
        <v>1</v>
      </c>
      <c r="S152">
        <f t="shared" si="28"/>
        <v>1.0078069261787409E-7</v>
      </c>
      <c r="U152" t="e">
        <f>VLOOKUP(C152,'Active 1'!C$21:E$283,3,FALSE)</f>
        <v>#N/A</v>
      </c>
    </row>
    <row r="153" spans="1:21">
      <c r="A153" s="99" t="s">
        <v>157</v>
      </c>
      <c r="B153" s="100" t="s">
        <v>72</v>
      </c>
      <c r="C153" s="99">
        <v>55089.457199999997</v>
      </c>
      <c r="D153" s="99">
        <v>8.0000000000000004E-4</v>
      </c>
      <c r="E153">
        <f t="shared" si="36"/>
        <v>20890.339077064262</v>
      </c>
      <c r="F153">
        <f t="shared" si="37"/>
        <v>20890.5</v>
      </c>
      <c r="G153">
        <f t="shared" si="33"/>
        <v>-0.12646284999937052</v>
      </c>
      <c r="H153" s="19"/>
      <c r="I153">
        <f t="shared" si="38"/>
        <v>-0.12646284999937052</v>
      </c>
      <c r="N153">
        <f t="shared" ca="1" si="32"/>
        <v>-0.11943314335133265</v>
      </c>
      <c r="O153">
        <f t="shared" si="35"/>
        <v>-0.12761284871550246</v>
      </c>
      <c r="P153" s="2">
        <f t="shared" si="31"/>
        <v>40070.957199999997</v>
      </c>
      <c r="Q153">
        <f t="shared" si="34"/>
        <v>1.322497047105121E-6</v>
      </c>
      <c r="R153">
        <v>1</v>
      </c>
      <c r="S153">
        <f t="shared" si="28"/>
        <v>1.322497047105121E-6</v>
      </c>
      <c r="U153" t="e">
        <f>VLOOKUP(C153,'Active 1'!C$21:E$283,3,FALSE)</f>
        <v>#N/A</v>
      </c>
    </row>
    <row r="154" spans="1:21">
      <c r="A154" s="102" t="s">
        <v>188</v>
      </c>
      <c r="B154" s="79" t="s">
        <v>71</v>
      </c>
      <c r="C154" s="80">
        <v>55447.411399999997</v>
      </c>
      <c r="D154" s="80">
        <v>1E-4</v>
      </c>
      <c r="E154">
        <f t="shared" si="36"/>
        <v>21345.832850316663</v>
      </c>
      <c r="F154">
        <f t="shared" si="37"/>
        <v>21346</v>
      </c>
      <c r="G154">
        <f t="shared" si="33"/>
        <v>-0.13135619999957271</v>
      </c>
      <c r="H154" s="19"/>
      <c r="I154">
        <f t="shared" si="38"/>
        <v>-0.13135619999957271</v>
      </c>
      <c r="N154">
        <f t="shared" ca="1" si="32"/>
        <v>-0.12337061409210889</v>
      </c>
      <c r="O154">
        <f t="shared" si="35"/>
        <v>-0.13331487141141479</v>
      </c>
      <c r="P154" s="2">
        <f t="shared" si="31"/>
        <v>40428.911399999997</v>
      </c>
      <c r="Q154">
        <f t="shared" si="34"/>
        <v>3.8363936995674599E-6</v>
      </c>
      <c r="R154">
        <v>1</v>
      </c>
      <c r="S154">
        <f t="shared" si="28"/>
        <v>3.8363936995674599E-6</v>
      </c>
      <c r="U154" t="e">
        <f>VLOOKUP(C154,'Active 1'!C$21:E$283,3,FALSE)</f>
        <v>#N/A</v>
      </c>
    </row>
    <row r="155" spans="1:21">
      <c r="A155" s="103" t="s">
        <v>192</v>
      </c>
      <c r="B155" s="104" t="s">
        <v>71</v>
      </c>
      <c r="C155" s="105">
        <v>55799.472840000002</v>
      </c>
      <c r="D155" s="105">
        <v>5.9999999999999995E-4</v>
      </c>
      <c r="E155">
        <f t="shared" si="36"/>
        <v>21793.828134971169</v>
      </c>
      <c r="F155">
        <f t="shared" si="37"/>
        <v>21794</v>
      </c>
      <c r="G155">
        <f t="shared" si="33"/>
        <v>-0.13506179999967571</v>
      </c>
      <c r="H155" s="19"/>
      <c r="I155">
        <f t="shared" si="38"/>
        <v>-0.13506179999967571</v>
      </c>
      <c r="N155">
        <f t="shared" ca="1" si="32"/>
        <v>-0.12724325271311385</v>
      </c>
      <c r="O155">
        <f t="shared" si="35"/>
        <v>-0.13903073911533842</v>
      </c>
      <c r="P155" s="2">
        <f t="shared" si="31"/>
        <v>40780.972840000002</v>
      </c>
      <c r="Q155">
        <f t="shared" si="34"/>
        <v>1.5752477703837466E-5</v>
      </c>
      <c r="R155">
        <v>1</v>
      </c>
      <c r="S155">
        <f t="shared" si="28"/>
        <v>1.5752477703837466E-5</v>
      </c>
      <c r="U155" t="e">
        <f>VLOOKUP(C155,'Active 1'!C$21:E$283,3,FALSE)</f>
        <v>#N/A</v>
      </c>
    </row>
    <row r="156" spans="1:21">
      <c r="A156" s="103" t="s">
        <v>192</v>
      </c>
      <c r="B156" s="104" t="s">
        <v>71</v>
      </c>
      <c r="C156" s="105">
        <v>55873.341160000004</v>
      </c>
      <c r="D156" s="105">
        <v>2.0000000000000001E-4</v>
      </c>
      <c r="E156">
        <f t="shared" si="36"/>
        <v>21887.824964176183</v>
      </c>
      <c r="F156">
        <f t="shared" si="37"/>
        <v>21888</v>
      </c>
      <c r="G156">
        <f t="shared" si="33"/>
        <v>-0.13755359999049688</v>
      </c>
      <c r="H156" s="19"/>
      <c r="I156">
        <f t="shared" si="38"/>
        <v>-0.13755359999049688</v>
      </c>
      <c r="N156">
        <f t="shared" ca="1" si="32"/>
        <v>-0.128055815280914</v>
      </c>
      <c r="O156">
        <f t="shared" si="35"/>
        <v>-0.14024361073191072</v>
      </c>
      <c r="P156" s="2">
        <f t="shared" si="31"/>
        <v>40854.841160000004</v>
      </c>
      <c r="Q156">
        <f t="shared" si="34"/>
        <v>7.2361577889218353E-6</v>
      </c>
      <c r="R156">
        <v>1</v>
      </c>
      <c r="S156">
        <f t="shared" si="28"/>
        <v>7.2361577889218353E-6</v>
      </c>
      <c r="U156" t="e">
        <f>VLOOKUP(C156,'Active 1'!C$21:E$283,3,FALSE)</f>
        <v>#N/A</v>
      </c>
    </row>
    <row r="157" spans="1:21">
      <c r="A157" s="24" t="s">
        <v>201</v>
      </c>
      <c r="B157" s="24" t="s">
        <v>72</v>
      </c>
      <c r="C157" s="72">
        <v>14801.807000000001</v>
      </c>
      <c r="D157" s="72" t="s">
        <v>52</v>
      </c>
      <c r="U157">
        <f>VLOOKUP(C157,'Active 1'!C$21:E$283,3,FALSE)</f>
        <v>-30375.364203050489</v>
      </c>
    </row>
    <row r="158" spans="1:21">
      <c r="A158" s="24" t="s">
        <v>201</v>
      </c>
      <c r="B158" s="24" t="s">
        <v>72</v>
      </c>
      <c r="C158" s="72">
        <v>15601.776</v>
      </c>
      <c r="D158" s="72" t="s">
        <v>52</v>
      </c>
      <c r="U158">
        <f>VLOOKUP(C158,'Active 1'!C$21:E$283,3,FALSE)</f>
        <v>-29357.410234931245</v>
      </c>
    </row>
    <row r="159" spans="1:21">
      <c r="A159" s="24" t="s">
        <v>201</v>
      </c>
      <c r="B159" s="24" t="s">
        <v>72</v>
      </c>
      <c r="C159" s="72">
        <v>15694.557000000001</v>
      </c>
      <c r="D159" s="72" t="s">
        <v>52</v>
      </c>
      <c r="U159">
        <f>VLOOKUP(C159,'Active 1'!C$21:E$283,3,FALSE)</f>
        <v>-29239.347176092622</v>
      </c>
    </row>
    <row r="160" spans="1:21">
      <c r="A160" s="24" t="s">
        <v>201</v>
      </c>
      <c r="B160" s="24" t="s">
        <v>71</v>
      </c>
      <c r="C160" s="72">
        <v>16029.663</v>
      </c>
      <c r="D160" s="72" t="s">
        <v>52</v>
      </c>
      <c r="U160">
        <f>VLOOKUP(C160,'Active 1'!C$21:E$283,3,FALSE)</f>
        <v>-28812.927549281376</v>
      </c>
    </row>
    <row r="161" spans="1:21">
      <c r="A161" s="24" t="s">
        <v>201</v>
      </c>
      <c r="B161" s="24" t="s">
        <v>71</v>
      </c>
      <c r="C161" s="72">
        <v>16033.629000000001</v>
      </c>
      <c r="D161" s="72" t="s">
        <v>52</v>
      </c>
      <c r="U161">
        <f>VLOOKUP(C161,'Active 1'!C$21:E$283,3,FALSE)</f>
        <v>-28807.880846924705</v>
      </c>
    </row>
    <row r="162" spans="1:21">
      <c r="A162" s="24" t="s">
        <v>201</v>
      </c>
      <c r="B162" s="24" t="s">
        <v>71</v>
      </c>
      <c r="C162" s="72">
        <v>16330.677</v>
      </c>
      <c r="D162" s="72" t="s">
        <v>52</v>
      </c>
      <c r="U162">
        <f>VLOOKUP(C162,'Active 1'!C$21:E$283,3,FALSE)</f>
        <v>-28429.889711865868</v>
      </c>
    </row>
    <row r="163" spans="1:21">
      <c r="A163" s="24" t="s">
        <v>201</v>
      </c>
      <c r="B163" s="24" t="s">
        <v>72</v>
      </c>
      <c r="C163" s="72">
        <v>16413.598999999998</v>
      </c>
      <c r="D163" s="72" t="s">
        <v>52</v>
      </c>
      <c r="U163">
        <f>VLOOKUP(C163,'Active 1'!C$21:E$283,3,FALSE)</f>
        <v>-28324.372149379844</v>
      </c>
    </row>
    <row r="164" spans="1:21">
      <c r="A164" s="24" t="s">
        <v>201</v>
      </c>
      <c r="B164" s="24" t="s">
        <v>71</v>
      </c>
      <c r="C164" s="72">
        <v>16990.810000000001</v>
      </c>
      <c r="D164" s="72" t="s">
        <v>52</v>
      </c>
      <c r="U164">
        <f>VLOOKUP(C164,'Active 1'!C$21:E$283,3,FALSE)</f>
        <v>-27589.875902785185</v>
      </c>
    </row>
    <row r="165" spans="1:21">
      <c r="A165" s="24" t="s">
        <v>201</v>
      </c>
      <c r="B165" s="24" t="s">
        <v>72</v>
      </c>
      <c r="C165" s="72">
        <v>17021.773000000001</v>
      </c>
      <c r="D165" s="72" t="s">
        <v>52</v>
      </c>
      <c r="U165">
        <f>VLOOKUP(C165,'Active 1'!C$21:E$283,3,FALSE)</f>
        <v>-27550.475740135287</v>
      </c>
    </row>
    <row r="166" spans="1:21">
      <c r="A166" s="24" t="s">
        <v>201</v>
      </c>
      <c r="B166" s="24" t="s">
        <v>71</v>
      </c>
      <c r="C166" s="72">
        <v>17145.578000000001</v>
      </c>
      <c r="D166" s="72" t="s">
        <v>52</v>
      </c>
      <c r="U166">
        <f>VLOOKUP(C166,'Active 1'!C$21:E$283,3,FALSE)</f>
        <v>-27392.934896648847</v>
      </c>
    </row>
    <row r="167" spans="1:21">
      <c r="A167" s="24" t="s">
        <v>201</v>
      </c>
      <c r="B167" s="24" t="s">
        <v>72</v>
      </c>
      <c r="C167" s="72">
        <v>17432.853999999999</v>
      </c>
      <c r="D167" s="72" t="s">
        <v>52</v>
      </c>
      <c r="U167">
        <f>VLOOKUP(C167,'Active 1'!C$21:E$283,3,FALSE)</f>
        <v>-27027.378551158683</v>
      </c>
    </row>
    <row r="168" spans="1:21">
      <c r="A168" s="24" t="s">
        <v>201</v>
      </c>
      <c r="B168" s="24" t="s">
        <v>72</v>
      </c>
      <c r="C168" s="72">
        <v>17458.731</v>
      </c>
      <c r="D168" s="72" t="s">
        <v>52</v>
      </c>
      <c r="U168">
        <f>VLOOKUP(C168,'Active 1'!C$21:E$283,3,FALSE)</f>
        <v>-26994.450281646961</v>
      </c>
    </row>
    <row r="169" spans="1:21">
      <c r="A169" s="24" t="s">
        <v>201</v>
      </c>
      <c r="B169" s="24" t="s">
        <v>71</v>
      </c>
      <c r="C169" s="72">
        <v>17497.669999999998</v>
      </c>
      <c r="D169" s="72" t="s">
        <v>52</v>
      </c>
      <c r="U169">
        <f>VLOOKUP(C169,'Active 1'!C$21:E$283,3,FALSE)</f>
        <v>-26944.900724645886</v>
      </c>
    </row>
    <row r="170" spans="1:21">
      <c r="A170" s="24" t="s">
        <v>201</v>
      </c>
      <c r="B170" s="24" t="s">
        <v>71</v>
      </c>
      <c r="C170" s="72">
        <v>18283.489000000001</v>
      </c>
      <c r="D170" s="72" t="s">
        <v>52</v>
      </c>
      <c r="U170">
        <f>VLOOKUP(C170,'Active 1'!C$21:E$283,3,FALSE)</f>
        <v>-25944.95251506089</v>
      </c>
    </row>
    <row r="171" spans="1:21">
      <c r="A171" s="24" t="s">
        <v>201</v>
      </c>
      <c r="B171" s="24" t="s">
        <v>71</v>
      </c>
      <c r="C171" s="72">
        <v>18683.471000000001</v>
      </c>
      <c r="D171" s="72" t="s">
        <v>52</v>
      </c>
      <c r="U171">
        <f>VLOOKUP(C171,'Active 1'!C$21:E$283,3,FALSE)</f>
        <v>-25435.978712230688</v>
      </c>
    </row>
    <row r="172" spans="1:21">
      <c r="A172" s="24" t="s">
        <v>201</v>
      </c>
      <c r="B172" s="24" t="s">
        <v>72</v>
      </c>
      <c r="C172" s="72">
        <v>19238.75</v>
      </c>
      <c r="D172" s="72" t="s">
        <v>52</v>
      </c>
      <c r="U172">
        <f>VLOOKUP(C172,'Active 1'!C$21:E$283,3,FALSE)</f>
        <v>-24729.390755118242</v>
      </c>
    </row>
    <row r="173" spans="1:21">
      <c r="A173" s="24" t="s">
        <v>201</v>
      </c>
      <c r="B173" s="24" t="s">
        <v>72</v>
      </c>
      <c r="C173" s="72">
        <v>19308.672999999999</v>
      </c>
      <c r="D173" s="72" t="s">
        <v>52</v>
      </c>
      <c r="U173">
        <f>VLOOKUP(C173,'Active 1'!C$21:E$283,3,FALSE)</f>
        <v>-24640.414313140114</v>
      </c>
    </row>
    <row r="174" spans="1:21">
      <c r="A174" s="24" t="s">
        <v>201</v>
      </c>
      <c r="B174" s="24" t="s">
        <v>72</v>
      </c>
      <c r="C174" s="72">
        <v>19668.613000000001</v>
      </c>
      <c r="D174" s="72" t="s">
        <v>52</v>
      </c>
      <c r="U174">
        <f>VLOOKUP(C174,'Active 1'!C$21:E$283,3,FALSE)</f>
        <v>-24182.393625732424</v>
      </c>
    </row>
    <row r="175" spans="1:21">
      <c r="A175" s="24" t="s">
        <v>201</v>
      </c>
      <c r="B175" s="24" t="s">
        <v>71</v>
      </c>
      <c r="C175" s="72">
        <v>19948.821</v>
      </c>
      <c r="D175" s="72" t="s">
        <v>52</v>
      </c>
      <c r="U175">
        <f>VLOOKUP(C175,'Active 1'!C$21:E$283,3,FALSE)</f>
        <v>-23825.831252067001</v>
      </c>
    </row>
    <row r="176" spans="1:21">
      <c r="A176" s="24" t="s">
        <v>201</v>
      </c>
      <c r="B176" s="24" t="s">
        <v>72</v>
      </c>
      <c r="C176" s="72">
        <v>20005.723000000002</v>
      </c>
      <c r="D176" s="72" t="s">
        <v>52</v>
      </c>
      <c r="U176">
        <f>VLOOKUP(C176,'Active 1'!C$21:E$283,3,FALSE)</f>
        <v>-23753.423925415689</v>
      </c>
    </row>
    <row r="177" spans="1:21">
      <c r="A177" s="24" t="s">
        <v>201</v>
      </c>
      <c r="B177" s="24" t="s">
        <v>72</v>
      </c>
      <c r="C177" s="72">
        <v>20012.792000000001</v>
      </c>
      <c r="D177" s="72" t="s">
        <v>52</v>
      </c>
      <c r="U177">
        <f>VLOOKUP(C177,'Active 1'!C$21:E$283,3,FALSE)</f>
        <v>-23744.428681099176</v>
      </c>
    </row>
    <row r="178" spans="1:21">
      <c r="A178" s="24" t="s">
        <v>201</v>
      </c>
      <c r="B178" s="24" t="s">
        <v>72</v>
      </c>
      <c r="C178" s="72">
        <v>20046.612000000001</v>
      </c>
      <c r="D178" s="72" t="s">
        <v>52</v>
      </c>
      <c r="U178">
        <f>VLOOKUP(C178,'Active 1'!C$21:E$283,3,FALSE)</f>
        <v>-23701.39300946466</v>
      </c>
    </row>
    <row r="179" spans="1:21">
      <c r="A179" s="24" t="s">
        <v>201</v>
      </c>
      <c r="B179" s="24" t="s">
        <v>71</v>
      </c>
      <c r="C179" s="72">
        <v>20407.633000000002</v>
      </c>
      <c r="D179" s="72" t="s">
        <v>52</v>
      </c>
      <c r="U179">
        <f>VLOOKUP(C179,'Active 1'!C$21:E$283,3,FALSE)</f>
        <v>-23241.996758454461</v>
      </c>
    </row>
    <row r="180" spans="1:21">
      <c r="A180" s="24" t="s">
        <v>201</v>
      </c>
      <c r="B180" s="24" t="s">
        <v>72</v>
      </c>
      <c r="C180" s="72">
        <v>20409.614000000001</v>
      </c>
      <c r="D180" s="72" t="s">
        <v>52</v>
      </c>
      <c r="U180">
        <f>VLOOKUP(C180,'Active 1'!C$21:E$283,3,FALSE)</f>
        <v>-23239.475952259665</v>
      </c>
    </row>
    <row r="181" spans="1:21">
      <c r="A181" s="24" t="s">
        <v>201</v>
      </c>
      <c r="B181" s="24" t="s">
        <v>71</v>
      </c>
      <c r="C181" s="72">
        <v>20667.776000000002</v>
      </c>
      <c r="D181" s="72" t="s">
        <v>52</v>
      </c>
      <c r="U181">
        <f>VLOOKUP(C181,'Active 1'!C$21:E$283,3,FALSE)</f>
        <v>-22910.966932138133</v>
      </c>
    </row>
    <row r="182" spans="1:21">
      <c r="A182" s="24" t="s">
        <v>201</v>
      </c>
      <c r="B182" s="24" t="s">
        <v>71</v>
      </c>
      <c r="C182" s="72">
        <v>20763.621999999999</v>
      </c>
      <c r="D182" s="72" t="s">
        <v>52</v>
      </c>
      <c r="U182">
        <f>VLOOKUP(C182,'Active 1'!C$21:E$283,3,FALSE)</f>
        <v>-22789.003686026903</v>
      </c>
    </row>
    <row r="183" spans="1:21">
      <c r="A183" s="24" t="s">
        <v>201</v>
      </c>
      <c r="B183" s="24" t="s">
        <v>72</v>
      </c>
      <c r="C183" s="72">
        <v>20769.61</v>
      </c>
      <c r="D183" s="72" t="s">
        <v>52</v>
      </c>
      <c r="U183">
        <f>VLOOKUP(C183,'Active 1'!C$21:E$283,3,FALSE)</f>
        <v>-22781.384005312902</v>
      </c>
    </row>
    <row r="184" spans="1:21">
      <c r="A184" s="24" t="s">
        <v>201</v>
      </c>
      <c r="B184" s="24" t="s">
        <v>71</v>
      </c>
      <c r="C184" s="72">
        <v>20789.637999999999</v>
      </c>
      <c r="D184" s="72" t="s">
        <v>52</v>
      </c>
      <c r="U184">
        <f>VLOOKUP(C184,'Active 1'!C$21:E$283,3,FALSE)</f>
        <v>-22755.898540159265</v>
      </c>
    </row>
    <row r="185" spans="1:21">
      <c r="A185" s="24" t="s">
        <v>201</v>
      </c>
      <c r="B185" s="24" t="s">
        <v>72</v>
      </c>
      <c r="C185" s="72">
        <v>21206.522000000001</v>
      </c>
      <c r="D185" s="72" t="s">
        <v>52</v>
      </c>
      <c r="U185">
        <f>VLOOKUP(C185,'Active 1'!C$21:E$283,3,FALSE)</f>
        <v>-22225.417081445958</v>
      </c>
    </row>
    <row r="186" spans="1:21">
      <c r="A186" s="24" t="s">
        <v>201</v>
      </c>
      <c r="B186" s="24" t="s">
        <v>72</v>
      </c>
      <c r="C186" s="72">
        <v>21228.512999999999</v>
      </c>
      <c r="D186" s="72" t="s">
        <v>52</v>
      </c>
      <c r="U186">
        <f>VLOOKUP(C186,'Active 1'!C$21:E$283,3,FALSE)</f>
        <v>-22197.433714949369</v>
      </c>
    </row>
    <row r="187" spans="1:21">
      <c r="A187" s="24" t="s">
        <v>201</v>
      </c>
      <c r="B187" s="24" t="s">
        <v>71</v>
      </c>
      <c r="C187" s="72">
        <v>21423.760999999999</v>
      </c>
      <c r="D187" s="72" t="s">
        <v>52</v>
      </c>
      <c r="U187">
        <f>VLOOKUP(C187,'Active 1'!C$21:E$283,3,FALSE)</f>
        <v>-21948.982241995611</v>
      </c>
    </row>
    <row r="188" spans="1:21">
      <c r="A188" s="24" t="s">
        <v>201</v>
      </c>
      <c r="B188" s="24" t="s">
        <v>72</v>
      </c>
      <c r="C188" s="72">
        <v>21481.631000000001</v>
      </c>
      <c r="D188" s="72" t="s">
        <v>52</v>
      </c>
      <c r="U188">
        <f>VLOOKUP(C188,'Active 1'!C$21:E$283,3,FALSE)</f>
        <v>-21875.343143311708</v>
      </c>
    </row>
    <row r="189" spans="1:21">
      <c r="A189" s="24" t="s">
        <v>201</v>
      </c>
      <c r="B189" s="24" t="s">
        <v>72</v>
      </c>
      <c r="C189" s="72">
        <v>21488.616000000002</v>
      </c>
      <c r="D189" s="72" t="s">
        <v>52</v>
      </c>
      <c r="U189">
        <f>VLOOKUP(C189,'Active 1'!C$21:E$283,3,FALSE)</f>
        <v>-21866.45478830381</v>
      </c>
    </row>
    <row r="190" spans="1:21">
      <c r="A190" s="24" t="s">
        <v>201</v>
      </c>
      <c r="B190" s="24" t="s">
        <v>71</v>
      </c>
      <c r="C190" s="72">
        <v>21542.506000000001</v>
      </c>
      <c r="D190" s="72" t="s">
        <v>52</v>
      </c>
      <c r="U190">
        <f>VLOOKUP(C190,'Active 1'!C$21:E$283,3,FALSE)</f>
        <v>-21797.880206861348</v>
      </c>
    </row>
    <row r="191" spans="1:21">
      <c r="A191" s="24" t="s">
        <v>201</v>
      </c>
      <c r="B191" s="24" t="s">
        <v>72</v>
      </c>
      <c r="C191" s="72">
        <v>21544.464</v>
      </c>
      <c r="D191" s="72" t="s">
        <v>52</v>
      </c>
      <c r="U191">
        <f>VLOOKUP(C191,'Active 1'!C$21:E$283,3,FALSE)</f>
        <v>-21795.388667977244</v>
      </c>
    </row>
    <row r="192" spans="1:21">
      <c r="A192" s="24" t="s">
        <v>201</v>
      </c>
      <c r="B192" s="24" t="s">
        <v>71</v>
      </c>
      <c r="C192" s="72">
        <v>21731.784</v>
      </c>
      <c r="D192" s="72" t="s">
        <v>52</v>
      </c>
      <c r="U192">
        <f>VLOOKUP(C192,'Active 1'!C$21:E$283,3,FALSE)</f>
        <v>-21557.025509769741</v>
      </c>
    </row>
    <row r="193" spans="1:21">
      <c r="A193" s="24" t="s">
        <v>201</v>
      </c>
      <c r="B193" s="24" t="s">
        <v>71</v>
      </c>
      <c r="C193" s="72">
        <v>21768.806</v>
      </c>
      <c r="D193" s="72" t="s">
        <v>52</v>
      </c>
      <c r="U193">
        <f>VLOOKUP(C193,'Active 1'!C$21:E$283,3,FALSE)</f>
        <v>-21509.915319490228</v>
      </c>
    </row>
    <row r="194" spans="1:21">
      <c r="A194" s="24" t="s">
        <v>201</v>
      </c>
      <c r="B194" s="24" t="s">
        <v>72</v>
      </c>
      <c r="C194" s="72">
        <v>21825.745999999999</v>
      </c>
      <c r="D194" s="72" t="s">
        <v>52</v>
      </c>
      <c r="U194">
        <f>VLOOKUP(C194,'Active 1'!C$21:E$283,3,FALSE)</f>
        <v>-21437.459638151693</v>
      </c>
    </row>
    <row r="195" spans="1:21">
      <c r="A195" s="24" t="s">
        <v>201</v>
      </c>
      <c r="B195" s="24" t="s">
        <v>72</v>
      </c>
      <c r="C195" s="72">
        <v>21844.632000000001</v>
      </c>
      <c r="D195" s="72" t="s">
        <v>52</v>
      </c>
      <c r="U195">
        <f>VLOOKUP(C195,'Active 1'!C$21:E$283,3,FALSE)</f>
        <v>-21413.427358598481</v>
      </c>
    </row>
    <row r="196" spans="1:21">
      <c r="A196" s="24" t="s">
        <v>201</v>
      </c>
      <c r="B196" s="24" t="s">
        <v>72</v>
      </c>
      <c r="C196" s="72">
        <v>21859.602999999999</v>
      </c>
      <c r="D196" s="72" t="s">
        <v>52</v>
      </c>
      <c r="U196">
        <f>VLOOKUP(C196,'Active 1'!C$21:E$283,3,FALSE)</f>
        <v>-21394.376884321715</v>
      </c>
    </row>
    <row r="197" spans="1:21">
      <c r="A197" s="24" t="s">
        <v>201</v>
      </c>
      <c r="B197" s="24" t="s">
        <v>72</v>
      </c>
      <c r="C197" s="72">
        <v>21866.597000000002</v>
      </c>
      <c r="D197" s="72" t="s">
        <v>52</v>
      </c>
      <c r="U197">
        <f>VLOOKUP(C197,'Active 1'!C$21:E$283,3,FALSE)</f>
        <v>-21385.477076887892</v>
      </c>
    </row>
    <row r="198" spans="1:21">
      <c r="A198" s="24" t="s">
        <v>201</v>
      </c>
      <c r="B198" s="24" t="s">
        <v>71</v>
      </c>
      <c r="C198" s="72">
        <v>22238.706999999999</v>
      </c>
      <c r="D198" s="72" t="s">
        <v>52</v>
      </c>
      <c r="U198">
        <f>VLOOKUP(C198,'Active 1'!C$21:E$283,3,FALSE)</f>
        <v>-20911.970164648981</v>
      </c>
    </row>
    <row r="199" spans="1:21">
      <c r="A199" s="24" t="s">
        <v>201</v>
      </c>
      <c r="B199" s="24" t="s">
        <v>72</v>
      </c>
      <c r="C199" s="72">
        <v>22511.794000000002</v>
      </c>
      <c r="D199" s="72" t="s">
        <v>52</v>
      </c>
      <c r="U199">
        <f>VLOOKUP(C199,'Active 1'!C$21:E$283,3,FALSE)</f>
        <v>-20564.469204872061</v>
      </c>
    </row>
    <row r="200" spans="1:21">
      <c r="A200" s="24" t="s">
        <v>201</v>
      </c>
      <c r="B200" s="24" t="s">
        <v>72</v>
      </c>
      <c r="C200" s="72">
        <v>22674.526999999998</v>
      </c>
      <c r="D200" s="72" t="s">
        <v>52</v>
      </c>
      <c r="U200">
        <f>VLOOKUP(C200,'Active 1'!C$21:E$283,3,FALSE)</f>
        <v>-20357.392801794009</v>
      </c>
    </row>
    <row r="201" spans="1:21">
      <c r="A201" s="24" t="s">
        <v>201</v>
      </c>
      <c r="B201" s="24" t="s">
        <v>72</v>
      </c>
      <c r="C201" s="72">
        <v>22819.834999999999</v>
      </c>
      <c r="D201" s="72" t="s">
        <v>52</v>
      </c>
      <c r="U201">
        <f>VLOOKUP(C201,'Active 1'!C$21:E$283,3,FALSE)</f>
        <v>-20172.48956779435</v>
      </c>
    </row>
    <row r="202" spans="1:21">
      <c r="A202" s="24" t="s">
        <v>201</v>
      </c>
      <c r="B202" s="24" t="s">
        <v>72</v>
      </c>
      <c r="C202" s="72">
        <v>22834.776999999998</v>
      </c>
      <c r="D202" s="72" t="s">
        <v>52</v>
      </c>
      <c r="U202">
        <f>VLOOKUP(C202,'Active 1'!C$21:E$283,3,FALSE)</f>
        <v>-20153.475995778888</v>
      </c>
    </row>
    <row r="203" spans="1:21">
      <c r="A203" s="24" t="s">
        <v>201</v>
      </c>
      <c r="B203" s="24" t="s">
        <v>71</v>
      </c>
      <c r="C203" s="72">
        <v>22924.772000000001</v>
      </c>
      <c r="D203" s="72" t="s">
        <v>52</v>
      </c>
      <c r="U203">
        <f>VLOOKUP(C203,'Active 1'!C$21:E$283,3,FALSE)</f>
        <v>-20038.958099009269</v>
      </c>
    </row>
    <row r="204" spans="1:21">
      <c r="A204" s="24" t="s">
        <v>201</v>
      </c>
      <c r="B204" s="24" t="s">
        <v>72</v>
      </c>
      <c r="C204" s="72">
        <v>23308.655999999999</v>
      </c>
      <c r="D204" s="72" t="s">
        <v>52</v>
      </c>
      <c r="U204">
        <f>VLOOKUP(C204,'Active 1'!C$21:E$283,3,FALSE)</f>
        <v>-19550.468868679738</v>
      </c>
    </row>
    <row r="205" spans="1:21">
      <c r="A205" s="24" t="s">
        <v>201</v>
      </c>
      <c r="B205" s="24" t="s">
        <v>72</v>
      </c>
      <c r="C205" s="72">
        <v>23612.787</v>
      </c>
      <c r="D205" s="72" t="s">
        <v>52</v>
      </c>
      <c r="U205">
        <f>VLOOKUP(C205,'Active 1'!C$21:E$283,3,FALSE)</f>
        <v>-19163.464674419614</v>
      </c>
    </row>
    <row r="206" spans="1:21">
      <c r="A206" s="24" t="s">
        <v>201</v>
      </c>
      <c r="B206" s="24" t="s">
        <v>72</v>
      </c>
      <c r="C206" s="72">
        <v>23638.710999999999</v>
      </c>
      <c r="D206" s="72" t="s">
        <v>52</v>
      </c>
      <c r="U206">
        <f>VLOOKUP(C206,'Active 1'!C$21:E$283,3,FALSE)</f>
        <v>-19130.476597794743</v>
      </c>
    </row>
    <row r="207" spans="1:21">
      <c r="A207" s="24" t="s">
        <v>201</v>
      </c>
      <c r="B207" s="24" t="s">
        <v>72</v>
      </c>
      <c r="C207" s="72">
        <v>23641.805</v>
      </c>
      <c r="D207" s="72" t="s">
        <v>52</v>
      </c>
      <c r="U207">
        <f>VLOOKUP(C207,'Active 1'!C$21:E$283,3,FALSE)</f>
        <v>-19126.539508260823</v>
      </c>
    </row>
    <row r="208" spans="1:21">
      <c r="A208" s="24" t="s">
        <v>201</v>
      </c>
      <c r="B208" s="24" t="s">
        <v>71</v>
      </c>
      <c r="C208" s="72">
        <v>23725.634999999998</v>
      </c>
      <c r="D208" s="72" t="s">
        <v>52</v>
      </c>
      <c r="U208">
        <f>VLOOKUP(C208,'Active 1'!C$21:E$283,3,FALSE)</f>
        <v>-19019.866523248358</v>
      </c>
    </row>
    <row r="209" spans="1:21">
      <c r="A209" s="24" t="s">
        <v>201</v>
      </c>
      <c r="B209" s="24" t="s">
        <v>71</v>
      </c>
      <c r="C209" s="72">
        <v>23773.510999999999</v>
      </c>
      <c r="D209" s="72" t="s">
        <v>52</v>
      </c>
      <c r="U209">
        <f>VLOOKUP(C209,'Active 1'!C$21:E$283,3,FALSE)</f>
        <v>-18958.944707305895</v>
      </c>
    </row>
    <row r="210" spans="1:21">
      <c r="A210" s="24" t="s">
        <v>201</v>
      </c>
      <c r="B210" s="24" t="s">
        <v>72</v>
      </c>
      <c r="C210" s="72">
        <v>23953.791000000001</v>
      </c>
      <c r="D210" s="72" t="s">
        <v>52</v>
      </c>
      <c r="U210">
        <f>VLOOKUP(C210,'Active 1'!C$21:E$283,3,FALSE)</f>
        <v>-18729.539891153592</v>
      </c>
    </row>
    <row r="211" spans="1:21">
      <c r="A211" s="24" t="s">
        <v>201</v>
      </c>
      <c r="B211" s="24" t="s">
        <v>71</v>
      </c>
      <c r="C211" s="72">
        <v>23981.798999999999</v>
      </c>
      <c r="D211" s="72" t="s">
        <v>52</v>
      </c>
      <c r="U211">
        <f>VLOOKUP(C211,'Active 1'!C$21:E$283,3,FALSE)</f>
        <v>-18693.899941681699</v>
      </c>
    </row>
    <row r="212" spans="1:21">
      <c r="A212" s="24" t="s">
        <v>201</v>
      </c>
      <c r="B212" s="24" t="s">
        <v>71</v>
      </c>
      <c r="C212" s="72">
        <v>24003.702000000001</v>
      </c>
      <c r="D212" s="72" t="s">
        <v>52</v>
      </c>
      <c r="U212">
        <f>VLOOKUP(C212,'Active 1'!C$21:E$283,3,FALSE)</f>
        <v>-18666.028554460798</v>
      </c>
    </row>
    <row r="213" spans="1:21">
      <c r="A213" s="24" t="s">
        <v>201</v>
      </c>
      <c r="B213" s="24" t="s">
        <v>72</v>
      </c>
      <c r="C213" s="72">
        <v>24016.73</v>
      </c>
      <c r="D213" s="72" t="s">
        <v>52</v>
      </c>
      <c r="U213">
        <f>VLOOKUP(C213,'Active 1'!C$21:E$283,3,FALSE)</f>
        <v>-18649.450531691597</v>
      </c>
    </row>
    <row r="214" spans="1:21">
      <c r="A214" s="24" t="s">
        <v>201</v>
      </c>
      <c r="B214" s="24" t="s">
        <v>71</v>
      </c>
      <c r="C214" s="72">
        <v>24422.6</v>
      </c>
      <c r="D214" s="72" t="s">
        <v>52</v>
      </c>
      <c r="U214">
        <f>VLOOKUP(C214,'Active 1'!C$21:E$283,3,FALSE)</f>
        <v>-18132.984297324318</v>
      </c>
    </row>
    <row r="215" spans="1:21">
      <c r="A215" s="24" t="s">
        <v>201</v>
      </c>
      <c r="B215" s="24" t="s">
        <v>71</v>
      </c>
      <c r="C215" s="72">
        <v>24459.524000000001</v>
      </c>
      <c r="D215" s="72" t="s">
        <v>52</v>
      </c>
      <c r="U215">
        <f>VLOOKUP(C215,'Active 1'!C$21:E$283,3,FALSE)</f>
        <v>-18085.998811238183</v>
      </c>
    </row>
    <row r="216" spans="1:21">
      <c r="A216" s="24" t="s">
        <v>201</v>
      </c>
      <c r="B216" s="24" t="s">
        <v>71</v>
      </c>
      <c r="C216" s="72">
        <v>24459.573</v>
      </c>
      <c r="D216" s="72" t="s">
        <v>52</v>
      </c>
      <c r="U216">
        <f>VLOOKUP(C216,'Active 1'!C$21:E$283,3,FALSE)</f>
        <v>-18085.936459141492</v>
      </c>
    </row>
    <row r="217" spans="1:21">
      <c r="A217" s="24" t="s">
        <v>201</v>
      </c>
      <c r="B217" s="24" t="s">
        <v>71</v>
      </c>
      <c r="C217" s="72">
        <v>24889.477999999999</v>
      </c>
      <c r="D217" s="72" t="s">
        <v>52</v>
      </c>
      <c r="U217">
        <f>VLOOKUP(C217,'Active 1'!C$21:E$283,3,FALSE)</f>
        <v>-17538.885885101372</v>
      </c>
    </row>
    <row r="218" spans="1:21">
      <c r="A218" s="24" t="s">
        <v>201</v>
      </c>
      <c r="B218" s="24" t="s">
        <v>72</v>
      </c>
      <c r="C218" s="72">
        <v>25102.743999999999</v>
      </c>
      <c r="D218" s="72" t="s">
        <v>52</v>
      </c>
      <c r="U218">
        <f>VLOOKUP(C218,'Active 1'!C$21:E$283,3,FALSE)</f>
        <v>-17267.506655450074</v>
      </c>
    </row>
    <row r="219" spans="1:21">
      <c r="A219" s="24" t="s">
        <v>201</v>
      </c>
      <c r="B219" s="24" t="s">
        <v>72</v>
      </c>
      <c r="C219" s="72">
        <v>25132.69</v>
      </c>
      <c r="D219" s="72" t="s">
        <v>52</v>
      </c>
      <c r="U219">
        <f>VLOOKUP(C219,'Active 1'!C$21:E$283,3,FALSE)</f>
        <v>-17229.400616929459</v>
      </c>
    </row>
    <row r="220" spans="1:21">
      <c r="A220" s="24" t="s">
        <v>201</v>
      </c>
      <c r="B220" s="24" t="s">
        <v>72</v>
      </c>
      <c r="C220" s="72">
        <v>25139.713</v>
      </c>
      <c r="D220" s="72" t="s">
        <v>52</v>
      </c>
      <c r="U220">
        <f>VLOOKUP(C220,'Active 1'!C$21:E$283,3,FALSE)</f>
        <v>-17220.463907234327</v>
      </c>
    </row>
    <row r="221" spans="1:21">
      <c r="A221" s="24" t="s">
        <v>201</v>
      </c>
      <c r="B221" s="24" t="s">
        <v>72</v>
      </c>
      <c r="C221" s="72">
        <v>25573.557000000001</v>
      </c>
      <c r="D221" s="72" t="s">
        <v>52</v>
      </c>
      <c r="U221">
        <f>VLOOKUP(C221,'Active 1'!C$21:E$283,3,FALSE)</f>
        <v>-16668.400988115303</v>
      </c>
    </row>
    <row r="222" spans="1:21">
      <c r="A222" s="24" t="s">
        <v>201</v>
      </c>
      <c r="B222" s="24" t="s">
        <v>72</v>
      </c>
      <c r="C222" s="72">
        <v>25748.823</v>
      </c>
      <c r="D222" s="72" t="s">
        <v>52</v>
      </c>
      <c r="U222">
        <f>VLOOKUP(C222,'Active 1'!C$21:E$283,3,FALSE)</f>
        <v>-16445.376445693801</v>
      </c>
    </row>
    <row r="223" spans="1:21">
      <c r="A223" s="24" t="s">
        <v>201</v>
      </c>
      <c r="B223" s="24" t="s">
        <v>71</v>
      </c>
      <c r="C223" s="72">
        <v>25779.788</v>
      </c>
      <c r="D223" s="72" t="s">
        <v>52</v>
      </c>
      <c r="U223">
        <f>VLOOKUP(C223,'Active 1'!C$21:E$283,3,FALSE)</f>
        <v>-16405.973738060366</v>
      </c>
    </row>
    <row r="224" spans="1:21">
      <c r="A224" s="24" t="s">
        <v>201</v>
      </c>
      <c r="B224" s="24" t="s">
        <v>72</v>
      </c>
      <c r="C224" s="72">
        <v>25803.813999999998</v>
      </c>
      <c r="D224" s="72" t="s">
        <v>52</v>
      </c>
      <c r="U224">
        <f>VLOOKUP(C224,'Active 1'!C$21:E$283,3,FALSE)</f>
        <v>-16375.400850813445</v>
      </c>
    </row>
    <row r="225" spans="1:21">
      <c r="A225" s="24" t="s">
        <v>201</v>
      </c>
      <c r="B225" s="24" t="s">
        <v>71</v>
      </c>
      <c r="C225" s="72">
        <v>25890.574000000001</v>
      </c>
      <c r="D225" s="72" t="s">
        <v>52</v>
      </c>
      <c r="U225">
        <f>VLOOKUP(C225,'Active 1'!C$21:E$283,3,FALSE)</f>
        <v>-16264.999464917206</v>
      </c>
    </row>
    <row r="226" spans="1:21">
      <c r="A226" s="24" t="s">
        <v>201</v>
      </c>
      <c r="B226" s="24" t="s">
        <v>72</v>
      </c>
      <c r="C226" s="72">
        <v>25925.525000000001</v>
      </c>
      <c r="D226" s="72" t="s">
        <v>52</v>
      </c>
      <c r="U226">
        <f>VLOOKUP(C226,'Active 1'!C$21:E$283,3,FALSE)</f>
        <v>-16220.524605091718</v>
      </c>
    </row>
    <row r="227" spans="1:21">
      <c r="A227" s="24" t="s">
        <v>201</v>
      </c>
      <c r="B227" s="24" t="s">
        <v>72</v>
      </c>
      <c r="C227" s="72">
        <v>26711.473999999998</v>
      </c>
      <c r="D227" s="72" t="s">
        <v>52</v>
      </c>
      <c r="U227">
        <f>VLOOKUP(C227,'Active 1'!C$21:E$283,3,FALSE)</f>
        <v>-15220.410971576732</v>
      </c>
    </row>
    <row r="228" spans="1:21">
      <c r="A228" s="24" t="s">
        <v>201</v>
      </c>
      <c r="B228" s="24" t="s">
        <v>71</v>
      </c>
      <c r="C228" s="72">
        <v>26913.789000000001</v>
      </c>
      <c r="D228" s="72" t="s">
        <v>52</v>
      </c>
      <c r="U228">
        <f>VLOOKUP(C228,'Active 1'!C$21:E$283,3,FALSE)</f>
        <v>-14962.966799289996</v>
      </c>
    </row>
    <row r="229" spans="1:21">
      <c r="A229" s="24" t="s">
        <v>201</v>
      </c>
      <c r="B229" s="24" t="s">
        <v>72</v>
      </c>
      <c r="C229" s="72">
        <v>26926.735000000001</v>
      </c>
      <c r="D229" s="72" t="s">
        <v>52</v>
      </c>
      <c r="U229">
        <f>VLOOKUP(C229,'Active 1'!C$21:E$283,3,FALSE)</f>
        <v>-14946.493120845866</v>
      </c>
    </row>
    <row r="230" spans="1:21">
      <c r="A230" s="24" t="s">
        <v>201</v>
      </c>
      <c r="B230" s="24" t="s">
        <v>71</v>
      </c>
      <c r="C230" s="72">
        <v>27002.563999999998</v>
      </c>
      <c r="D230" s="72" t="s">
        <v>52</v>
      </c>
      <c r="U230">
        <f>VLOOKUP(C230,'Active 1'!C$21:E$283,3,FALSE)</f>
        <v>-14850.001342478814</v>
      </c>
    </row>
    <row r="231" spans="1:21">
      <c r="A231" s="24" t="s">
        <v>201</v>
      </c>
      <c r="B231" s="24" t="s">
        <v>72</v>
      </c>
      <c r="C231" s="72">
        <v>27026.504000000001</v>
      </c>
      <c r="D231" s="72" t="s">
        <v>52</v>
      </c>
      <c r="U231">
        <f>VLOOKUP(C231,'Active 1'!C$21:E$283,3,FALSE)</f>
        <v>-14819.537889524041</v>
      </c>
    </row>
    <row r="232" spans="1:21">
      <c r="A232" s="24" t="s">
        <v>201</v>
      </c>
      <c r="B232" s="24" t="s">
        <v>72</v>
      </c>
      <c r="C232" s="72">
        <v>27241.81</v>
      </c>
      <c r="D232" s="72" t="s">
        <v>52</v>
      </c>
      <c r="U232">
        <f>VLOOKUP(C232,'Active 1'!C$21:E$283,3,FALSE)</f>
        <v>-14545.562776663564</v>
      </c>
    </row>
    <row r="233" spans="1:21">
      <c r="A233" s="24" t="s">
        <v>201</v>
      </c>
      <c r="B233" s="24" t="s">
        <v>72</v>
      </c>
      <c r="C233" s="72">
        <v>27267.823</v>
      </c>
      <c r="D233" s="72" t="s">
        <v>52</v>
      </c>
      <c r="U233">
        <f>VLOOKUP(C233,'Active 1'!C$21:E$283,3,FALSE)</f>
        <v>-14512.461448271233</v>
      </c>
    </row>
    <row r="234" spans="1:21">
      <c r="A234" s="24" t="s">
        <v>201</v>
      </c>
      <c r="B234" s="24" t="s">
        <v>71</v>
      </c>
      <c r="C234" s="72">
        <v>27354.598999999998</v>
      </c>
      <c r="D234" s="72" t="s">
        <v>52</v>
      </c>
      <c r="U234">
        <f>VLOOKUP(C234,'Active 1'!C$21:E$283,3,FALSE)</f>
        <v>-14402.039702506692</v>
      </c>
    </row>
    <row r="235" spans="1:21">
      <c r="A235" s="24" t="s">
        <v>201</v>
      </c>
      <c r="B235" s="24" t="s">
        <v>71</v>
      </c>
      <c r="C235" s="72">
        <v>27632.821</v>
      </c>
      <c r="D235" s="72" t="s">
        <v>52</v>
      </c>
      <c r="U235">
        <f>VLOOKUP(C235,'Active 1'!C$21:E$283,3,FALSE)</f>
        <v>-14048.004497494905</v>
      </c>
    </row>
    <row r="236" spans="1:21">
      <c r="A236" s="24" t="s">
        <v>201</v>
      </c>
      <c r="B236" s="24" t="s">
        <v>72</v>
      </c>
      <c r="C236" s="72">
        <v>28027.68</v>
      </c>
      <c r="D236" s="72" t="s">
        <v>52</v>
      </c>
      <c r="U236">
        <f>VLOOKUP(C236,'Active 1'!C$21:E$283,3,FALSE)</f>
        <v>-13545.549669998343</v>
      </c>
    </row>
    <row r="237" spans="1:21">
      <c r="A237" s="24" t="s">
        <v>201</v>
      </c>
      <c r="B237" s="24" t="s">
        <v>71</v>
      </c>
      <c r="C237" s="72">
        <v>28032.788</v>
      </c>
      <c r="D237" s="72" t="s">
        <v>52</v>
      </c>
      <c r="U237">
        <f>VLOOKUP(C237,'Active 1'!C$21:E$283,3,FALSE)</f>
        <v>-13539.049782041244</v>
      </c>
    </row>
    <row r="238" spans="1:21">
      <c r="A238" s="24" t="s">
        <v>201</v>
      </c>
      <c r="B238" s="24" t="s">
        <v>71</v>
      </c>
      <c r="C238" s="72">
        <v>28062.726999999999</v>
      </c>
      <c r="D238" s="72" t="s">
        <v>52</v>
      </c>
      <c r="U238">
        <f>VLOOKUP(C238,'Active 1'!C$21:E$283,3,FALSE)</f>
        <v>-13500.952650963012</v>
      </c>
    </row>
    <row r="239" spans="1:21">
      <c r="A239" s="24" t="s">
        <v>201</v>
      </c>
      <c r="B239" s="24" t="s">
        <v>72</v>
      </c>
      <c r="C239" s="72">
        <v>28064.647000000001</v>
      </c>
      <c r="D239" s="72" t="s">
        <v>52</v>
      </c>
      <c r="U239">
        <f>VLOOKUP(C239,'Active 1'!C$21:E$283,3,FALSE)</f>
        <v>-13498.509466766136</v>
      </c>
    </row>
    <row r="240" spans="1:21">
      <c r="A240" s="24" t="s">
        <v>201</v>
      </c>
      <c r="B240" s="24" t="s">
        <v>72</v>
      </c>
      <c r="C240" s="72">
        <v>28090.602999999999</v>
      </c>
      <c r="D240" s="72" t="s">
        <v>52</v>
      </c>
      <c r="U240">
        <f>VLOOKUP(C240,'Active 1'!C$21:E$283,3,FALSE)</f>
        <v>-13465.480670404651</v>
      </c>
    </row>
    <row r="241" spans="1:21">
      <c r="A241" s="24" t="s">
        <v>201</v>
      </c>
      <c r="B241" s="24" t="s">
        <v>71</v>
      </c>
      <c r="C241" s="72">
        <v>28429.647000000001</v>
      </c>
      <c r="D241" s="72" t="s">
        <v>52</v>
      </c>
      <c r="U241">
        <f>VLOOKUP(C241,'Active 1'!C$21:E$283,3,FALSE)</f>
        <v>-13034.04997100627</v>
      </c>
    </row>
    <row r="242" spans="1:21">
      <c r="A242" s="24" t="s">
        <v>201</v>
      </c>
      <c r="B242" s="24" t="s">
        <v>71</v>
      </c>
      <c r="C242" s="72">
        <v>28844.547999999999</v>
      </c>
      <c r="D242" s="72" t="s">
        <v>52</v>
      </c>
      <c r="U242">
        <f>VLOOKUP(C242,'Active 1'!C$21:E$283,3,FALSE)</f>
        <v>-12506.091863471302</v>
      </c>
    </row>
    <row r="243" spans="1:21">
      <c r="A243" s="24" t="s">
        <v>205</v>
      </c>
      <c r="B243" s="24" t="s">
        <v>71</v>
      </c>
      <c r="C243" s="72">
        <v>29161.455000000002</v>
      </c>
      <c r="D243" s="72" t="s">
        <v>52</v>
      </c>
      <c r="U243">
        <f>VLOOKUP(C243,'Active 1'!C$21:E$283,3,FALSE)</f>
        <v>-12102.830314367813</v>
      </c>
    </row>
    <row r="244" spans="1:21">
      <c r="A244" s="24" t="s">
        <v>201</v>
      </c>
      <c r="B244" s="24" t="s">
        <v>71</v>
      </c>
      <c r="C244" s="72">
        <v>29212.493999999999</v>
      </c>
      <c r="D244" s="72" t="s">
        <v>52</v>
      </c>
      <c r="U244">
        <f>VLOOKUP(C244,'Active 1'!C$21:E$283,3,FALSE)</f>
        <v>-12037.883606959356</v>
      </c>
    </row>
    <row r="245" spans="1:21">
      <c r="A245" s="24" t="s">
        <v>201</v>
      </c>
      <c r="B245" s="24" t="s">
        <v>71</v>
      </c>
      <c r="C245" s="72">
        <v>29857.634999999998</v>
      </c>
      <c r="D245" s="72" t="s">
        <v>52</v>
      </c>
      <c r="U245">
        <f>VLOOKUP(C245,'Active 1'!C$21:E$283,3,FALSE)</f>
        <v>-11216.946994482601</v>
      </c>
    </row>
    <row r="246" spans="1:21">
      <c r="A246" s="24" t="s">
        <v>201</v>
      </c>
      <c r="B246" s="24" t="s">
        <v>72</v>
      </c>
      <c r="C246" s="72">
        <v>30181.8</v>
      </c>
      <c r="D246" s="72" t="s">
        <v>52</v>
      </c>
      <c r="U246">
        <f>VLOOKUP(C246,'Active 1'!C$21:E$283,3,FALSE)</f>
        <v>-10804.449700118224</v>
      </c>
    </row>
    <row r="247" spans="1:21">
      <c r="A247" s="24" t="s">
        <v>201</v>
      </c>
      <c r="B247" s="24" t="s">
        <v>72</v>
      </c>
      <c r="C247" s="72">
        <v>30251.63</v>
      </c>
      <c r="D247" s="72" t="s">
        <v>52</v>
      </c>
      <c r="U247">
        <f>VLOOKUP(C247,'Active 1'!C$21:E$283,3,FALSE)</f>
        <v>-10715.59159987463</v>
      </c>
    </row>
    <row r="248" spans="1:21">
      <c r="A248" s="24" t="s">
        <v>201</v>
      </c>
      <c r="B248" s="24" t="s">
        <v>72</v>
      </c>
      <c r="C248" s="72">
        <v>30259.616000000002</v>
      </c>
      <c r="D248" s="72" t="s">
        <v>52</v>
      </c>
      <c r="U248">
        <f>VLOOKUP(C248,'Active 1'!C$21:E$283,3,FALSE)</f>
        <v>-10705.429480605757</v>
      </c>
    </row>
    <row r="249" spans="1:21">
      <c r="A249" s="24" t="s">
        <v>201</v>
      </c>
      <c r="B249" s="24" t="s">
        <v>71</v>
      </c>
      <c r="C249" s="72">
        <v>30533.465</v>
      </c>
      <c r="D249" s="72" t="s">
        <v>52</v>
      </c>
      <c r="U249">
        <f>VLOOKUP(C249,'Active 1'!C$21:E$283,3,FALSE)</f>
        <v>-10356.958882100707</v>
      </c>
    </row>
    <row r="250" spans="1:21">
      <c r="A250" s="24" t="s">
        <v>201</v>
      </c>
      <c r="B250" s="24" t="s">
        <v>71</v>
      </c>
      <c r="C250" s="72">
        <v>30576.684000000001</v>
      </c>
      <c r="D250" s="72" t="s">
        <v>52</v>
      </c>
      <c r="U250">
        <f>VLOOKUP(C250,'Active 1'!C$21:E$283,3,FALSE)</f>
        <v>-10301.963060327431</v>
      </c>
    </row>
    <row r="251" spans="1:21">
      <c r="A251" s="24" t="s">
        <v>201</v>
      </c>
      <c r="B251" s="24" t="s">
        <v>71</v>
      </c>
      <c r="C251" s="72">
        <v>30583.757000000001</v>
      </c>
      <c r="D251" s="72" t="s">
        <v>52</v>
      </c>
      <c r="U251">
        <f>VLOOKUP(C251,'Active 1'!C$21:E$283,3,FALSE)</f>
        <v>-10292.962726043841</v>
      </c>
    </row>
    <row r="252" spans="1:21">
      <c r="A252" s="24" t="s">
        <v>201</v>
      </c>
      <c r="B252" s="24" t="s">
        <v>72</v>
      </c>
      <c r="C252" s="72">
        <v>30648.535</v>
      </c>
      <c r="D252" s="72" t="s">
        <v>52</v>
      </c>
      <c r="U252">
        <f>VLOOKUP(C252,'Active 1'!C$21:E$283,3,FALSE)</f>
        <v>-10210.533254218275</v>
      </c>
    </row>
    <row r="253" spans="1:21">
      <c r="A253" s="24" t="s">
        <v>201</v>
      </c>
      <c r="B253" s="24" t="s">
        <v>72</v>
      </c>
      <c r="C253" s="72">
        <v>30663.494999999999</v>
      </c>
      <c r="D253" s="72" t="s">
        <v>52</v>
      </c>
      <c r="U253">
        <f>VLOOKUP(C253,'Active 1'!C$21:E$283,3,FALSE)</f>
        <v>-10191.496777350967</v>
      </c>
    </row>
    <row r="254" spans="1:21">
      <c r="A254" s="24" t="s">
        <v>201</v>
      </c>
      <c r="B254" s="24" t="s">
        <v>71</v>
      </c>
      <c r="C254" s="72">
        <v>30965.667000000001</v>
      </c>
      <c r="D254" s="72" t="s">
        <v>52</v>
      </c>
      <c r="U254">
        <f>VLOOKUP(C254,'Active 1'!C$21:E$283,3,FALSE)</f>
        <v>-9806.9853944667175</v>
      </c>
    </row>
    <row r="255" spans="1:21">
      <c r="A255" s="24" t="s">
        <v>201</v>
      </c>
      <c r="B255" s="24" t="s">
        <v>71</v>
      </c>
      <c r="C255" s="72">
        <v>30983.728999999999</v>
      </c>
      <c r="D255" s="72" t="s">
        <v>52</v>
      </c>
      <c r="U255">
        <f>VLOOKUP(C255,'Active 1'!C$21:E$283,3,FALSE)</f>
        <v>-9784.001648131336</v>
      </c>
    </row>
    <row r="256" spans="1:21">
      <c r="A256" s="24" t="s">
        <v>201</v>
      </c>
      <c r="B256" s="24" t="s">
        <v>72</v>
      </c>
      <c r="C256" s="72">
        <v>31004.550999999999</v>
      </c>
      <c r="D256" s="72" t="s">
        <v>52</v>
      </c>
      <c r="U256">
        <f>VLOOKUP(C256,'Active 1'!C$21:E$283,3,FALSE)</f>
        <v>-9757.5058245129476</v>
      </c>
    </row>
    <row r="257" spans="1:21">
      <c r="A257" s="24" t="s">
        <v>201</v>
      </c>
      <c r="B257" s="24" t="s">
        <v>71</v>
      </c>
      <c r="C257" s="72">
        <v>31247.789000000001</v>
      </c>
      <c r="D257" s="72" t="s">
        <v>52</v>
      </c>
      <c r="U257">
        <f>VLOOKUP(C257,'Active 1'!C$21:E$283,3,FALSE)</f>
        <v>-9447.9874715550322</v>
      </c>
    </row>
    <row r="258" spans="1:21">
      <c r="A258" s="24" t="s">
        <v>201</v>
      </c>
      <c r="B258" s="24" t="s">
        <v>72</v>
      </c>
      <c r="C258" s="72">
        <v>31319.713</v>
      </c>
      <c r="D258" s="72" t="s">
        <v>52</v>
      </c>
      <c r="U258">
        <f>VLOOKUP(C258,'Active 1'!C$21:E$283,3,FALSE)</f>
        <v>-9356.4647735467261</v>
      </c>
    </row>
    <row r="259" spans="1:21">
      <c r="A259" s="24" t="s">
        <v>201</v>
      </c>
      <c r="B259" s="24" t="s">
        <v>72</v>
      </c>
      <c r="C259" s="72">
        <v>31323.597000000002</v>
      </c>
      <c r="D259" s="72" t="s">
        <v>52</v>
      </c>
      <c r="U259">
        <f>VLOOKUP(C259,'Active 1'!C$21:E$283,3,FALSE)</f>
        <v>-9351.52241551513</v>
      </c>
    </row>
    <row r="260" spans="1:21">
      <c r="A260" s="24" t="s">
        <v>201</v>
      </c>
      <c r="B260" s="24" t="s">
        <v>71</v>
      </c>
      <c r="C260" s="72">
        <v>31328.73</v>
      </c>
      <c r="D260" s="72" t="s">
        <v>52</v>
      </c>
      <c r="U260">
        <f>VLOOKUP(C260,'Active 1'!C$21:E$283,3,FALSE)</f>
        <v>-9344.9907152638025</v>
      </c>
    </row>
    <row r="261" spans="1:21">
      <c r="A261" s="24" t="s">
        <v>201</v>
      </c>
      <c r="B261" s="24" t="s">
        <v>72</v>
      </c>
      <c r="C261" s="72">
        <v>31341.686000000002</v>
      </c>
      <c r="D261" s="72" t="s">
        <v>52</v>
      </c>
      <c r="U261">
        <f>VLOOKUP(C261,'Active 1'!C$21:E$283,3,FALSE)</f>
        <v>-9328.5043119019792</v>
      </c>
    </row>
    <row r="262" spans="1:21">
      <c r="A262" s="24" t="s">
        <v>201</v>
      </c>
      <c r="B262" s="24" t="s">
        <v>71</v>
      </c>
      <c r="C262" s="72">
        <v>31673.735000000001</v>
      </c>
      <c r="D262" s="72" t="s">
        <v>52</v>
      </c>
      <c r="U262">
        <f>VLOOKUP(C262,'Active 1'!C$21:E$283,3,FALSE)</f>
        <v>-8905.9746924291921</v>
      </c>
    </row>
    <row r="263" spans="1:21">
      <c r="A263" s="24" t="s">
        <v>201</v>
      </c>
      <c r="B263" s="24" t="s">
        <v>72</v>
      </c>
      <c r="C263" s="72">
        <v>32053.670999999998</v>
      </c>
      <c r="D263" s="72" t="s">
        <v>52</v>
      </c>
      <c r="U263">
        <f>VLOOKUP(C263,'Active 1'!C$21:E$283,3,FALSE)</f>
        <v>-8422.5092596044797</v>
      </c>
    </row>
    <row r="264" spans="1:21">
      <c r="A264" s="24" t="s">
        <v>201</v>
      </c>
      <c r="B264" s="24" t="s">
        <v>71</v>
      </c>
      <c r="C264" s="72">
        <v>32381.800999999999</v>
      </c>
      <c r="D264" s="72" t="s">
        <v>52</v>
      </c>
      <c r="U264">
        <f>VLOOKUP(C264,'Active 1'!C$21:E$283,3,FALSE)</f>
        <v>-8004.9665353752052</v>
      </c>
    </row>
    <row r="265" spans="1:21">
      <c r="A265" s="24" t="s">
        <v>201</v>
      </c>
      <c r="B265" s="24" t="s">
        <v>71</v>
      </c>
      <c r="C265" s="72">
        <v>33575.51</v>
      </c>
      <c r="D265" s="72" t="s">
        <v>52</v>
      </c>
      <c r="U265">
        <f>VLOOKUP(C265,'Active 1'!C$21:E$283,3,FALSE)</f>
        <v>-6485.9816580491342</v>
      </c>
    </row>
    <row r="266" spans="1:21">
      <c r="A266" s="24" t="s">
        <v>207</v>
      </c>
      <c r="B266" s="24" t="s">
        <v>71</v>
      </c>
      <c r="C266" s="72">
        <v>37939.376199999999</v>
      </c>
      <c r="D266" s="72" t="s">
        <v>115</v>
      </c>
      <c r="U266">
        <f>VLOOKUP(C266,'Active 1'!C$21:E$283,3,FALSE)</f>
        <v>-932.99783663674168</v>
      </c>
    </row>
    <row r="267" spans="1:21">
      <c r="A267" s="24" t="s">
        <v>261</v>
      </c>
      <c r="B267" s="24" t="s">
        <v>71</v>
      </c>
      <c r="C267" s="72">
        <v>48500.502999999997</v>
      </c>
      <c r="D267" s="72" t="s">
        <v>59</v>
      </c>
      <c r="U267">
        <f>VLOOKUP(C267,'Active 1'!C$21:E$283,3,FALSE)</f>
        <v>12505.949089894797</v>
      </c>
    </row>
    <row r="268" spans="1:21">
      <c r="A268" s="24" t="s">
        <v>272</v>
      </c>
      <c r="B268" s="24" t="s">
        <v>71</v>
      </c>
      <c r="C268" s="72">
        <v>51326.415000000001</v>
      </c>
      <c r="D268" s="72" t="s">
        <v>271</v>
      </c>
      <c r="U268" t="e">
        <f>VLOOKUP(C268,'Active 1'!C$21:E$283,3,FALSE)</f>
        <v>#N/A</v>
      </c>
    </row>
    <row r="269" spans="1:21">
      <c r="A269" s="24" t="s">
        <v>279</v>
      </c>
      <c r="B269" s="24" t="s">
        <v>72</v>
      </c>
      <c r="C269" s="72">
        <v>52874.150900000001</v>
      </c>
      <c r="D269" s="72" t="s">
        <v>59</v>
      </c>
      <c r="U269" t="e">
        <f>VLOOKUP(C269,'Active 1'!C$21:E$283,3,FALSE)</f>
        <v>#N/A</v>
      </c>
    </row>
    <row r="270" spans="1:21">
      <c r="A270" s="24" t="s">
        <v>286</v>
      </c>
      <c r="B270" s="24" t="s">
        <v>71</v>
      </c>
      <c r="C270" s="72">
        <v>55083.563499999997</v>
      </c>
      <c r="D270" s="72" t="e">
        <v>#NAME?</v>
      </c>
      <c r="U270" t="e">
        <f>VLOOKUP(C270,'Active 1'!C$21:E$283,3,FALSE)</f>
        <v>#N/A</v>
      </c>
    </row>
    <row r="271" spans="1:21">
      <c r="A271" s="24" t="s">
        <v>293</v>
      </c>
      <c r="B271" s="24" t="s">
        <v>71</v>
      </c>
      <c r="C271" s="72">
        <v>55774.327499999999</v>
      </c>
      <c r="D271" s="72" t="s">
        <v>292</v>
      </c>
      <c r="U271" t="e">
        <f>VLOOKUP(C271,'Active 1'!C$21:E$283,3,FALSE)</f>
        <v>#N/A</v>
      </c>
    </row>
    <row r="272" spans="1:21">
      <c r="A272" s="24" t="s">
        <v>293</v>
      </c>
      <c r="B272" s="24" t="s">
        <v>71</v>
      </c>
      <c r="C272" s="72">
        <v>55777.468399999998</v>
      </c>
      <c r="D272" s="72" t="s">
        <v>295</v>
      </c>
      <c r="U272" t="e">
        <f>VLOOKUP(C272,'Active 1'!C$21:E$283,3,FALSE)</f>
        <v>#N/A</v>
      </c>
    </row>
    <row r="273" spans="1:21">
      <c r="A273" s="24" t="s">
        <v>293</v>
      </c>
      <c r="B273" s="24" t="s">
        <v>72</v>
      </c>
      <c r="C273" s="72">
        <v>55779.432699999998</v>
      </c>
      <c r="D273" s="72" t="s">
        <v>295</v>
      </c>
      <c r="U273" t="e">
        <f>VLOOKUP(C273,'Active 1'!C$21:E$283,3,FALSE)</f>
        <v>#N/A</v>
      </c>
    </row>
    <row r="274" spans="1:21">
      <c r="A274" s="24" t="s">
        <v>293</v>
      </c>
      <c r="B274" s="24" t="s">
        <v>72</v>
      </c>
      <c r="C274" s="72">
        <v>55793.578800000003</v>
      </c>
      <c r="D274" s="72" t="s">
        <v>295</v>
      </c>
      <c r="U274" t="e">
        <f>VLOOKUP(C274,'Active 1'!C$21:E$283,3,FALSE)</f>
        <v>#N/A</v>
      </c>
    </row>
    <row r="275" spans="1:21">
      <c r="A275" s="24" t="s">
        <v>203</v>
      </c>
      <c r="B275" s="24" t="s">
        <v>72</v>
      </c>
      <c r="C275" s="72">
        <v>26352.262999999999</v>
      </c>
      <c r="D275" s="72" t="s">
        <v>52</v>
      </c>
      <c r="U275">
        <f>VLOOKUP(C275,'Active 1'!C$21:E$283,3,FALSE)</f>
        <v>-15677.504012484669</v>
      </c>
    </row>
    <row r="276" spans="1:21">
      <c r="A276" s="24" t="s">
        <v>203</v>
      </c>
      <c r="B276" s="24" t="s">
        <v>72</v>
      </c>
      <c r="C276" s="72">
        <v>26352.275000000001</v>
      </c>
      <c r="D276" s="72" t="s">
        <v>52</v>
      </c>
      <c r="U276">
        <f>VLOOKUP(C276,'Active 1'!C$21:E$283,3,FALSE)</f>
        <v>-15677.488742583435</v>
      </c>
    </row>
    <row r="277" spans="1:21">
      <c r="A277" s="24" t="s">
        <v>203</v>
      </c>
      <c r="B277" s="24" t="s">
        <v>71</v>
      </c>
      <c r="C277" s="72">
        <v>26547.526000000002</v>
      </c>
      <c r="D277" s="72" t="s">
        <v>52</v>
      </c>
      <c r="U277">
        <f>VLOOKUP(C277,'Active 1'!C$21:E$283,3,FALSE)</f>
        <v>-15429.033452154366</v>
      </c>
    </row>
    <row r="278" spans="1:21">
      <c r="A278" s="24" t="s">
        <v>203</v>
      </c>
      <c r="B278" s="24" t="s">
        <v>71</v>
      </c>
      <c r="C278" s="72">
        <v>26547.532999999999</v>
      </c>
      <c r="D278" s="72" t="s">
        <v>52</v>
      </c>
      <c r="U278">
        <f>VLOOKUP(C278,'Active 1'!C$21:E$283,3,FALSE)</f>
        <v>-15429.024544711985</v>
      </c>
    </row>
    <row r="279" spans="1:21">
      <c r="A279" s="24" t="s">
        <v>203</v>
      </c>
      <c r="B279" s="24" t="s">
        <v>71</v>
      </c>
      <c r="C279" s="72">
        <v>26547.541000000001</v>
      </c>
      <c r="D279" s="72" t="s">
        <v>52</v>
      </c>
      <c r="U279">
        <f>VLOOKUP(C279,'Active 1'!C$21:E$283,3,FALSE)</f>
        <v>-15429.01436477783</v>
      </c>
    </row>
    <row r="280" spans="1:21">
      <c r="A280" s="24" t="s">
        <v>203</v>
      </c>
      <c r="B280" s="24" t="s">
        <v>71</v>
      </c>
      <c r="C280" s="72">
        <v>26547.548999999999</v>
      </c>
      <c r="D280" s="72" t="s">
        <v>52</v>
      </c>
      <c r="U280">
        <f>VLOOKUP(C280,'Active 1'!C$21:E$283,3,FALSE)</f>
        <v>-15429.004184843679</v>
      </c>
    </row>
    <row r="281" spans="1:21">
      <c r="A281" s="24" t="s">
        <v>203</v>
      </c>
      <c r="B281" s="24" t="s">
        <v>71</v>
      </c>
      <c r="C281" s="72">
        <v>26547.556</v>
      </c>
      <c r="D281" s="72" t="s">
        <v>52</v>
      </c>
      <c r="U281">
        <f>VLOOKUP(C281,'Active 1'!C$21:E$283,3,FALSE)</f>
        <v>-15428.995277401293</v>
      </c>
    </row>
    <row r="282" spans="1:21">
      <c r="A282" s="24" t="s">
        <v>203</v>
      </c>
      <c r="B282" s="24" t="s">
        <v>71</v>
      </c>
      <c r="C282" s="72">
        <v>26547.563999999998</v>
      </c>
      <c r="D282" s="72" t="s">
        <v>52</v>
      </c>
      <c r="U282">
        <f>VLOOKUP(C282,'Active 1'!C$21:E$283,3,FALSE)</f>
        <v>-15428.985097467141</v>
      </c>
    </row>
    <row r="283" spans="1:21">
      <c r="A283" s="24" t="s">
        <v>203</v>
      </c>
      <c r="B283" s="24" t="s">
        <v>72</v>
      </c>
      <c r="C283" s="72">
        <v>26623.341</v>
      </c>
      <c r="D283" s="72" t="s">
        <v>52</v>
      </c>
      <c r="U283">
        <f>VLOOKUP(C283,'Active 1'!C$21:E$283,3,FALSE)</f>
        <v>-15332.559488672083</v>
      </c>
    </row>
    <row r="284" spans="1:21">
      <c r="A284" s="24" t="s">
        <v>203</v>
      </c>
      <c r="B284" s="24" t="s">
        <v>72</v>
      </c>
      <c r="C284" s="72">
        <v>26623.362000000001</v>
      </c>
      <c r="D284" s="72" t="s">
        <v>52</v>
      </c>
      <c r="U284">
        <f>VLOOKUP(C284,'Active 1'!C$21:E$283,3,FALSE)</f>
        <v>-15332.53276634493</v>
      </c>
    </row>
    <row r="285" spans="1:21">
      <c r="A285" s="24" t="s">
        <v>203</v>
      </c>
      <c r="B285" s="24" t="s">
        <v>72</v>
      </c>
      <c r="C285" s="72">
        <v>26623.383999999998</v>
      </c>
      <c r="D285" s="72" t="s">
        <v>52</v>
      </c>
      <c r="U285">
        <f>VLOOKUP(C285,'Active 1'!C$21:E$283,3,FALSE)</f>
        <v>-15332.50477152601</v>
      </c>
    </row>
    <row r="286" spans="1:21">
      <c r="A286" s="24" t="s">
        <v>203</v>
      </c>
      <c r="B286" s="24" t="s">
        <v>72</v>
      </c>
      <c r="C286" s="72">
        <v>26623.405999999999</v>
      </c>
      <c r="D286" s="72" t="s">
        <v>52</v>
      </c>
      <c r="U286">
        <f>VLOOKUP(C286,'Active 1'!C$21:E$283,3,FALSE)</f>
        <v>-15332.476776707086</v>
      </c>
    </row>
    <row r="287" spans="1:21">
      <c r="A287" s="24" t="s">
        <v>203</v>
      </c>
      <c r="B287" s="24" t="s">
        <v>72</v>
      </c>
      <c r="C287" s="72">
        <v>36788.464999999997</v>
      </c>
      <c r="D287" s="72" t="s">
        <v>52</v>
      </c>
      <c r="U287">
        <f>VLOOKUP(C287,'Active 1'!C$21:E$283,3,FALSE)</f>
        <v>-2397.5228657227253</v>
      </c>
    </row>
    <row r="288" spans="1:21">
      <c r="A288" s="24" t="s">
        <v>203</v>
      </c>
      <c r="B288" s="24" t="s">
        <v>72</v>
      </c>
      <c r="C288" s="72">
        <v>36788.51</v>
      </c>
      <c r="D288" s="72" t="s">
        <v>52</v>
      </c>
      <c r="U288">
        <f>VLOOKUP(C288,'Active 1'!C$21:E$283,3,FALSE)</f>
        <v>-2397.4656035931039</v>
      </c>
    </row>
    <row r="289" spans="1:21">
      <c r="A289" s="24" t="s">
        <v>207</v>
      </c>
      <c r="B289" s="24" t="s">
        <v>72</v>
      </c>
      <c r="C289" s="72">
        <v>37941.340100000001</v>
      </c>
      <c r="D289" s="72" t="s">
        <v>115</v>
      </c>
      <c r="U289">
        <f>VLOOKUP(C289,'Active 1'!C$21:E$283,3,FALSE)</f>
        <v>-930.49879005119669</v>
      </c>
    </row>
    <row r="290" spans="1:21">
      <c r="A290" s="24" t="s">
        <v>207</v>
      </c>
      <c r="B290" s="24" t="s">
        <v>72</v>
      </c>
      <c r="C290" s="72">
        <v>39338.594599999997</v>
      </c>
      <c r="D290" s="72" t="s">
        <v>44</v>
      </c>
      <c r="U290">
        <f>VLOOKUP(C290,'Active 1'!C$21:E$283,3,FALSE)</f>
        <v>847.49606068360413</v>
      </c>
    </row>
    <row r="291" spans="1:21">
      <c r="A291" s="24" t="s">
        <v>207</v>
      </c>
      <c r="B291" s="24" t="s">
        <v>71</v>
      </c>
      <c r="C291" s="72">
        <v>39340.561300000001</v>
      </c>
      <c r="D291" s="72" t="s">
        <v>44</v>
      </c>
      <c r="U291">
        <f>VLOOKUP(C291,'Active 1'!C$21:E$283,3,FALSE)</f>
        <v>849.99867024610558</v>
      </c>
    </row>
    <row r="292" spans="1:21">
      <c r="A292" s="24" t="s">
        <v>207</v>
      </c>
      <c r="B292" s="24" t="s">
        <v>72</v>
      </c>
      <c r="C292" s="72">
        <v>39342.523200000003</v>
      </c>
      <c r="D292" s="72" t="s">
        <v>44</v>
      </c>
      <c r="U292">
        <f>VLOOKUP(C292,'Active 1'!C$21:E$283,3,FALSE)</f>
        <v>852.49517184811168</v>
      </c>
    </row>
    <row r="293" spans="1:21">
      <c r="A293" s="24" t="s">
        <v>207</v>
      </c>
      <c r="B293" s="24" t="s">
        <v>71</v>
      </c>
      <c r="C293" s="72">
        <v>39355.493199999997</v>
      </c>
      <c r="D293" s="72" t="s">
        <v>44</v>
      </c>
      <c r="U293">
        <f>VLOOKUP(C293,'Active 1'!C$21:E$283,3,FALSE)</f>
        <v>868.99939009469426</v>
      </c>
    </row>
    <row r="294" spans="1:21">
      <c r="A294" s="24" t="s">
        <v>228</v>
      </c>
      <c r="B294" s="24" t="s">
        <v>71</v>
      </c>
      <c r="C294" s="72">
        <v>44790.448900000003</v>
      </c>
      <c r="D294" s="72" t="s">
        <v>209</v>
      </c>
      <c r="U294">
        <f>VLOOKUP(C294,'Active 1'!C$21:E$283,3,FALSE)</f>
        <v>7784.935784339119</v>
      </c>
    </row>
    <row r="295" spans="1:21">
      <c r="A295" s="24" t="s">
        <v>250</v>
      </c>
      <c r="B295" s="24" t="s">
        <v>72</v>
      </c>
      <c r="C295" s="72">
        <v>47776.345300000001</v>
      </c>
      <c r="D295" s="72" t="s">
        <v>209</v>
      </c>
      <c r="U295">
        <f>VLOOKUP(C295,'Active 1'!C$21:E$283,3,FALSE)</f>
        <v>11584.464377038297</v>
      </c>
    </row>
    <row r="296" spans="1:21">
      <c r="A296" s="24" t="s">
        <v>258</v>
      </c>
      <c r="B296" s="24" t="s">
        <v>72</v>
      </c>
      <c r="C296" s="72">
        <v>48532.326500000003</v>
      </c>
      <c r="D296" s="72" t="s">
        <v>44</v>
      </c>
      <c r="U296">
        <f>VLOOKUP(C296,'Active 1'!C$21:E$283,3,FALSE)</f>
        <v>12546.444231712105</v>
      </c>
    </row>
    <row r="297" spans="1:21">
      <c r="A297" s="24" t="s">
        <v>268</v>
      </c>
      <c r="B297" s="24" t="s">
        <v>71</v>
      </c>
      <c r="C297" s="72">
        <v>50968.856800000001</v>
      </c>
      <c r="D297" s="72" t="s">
        <v>209</v>
      </c>
      <c r="U297">
        <f>VLOOKUP(C297,'Active 1'!C$21:E$283,3,FALSE)</f>
        <v>15646.908983880969</v>
      </c>
    </row>
    <row r="298" spans="1:21">
      <c r="A298" s="24" t="s">
        <v>298</v>
      </c>
      <c r="B298" s="24" t="s">
        <v>71</v>
      </c>
      <c r="C298" s="72">
        <v>54317.361599999997</v>
      </c>
      <c r="D298" s="72" t="s">
        <v>297</v>
      </c>
      <c r="U298" t="e">
        <f>VLOOKUP(C298,'Active 1'!C$21:E$283,3,FALSE)</f>
        <v>#N/A</v>
      </c>
    </row>
    <row r="299" spans="1:21">
      <c r="A299" s="24" t="s">
        <v>300</v>
      </c>
      <c r="B299" s="24" t="s">
        <v>71</v>
      </c>
      <c r="C299" s="72">
        <v>54617.5533</v>
      </c>
      <c r="D299" s="72" t="s">
        <v>130</v>
      </c>
      <c r="U299" t="e">
        <f>VLOOKUP(C299,'Active 1'!C$21:E$283,3,FALSE)</f>
        <v>#N/A</v>
      </c>
    </row>
    <row r="300" spans="1:21">
      <c r="A300" s="24" t="s">
        <v>302</v>
      </c>
      <c r="B300" s="24" t="s">
        <v>71</v>
      </c>
      <c r="C300" s="72">
        <v>55799.472800000003</v>
      </c>
      <c r="D300" s="72" t="s">
        <v>271</v>
      </c>
      <c r="U300" t="e">
        <f>VLOOKUP(C300,'Active 1'!C$21:E$283,3,FALSE)</f>
        <v>#N/A</v>
      </c>
    </row>
    <row r="301" spans="1:21">
      <c r="A301" s="24" t="s">
        <v>304</v>
      </c>
      <c r="B301" s="24" t="s">
        <v>71</v>
      </c>
      <c r="C301" s="72">
        <v>55873.341200000003</v>
      </c>
      <c r="D301" s="72" t="s">
        <v>271</v>
      </c>
      <c r="U301" t="e">
        <f>VLOOKUP(C301,'Active 1'!C$21:E$283,3,FALSE)</f>
        <v>#N/A</v>
      </c>
    </row>
    <row r="302" spans="1:21">
      <c r="C302" s="29"/>
      <c r="D302" s="29"/>
    </row>
    <row r="303" spans="1:21">
      <c r="C303" s="29"/>
      <c r="D303" s="29"/>
    </row>
    <row r="304" spans="1:21">
      <c r="C304" s="29"/>
      <c r="D304" s="29"/>
    </row>
    <row r="305" spans="3:4">
      <c r="C305" s="29"/>
      <c r="D305" s="29"/>
    </row>
    <row r="306" spans="3:4">
      <c r="C306" s="29"/>
      <c r="D306" s="29"/>
    </row>
    <row r="307" spans="3:4">
      <c r="C307" s="29"/>
      <c r="D307" s="29"/>
    </row>
    <row r="308" spans="3:4">
      <c r="C308" s="29"/>
      <c r="D308" s="29"/>
    </row>
    <row r="309" spans="3:4">
      <c r="C309" s="29"/>
      <c r="D309" s="29"/>
    </row>
    <row r="310" spans="3:4">
      <c r="C310" s="29"/>
      <c r="D310" s="29"/>
    </row>
    <row r="311" spans="3:4">
      <c r="C311" s="29"/>
      <c r="D311" s="29"/>
    </row>
    <row r="312" spans="3:4">
      <c r="C312" s="29"/>
      <c r="D312" s="29"/>
    </row>
    <row r="313" spans="3:4">
      <c r="C313" s="29"/>
      <c r="D313" s="29"/>
    </row>
    <row r="314" spans="3:4">
      <c r="C314" s="29"/>
      <c r="D314" s="29"/>
    </row>
    <row r="315" spans="3:4">
      <c r="C315" s="29"/>
      <c r="D315" s="29"/>
    </row>
    <row r="316" spans="3:4">
      <c r="C316" s="29"/>
      <c r="D316" s="29"/>
    </row>
    <row r="317" spans="3:4">
      <c r="C317" s="29"/>
      <c r="D317" s="29"/>
    </row>
    <row r="318" spans="3:4">
      <c r="C318" s="29"/>
      <c r="D318" s="29"/>
    </row>
    <row r="319" spans="3:4">
      <c r="C319" s="29"/>
      <c r="D319" s="29"/>
    </row>
    <row r="320" spans="3:4">
      <c r="C320" s="29"/>
      <c r="D320" s="29"/>
    </row>
    <row r="321" spans="3:4">
      <c r="C321" s="29"/>
      <c r="D321" s="29"/>
    </row>
    <row r="322" spans="3:4">
      <c r="C322" s="29"/>
      <c r="D322" s="29"/>
    </row>
    <row r="323" spans="3:4">
      <c r="C323" s="29"/>
      <c r="D323" s="29"/>
    </row>
    <row r="324" spans="3:4">
      <c r="C324" s="29"/>
      <c r="D324" s="29"/>
    </row>
    <row r="325" spans="3:4">
      <c r="C325" s="29"/>
      <c r="D325" s="29"/>
    </row>
    <row r="326" spans="3:4">
      <c r="C326" s="29"/>
      <c r="D326" s="29"/>
    </row>
    <row r="327" spans="3:4">
      <c r="C327" s="29"/>
      <c r="D327" s="29"/>
    </row>
    <row r="328" spans="3:4">
      <c r="C328" s="29"/>
      <c r="D328" s="29"/>
    </row>
    <row r="329" spans="3:4">
      <c r="C329" s="29"/>
      <c r="D329" s="29"/>
    </row>
    <row r="330" spans="3:4">
      <c r="C330" s="29"/>
      <c r="D330" s="29"/>
    </row>
    <row r="331" spans="3:4">
      <c r="C331" s="29"/>
      <c r="D331" s="29"/>
    </row>
    <row r="332" spans="3:4">
      <c r="C332" s="29"/>
      <c r="D332" s="29"/>
    </row>
    <row r="333" spans="3:4">
      <c r="C333" s="29"/>
      <c r="D333" s="29"/>
    </row>
    <row r="334" spans="3:4">
      <c r="C334" s="29"/>
      <c r="D334" s="29"/>
    </row>
    <row r="335" spans="3:4">
      <c r="C335" s="29"/>
      <c r="D335" s="29"/>
    </row>
    <row r="336" spans="3:4">
      <c r="C336" s="29"/>
      <c r="D336" s="29"/>
    </row>
    <row r="337" spans="3:4">
      <c r="C337" s="29"/>
      <c r="D337" s="29"/>
    </row>
    <row r="338" spans="3:4">
      <c r="C338" s="29"/>
      <c r="D338" s="29"/>
    </row>
    <row r="339" spans="3:4">
      <c r="C339" s="29"/>
      <c r="D339" s="29"/>
    </row>
    <row r="340" spans="3:4">
      <c r="C340" s="29"/>
      <c r="D340" s="29"/>
    </row>
    <row r="341" spans="3:4">
      <c r="C341" s="29"/>
      <c r="D341" s="29"/>
    </row>
    <row r="342" spans="3:4">
      <c r="C342" s="29"/>
      <c r="D342" s="29"/>
    </row>
    <row r="343" spans="3:4">
      <c r="C343" s="29"/>
      <c r="D343" s="29"/>
    </row>
    <row r="344" spans="3:4">
      <c r="C344" s="29"/>
      <c r="D344" s="29"/>
    </row>
    <row r="345" spans="3:4">
      <c r="C345" s="29"/>
      <c r="D345" s="29"/>
    </row>
    <row r="346" spans="3:4">
      <c r="C346" s="29"/>
      <c r="D346" s="29"/>
    </row>
    <row r="347" spans="3:4">
      <c r="C347" s="29"/>
      <c r="D347" s="29"/>
    </row>
    <row r="348" spans="3:4">
      <c r="C348" s="29"/>
      <c r="D348" s="29"/>
    </row>
    <row r="349" spans="3:4">
      <c r="C349" s="29"/>
      <c r="D349" s="29"/>
    </row>
    <row r="350" spans="3:4">
      <c r="C350" s="29"/>
      <c r="D350" s="29"/>
    </row>
    <row r="351" spans="3:4">
      <c r="C351" s="29"/>
      <c r="D351" s="29"/>
    </row>
    <row r="352" spans="3:4">
      <c r="C352" s="29"/>
      <c r="D352" s="29"/>
    </row>
    <row r="353" spans="3:4">
      <c r="C353" s="29"/>
      <c r="D353" s="29"/>
    </row>
    <row r="354" spans="3:4">
      <c r="C354" s="29"/>
      <c r="D354" s="29"/>
    </row>
    <row r="355" spans="3:4">
      <c r="C355" s="29"/>
      <c r="D355" s="29"/>
    </row>
    <row r="356" spans="3:4">
      <c r="C356" s="29"/>
      <c r="D356" s="29"/>
    </row>
    <row r="357" spans="3:4">
      <c r="C357" s="29"/>
      <c r="D357" s="29"/>
    </row>
    <row r="358" spans="3:4">
      <c r="C358" s="29"/>
      <c r="D358" s="29"/>
    </row>
    <row r="359" spans="3:4">
      <c r="C359" s="29"/>
      <c r="D359" s="29"/>
    </row>
    <row r="360" spans="3:4">
      <c r="C360" s="29"/>
      <c r="D360" s="29"/>
    </row>
    <row r="361" spans="3:4">
      <c r="C361" s="29"/>
      <c r="D361" s="29"/>
    </row>
    <row r="362" spans="3:4">
      <c r="C362" s="29"/>
      <c r="D362" s="29"/>
    </row>
    <row r="363" spans="3:4">
      <c r="C363" s="29"/>
      <c r="D363" s="29"/>
    </row>
    <row r="364" spans="3:4">
      <c r="C364" s="29"/>
      <c r="D364" s="29"/>
    </row>
    <row r="365" spans="3:4">
      <c r="C365" s="29"/>
      <c r="D365" s="29"/>
    </row>
    <row r="366" spans="3:4">
      <c r="C366" s="29"/>
      <c r="D366" s="29"/>
    </row>
    <row r="367" spans="3:4">
      <c r="C367" s="29"/>
      <c r="D367" s="29"/>
    </row>
    <row r="368" spans="3:4">
      <c r="C368" s="29"/>
      <c r="D368" s="29"/>
    </row>
    <row r="369" spans="3:4">
      <c r="C369" s="29"/>
      <c r="D369" s="29"/>
    </row>
    <row r="370" spans="3:4">
      <c r="C370" s="29"/>
      <c r="D370" s="29"/>
    </row>
    <row r="371" spans="3:4">
      <c r="C371" s="29"/>
      <c r="D371" s="29"/>
    </row>
    <row r="372" spans="3:4">
      <c r="C372" s="29"/>
      <c r="D372" s="29"/>
    </row>
    <row r="373" spans="3:4">
      <c r="C373" s="29"/>
      <c r="D373" s="29"/>
    </row>
    <row r="374" spans="3:4">
      <c r="C374" s="29"/>
      <c r="D374" s="29"/>
    </row>
    <row r="375" spans="3:4">
      <c r="C375" s="29"/>
      <c r="D375" s="29"/>
    </row>
    <row r="376" spans="3:4">
      <c r="C376" s="29"/>
      <c r="D376" s="29"/>
    </row>
    <row r="377" spans="3:4">
      <c r="C377" s="29"/>
      <c r="D377" s="29"/>
    </row>
    <row r="378" spans="3:4">
      <c r="C378" s="29"/>
      <c r="D378" s="29"/>
    </row>
    <row r="379" spans="3:4">
      <c r="C379" s="29"/>
      <c r="D379" s="29"/>
    </row>
    <row r="380" spans="3:4">
      <c r="C380" s="29"/>
      <c r="D380" s="29"/>
    </row>
    <row r="381" spans="3:4">
      <c r="C381" s="29"/>
      <c r="D381" s="29"/>
    </row>
    <row r="382" spans="3:4">
      <c r="C382" s="29"/>
      <c r="D382" s="29"/>
    </row>
    <row r="383" spans="3:4">
      <c r="C383" s="29"/>
      <c r="D383" s="29"/>
    </row>
    <row r="384" spans="3:4">
      <c r="C384" s="29"/>
      <c r="D384" s="29"/>
    </row>
    <row r="385" spans="3:4">
      <c r="C385" s="29"/>
      <c r="D385" s="29"/>
    </row>
    <row r="386" spans="3:4">
      <c r="C386" s="29"/>
      <c r="D386" s="29"/>
    </row>
    <row r="387" spans="3:4">
      <c r="C387" s="29"/>
      <c r="D387" s="29"/>
    </row>
    <row r="388" spans="3:4">
      <c r="C388" s="29"/>
      <c r="D388" s="29"/>
    </row>
    <row r="389" spans="3:4">
      <c r="C389" s="29"/>
      <c r="D389" s="29"/>
    </row>
    <row r="390" spans="3:4">
      <c r="C390" s="29"/>
      <c r="D390" s="29"/>
    </row>
    <row r="391" spans="3:4">
      <c r="C391" s="29"/>
      <c r="D391" s="29"/>
    </row>
    <row r="392" spans="3:4">
      <c r="C392" s="29"/>
      <c r="D392" s="29"/>
    </row>
    <row r="393" spans="3:4">
      <c r="C393" s="29"/>
      <c r="D393" s="29"/>
    </row>
    <row r="394" spans="3:4">
      <c r="C394" s="29"/>
      <c r="D394" s="29"/>
    </row>
    <row r="395" spans="3:4">
      <c r="C395" s="29"/>
      <c r="D395" s="29"/>
    </row>
    <row r="396" spans="3:4">
      <c r="C396" s="29"/>
      <c r="D396" s="29"/>
    </row>
    <row r="397" spans="3:4">
      <c r="C397" s="29"/>
      <c r="D397" s="29"/>
    </row>
    <row r="398" spans="3:4">
      <c r="C398" s="29"/>
      <c r="D398" s="29"/>
    </row>
    <row r="399" spans="3:4">
      <c r="C399" s="29"/>
      <c r="D399" s="29"/>
    </row>
    <row r="400" spans="3:4">
      <c r="C400" s="29"/>
      <c r="D400" s="29"/>
    </row>
    <row r="401" spans="3:4">
      <c r="C401" s="29"/>
      <c r="D401" s="29"/>
    </row>
    <row r="402" spans="3:4">
      <c r="C402" s="29"/>
      <c r="D402" s="29"/>
    </row>
    <row r="403" spans="3:4">
      <c r="C403" s="29"/>
      <c r="D403" s="29"/>
    </row>
    <row r="404" spans="3:4">
      <c r="C404" s="29"/>
      <c r="D404" s="29"/>
    </row>
    <row r="405" spans="3:4">
      <c r="C405" s="29"/>
      <c r="D405" s="29"/>
    </row>
    <row r="406" spans="3:4">
      <c r="C406" s="29"/>
      <c r="D406" s="29"/>
    </row>
    <row r="407" spans="3:4">
      <c r="C407" s="29"/>
      <c r="D407" s="29"/>
    </row>
    <row r="408" spans="3:4">
      <c r="C408" s="29"/>
      <c r="D408" s="29"/>
    </row>
    <row r="409" spans="3:4">
      <c r="C409" s="29"/>
      <c r="D409" s="29"/>
    </row>
    <row r="410" spans="3:4">
      <c r="C410" s="29"/>
      <c r="D410" s="29"/>
    </row>
    <row r="411" spans="3:4">
      <c r="C411" s="29"/>
      <c r="D411" s="29"/>
    </row>
    <row r="412" spans="3:4">
      <c r="C412" s="29"/>
      <c r="D412" s="29"/>
    </row>
    <row r="413" spans="3:4">
      <c r="C413" s="29"/>
      <c r="D413" s="29"/>
    </row>
    <row r="414" spans="3:4">
      <c r="C414" s="29"/>
      <c r="D414" s="29"/>
    </row>
    <row r="415" spans="3:4">
      <c r="C415" s="29"/>
      <c r="D415" s="29"/>
    </row>
    <row r="416" spans="3:4">
      <c r="C416" s="29"/>
      <c r="D416" s="29"/>
    </row>
    <row r="417" spans="3:4">
      <c r="C417" s="29"/>
      <c r="D417" s="29"/>
    </row>
    <row r="418" spans="3:4">
      <c r="C418" s="29"/>
      <c r="D418" s="29"/>
    </row>
    <row r="419" spans="3:4">
      <c r="C419" s="29"/>
      <c r="D419" s="29"/>
    </row>
    <row r="420" spans="3:4">
      <c r="C420" s="29"/>
      <c r="D420" s="29"/>
    </row>
    <row r="421" spans="3:4">
      <c r="C421" s="29"/>
      <c r="D421" s="29"/>
    </row>
    <row r="422" spans="3:4">
      <c r="C422" s="29"/>
      <c r="D422" s="29"/>
    </row>
    <row r="423" spans="3:4">
      <c r="C423" s="29"/>
      <c r="D423" s="29"/>
    </row>
    <row r="424" spans="3:4">
      <c r="C424" s="29"/>
      <c r="D424" s="29"/>
    </row>
    <row r="425" spans="3:4">
      <c r="C425" s="29"/>
      <c r="D425" s="29"/>
    </row>
    <row r="426" spans="3:4">
      <c r="C426" s="29"/>
      <c r="D426" s="29"/>
    </row>
    <row r="427" spans="3:4">
      <c r="C427" s="29"/>
      <c r="D427" s="29"/>
    </row>
    <row r="428" spans="3:4">
      <c r="C428" s="29"/>
      <c r="D428" s="29"/>
    </row>
    <row r="429" spans="3:4">
      <c r="C429" s="29"/>
      <c r="D429" s="29"/>
    </row>
    <row r="430" spans="3:4">
      <c r="C430" s="29"/>
      <c r="D430" s="29"/>
    </row>
    <row r="431" spans="3:4">
      <c r="C431" s="29"/>
      <c r="D431" s="29"/>
    </row>
    <row r="432" spans="3:4">
      <c r="C432" s="29"/>
      <c r="D432" s="29"/>
    </row>
    <row r="433" spans="3:4">
      <c r="C433" s="29"/>
      <c r="D433" s="29"/>
    </row>
    <row r="434" spans="3:4">
      <c r="C434" s="29"/>
      <c r="D434" s="29"/>
    </row>
    <row r="435" spans="3:4">
      <c r="C435" s="29"/>
      <c r="D435" s="29"/>
    </row>
    <row r="436" spans="3:4">
      <c r="C436" s="29"/>
      <c r="D436" s="29"/>
    </row>
    <row r="437" spans="3:4">
      <c r="C437" s="29"/>
      <c r="D437" s="29"/>
    </row>
    <row r="438" spans="3:4">
      <c r="C438" s="29"/>
      <c r="D438" s="29"/>
    </row>
    <row r="439" spans="3:4">
      <c r="C439" s="29"/>
      <c r="D439" s="29"/>
    </row>
    <row r="440" spans="3:4">
      <c r="C440" s="29"/>
      <c r="D440" s="29"/>
    </row>
    <row r="441" spans="3:4">
      <c r="C441" s="29"/>
      <c r="D441" s="29"/>
    </row>
    <row r="442" spans="3:4">
      <c r="C442" s="29"/>
      <c r="D442" s="29"/>
    </row>
    <row r="443" spans="3:4">
      <c r="C443" s="29"/>
      <c r="D443" s="29"/>
    </row>
    <row r="444" spans="3:4">
      <c r="C444" s="29"/>
      <c r="D444" s="29"/>
    </row>
    <row r="445" spans="3:4">
      <c r="C445" s="29"/>
      <c r="D445" s="29"/>
    </row>
    <row r="446" spans="3:4">
      <c r="C446" s="29"/>
      <c r="D446" s="29"/>
    </row>
    <row r="447" spans="3:4">
      <c r="C447" s="29"/>
      <c r="D447" s="29"/>
    </row>
    <row r="448" spans="3:4">
      <c r="C448" s="29"/>
      <c r="D448" s="29"/>
    </row>
    <row r="449" spans="3:4">
      <c r="C449" s="29"/>
      <c r="D449" s="29"/>
    </row>
    <row r="450" spans="3:4">
      <c r="C450" s="29"/>
      <c r="D450" s="29"/>
    </row>
    <row r="451" spans="3:4">
      <c r="C451" s="29"/>
      <c r="D451" s="29"/>
    </row>
    <row r="452" spans="3:4">
      <c r="C452" s="29"/>
      <c r="D452" s="29"/>
    </row>
    <row r="453" spans="3:4">
      <c r="C453" s="29"/>
      <c r="D453" s="29"/>
    </row>
    <row r="454" spans="3:4">
      <c r="C454" s="29"/>
      <c r="D454" s="29"/>
    </row>
    <row r="455" spans="3:4">
      <c r="C455" s="29"/>
      <c r="D455" s="29"/>
    </row>
    <row r="456" spans="3:4">
      <c r="C456" s="29"/>
      <c r="D456" s="29"/>
    </row>
    <row r="457" spans="3:4">
      <c r="C457" s="29"/>
      <c r="D457" s="29"/>
    </row>
    <row r="458" spans="3:4">
      <c r="C458" s="29"/>
      <c r="D458" s="29"/>
    </row>
    <row r="459" spans="3:4">
      <c r="C459" s="29"/>
      <c r="D459" s="29"/>
    </row>
    <row r="460" spans="3:4">
      <c r="C460" s="29"/>
      <c r="D460" s="29"/>
    </row>
    <row r="461" spans="3:4">
      <c r="C461" s="29"/>
      <c r="D461" s="29"/>
    </row>
    <row r="462" spans="3:4">
      <c r="C462" s="29"/>
      <c r="D462" s="29"/>
    </row>
    <row r="463" spans="3:4">
      <c r="C463" s="29"/>
      <c r="D463" s="29"/>
    </row>
    <row r="464" spans="3:4">
      <c r="C464" s="29"/>
      <c r="D464" s="29"/>
    </row>
    <row r="465" spans="3:4">
      <c r="C465" s="29"/>
      <c r="D465" s="29"/>
    </row>
    <row r="466" spans="3:4">
      <c r="C466" s="29"/>
      <c r="D466" s="29"/>
    </row>
    <row r="467" spans="3:4">
      <c r="C467" s="29"/>
      <c r="D467" s="29"/>
    </row>
    <row r="468" spans="3:4">
      <c r="C468" s="29"/>
      <c r="D468" s="29"/>
    </row>
    <row r="469" spans="3:4">
      <c r="C469" s="29"/>
      <c r="D469" s="29"/>
    </row>
    <row r="470" spans="3:4">
      <c r="C470" s="29"/>
      <c r="D470" s="29"/>
    </row>
    <row r="471" spans="3:4">
      <c r="C471" s="29"/>
      <c r="D471" s="29"/>
    </row>
    <row r="472" spans="3:4">
      <c r="C472" s="29"/>
      <c r="D472" s="29"/>
    </row>
    <row r="473" spans="3:4">
      <c r="C473" s="29"/>
      <c r="D473" s="29"/>
    </row>
    <row r="474" spans="3:4">
      <c r="C474" s="29"/>
      <c r="D474" s="29"/>
    </row>
    <row r="475" spans="3:4">
      <c r="C475" s="29"/>
      <c r="D475" s="29"/>
    </row>
    <row r="476" spans="3:4">
      <c r="C476" s="29"/>
      <c r="D476" s="29"/>
    </row>
    <row r="477" spans="3:4">
      <c r="C477" s="29"/>
      <c r="D477" s="29"/>
    </row>
    <row r="478" spans="3:4">
      <c r="C478" s="29"/>
      <c r="D478" s="29"/>
    </row>
    <row r="479" spans="3:4">
      <c r="C479" s="29"/>
      <c r="D479" s="29"/>
    </row>
    <row r="480" spans="3:4">
      <c r="C480" s="29"/>
      <c r="D480" s="29"/>
    </row>
    <row r="481" spans="3:4">
      <c r="C481" s="29"/>
      <c r="D481" s="29"/>
    </row>
    <row r="482" spans="3:4">
      <c r="C482" s="29"/>
      <c r="D482" s="29"/>
    </row>
    <row r="483" spans="3:4">
      <c r="C483" s="29"/>
      <c r="D483" s="29"/>
    </row>
    <row r="484" spans="3:4">
      <c r="C484" s="29"/>
      <c r="D484" s="29"/>
    </row>
    <row r="485" spans="3:4">
      <c r="C485" s="29"/>
      <c r="D485" s="29"/>
    </row>
    <row r="486" spans="3:4">
      <c r="C486" s="29"/>
      <c r="D486" s="29"/>
    </row>
    <row r="487" spans="3:4">
      <c r="C487" s="29"/>
      <c r="D487" s="29"/>
    </row>
    <row r="488" spans="3:4">
      <c r="C488" s="29"/>
      <c r="D488" s="29"/>
    </row>
    <row r="489" spans="3:4">
      <c r="C489" s="29"/>
      <c r="D489" s="29"/>
    </row>
    <row r="490" spans="3:4">
      <c r="C490" s="29"/>
      <c r="D490" s="29"/>
    </row>
    <row r="491" spans="3:4">
      <c r="C491" s="29"/>
      <c r="D491" s="29"/>
    </row>
    <row r="492" spans="3:4">
      <c r="C492" s="29"/>
      <c r="D492" s="29"/>
    </row>
    <row r="493" spans="3:4">
      <c r="C493" s="29"/>
      <c r="D493" s="29"/>
    </row>
    <row r="494" spans="3:4">
      <c r="C494" s="29"/>
      <c r="D494" s="29"/>
    </row>
    <row r="495" spans="3:4">
      <c r="C495" s="29"/>
      <c r="D495" s="29"/>
    </row>
    <row r="496" spans="3:4">
      <c r="C496" s="29"/>
      <c r="D496" s="29"/>
    </row>
    <row r="497" spans="3:4">
      <c r="C497" s="29"/>
      <c r="D497" s="29"/>
    </row>
    <row r="498" spans="3:4">
      <c r="C498" s="29"/>
      <c r="D498" s="29"/>
    </row>
    <row r="499" spans="3:4">
      <c r="C499" s="29"/>
      <c r="D499" s="29"/>
    </row>
    <row r="500" spans="3:4">
      <c r="C500" s="29"/>
      <c r="D500" s="29"/>
    </row>
    <row r="501" spans="3:4">
      <c r="C501" s="29"/>
      <c r="D501" s="29"/>
    </row>
    <row r="502" spans="3:4">
      <c r="C502" s="29"/>
      <c r="D502" s="29"/>
    </row>
    <row r="503" spans="3:4">
      <c r="C503" s="29"/>
      <c r="D503" s="29"/>
    </row>
    <row r="504" spans="3:4">
      <c r="C504" s="29"/>
      <c r="D504" s="29"/>
    </row>
    <row r="505" spans="3:4">
      <c r="C505" s="29"/>
      <c r="D505" s="29"/>
    </row>
    <row r="506" spans="3:4">
      <c r="C506" s="29"/>
      <c r="D506" s="29"/>
    </row>
    <row r="507" spans="3:4">
      <c r="C507" s="29"/>
      <c r="D507" s="29"/>
    </row>
    <row r="508" spans="3:4">
      <c r="C508" s="29"/>
      <c r="D508" s="29"/>
    </row>
    <row r="509" spans="3:4">
      <c r="C509" s="29"/>
      <c r="D509" s="29"/>
    </row>
    <row r="510" spans="3:4">
      <c r="C510" s="29"/>
      <c r="D510" s="29"/>
    </row>
    <row r="511" spans="3:4">
      <c r="C511" s="29"/>
      <c r="D511" s="29"/>
    </row>
    <row r="512" spans="3:4">
      <c r="C512" s="29"/>
      <c r="D512" s="29"/>
    </row>
    <row r="513" spans="3:4">
      <c r="C513" s="29"/>
      <c r="D513" s="29"/>
    </row>
    <row r="514" spans="3:4">
      <c r="C514" s="29"/>
      <c r="D514" s="29"/>
    </row>
    <row r="515" spans="3:4">
      <c r="C515" s="29"/>
      <c r="D515" s="29"/>
    </row>
    <row r="516" spans="3:4">
      <c r="C516" s="29"/>
      <c r="D516" s="29"/>
    </row>
    <row r="517" spans="3:4">
      <c r="C517" s="29"/>
      <c r="D517" s="29"/>
    </row>
    <row r="518" spans="3:4">
      <c r="C518" s="29"/>
      <c r="D518" s="29"/>
    </row>
    <row r="519" spans="3:4">
      <c r="C519" s="29"/>
      <c r="D519" s="29"/>
    </row>
    <row r="520" spans="3:4">
      <c r="C520" s="29"/>
      <c r="D520" s="29"/>
    </row>
    <row r="521" spans="3:4">
      <c r="C521" s="29"/>
      <c r="D521" s="29"/>
    </row>
    <row r="522" spans="3:4">
      <c r="C522" s="29"/>
      <c r="D522" s="29"/>
    </row>
    <row r="523" spans="3:4">
      <c r="C523" s="29"/>
      <c r="D523" s="29"/>
    </row>
    <row r="524" spans="3:4">
      <c r="C524" s="29"/>
      <c r="D524" s="29"/>
    </row>
    <row r="525" spans="3:4">
      <c r="C525" s="29"/>
      <c r="D525" s="29"/>
    </row>
    <row r="526" spans="3:4">
      <c r="C526" s="29"/>
      <c r="D526" s="29"/>
    </row>
    <row r="527" spans="3:4">
      <c r="C527" s="29"/>
      <c r="D527" s="29"/>
    </row>
    <row r="528" spans="3:4">
      <c r="C528" s="29"/>
      <c r="D528" s="29"/>
    </row>
    <row r="529" spans="3:4">
      <c r="C529" s="29"/>
      <c r="D529" s="29"/>
    </row>
    <row r="530" spans="3:4">
      <c r="C530" s="29"/>
      <c r="D530" s="29"/>
    </row>
    <row r="531" spans="3:4">
      <c r="C531" s="29"/>
      <c r="D531" s="29"/>
    </row>
    <row r="532" spans="3:4">
      <c r="C532" s="29"/>
      <c r="D532" s="29"/>
    </row>
    <row r="533" spans="3:4">
      <c r="C533" s="29"/>
      <c r="D533" s="29"/>
    </row>
    <row r="534" spans="3:4">
      <c r="C534" s="29"/>
      <c r="D534" s="29"/>
    </row>
    <row r="535" spans="3:4">
      <c r="C535" s="29"/>
      <c r="D535" s="29"/>
    </row>
    <row r="536" spans="3:4">
      <c r="C536" s="29"/>
      <c r="D536" s="29"/>
    </row>
    <row r="537" spans="3:4">
      <c r="C537" s="29"/>
      <c r="D537" s="29"/>
    </row>
    <row r="538" spans="3:4">
      <c r="C538" s="29"/>
      <c r="D538" s="29"/>
    </row>
    <row r="539" spans="3:4">
      <c r="C539" s="29"/>
      <c r="D539" s="29"/>
    </row>
    <row r="540" spans="3:4">
      <c r="C540" s="29"/>
      <c r="D540" s="29"/>
    </row>
    <row r="541" spans="3:4">
      <c r="C541" s="29"/>
      <c r="D541" s="29"/>
    </row>
    <row r="542" spans="3:4">
      <c r="C542" s="29"/>
      <c r="D542" s="29"/>
    </row>
    <row r="543" spans="3:4">
      <c r="C543" s="29"/>
      <c r="D543" s="29"/>
    </row>
    <row r="544" spans="3:4">
      <c r="C544" s="29"/>
      <c r="D544" s="29"/>
    </row>
    <row r="545" spans="3:4">
      <c r="C545" s="29"/>
      <c r="D545" s="29"/>
    </row>
    <row r="546" spans="3:4">
      <c r="C546" s="29"/>
      <c r="D546" s="29"/>
    </row>
    <row r="547" spans="3:4">
      <c r="C547" s="29"/>
      <c r="D547" s="29"/>
    </row>
    <row r="548" spans="3:4">
      <c r="C548" s="29"/>
      <c r="D548" s="29"/>
    </row>
    <row r="549" spans="3:4">
      <c r="C549" s="29"/>
      <c r="D549" s="29"/>
    </row>
    <row r="550" spans="3:4">
      <c r="C550" s="29"/>
      <c r="D550" s="29"/>
    </row>
    <row r="551" spans="3:4">
      <c r="C551" s="29"/>
      <c r="D551" s="29"/>
    </row>
    <row r="552" spans="3:4">
      <c r="C552" s="29"/>
      <c r="D552" s="29"/>
    </row>
    <row r="553" spans="3:4">
      <c r="C553" s="29"/>
      <c r="D553" s="29"/>
    </row>
    <row r="554" spans="3:4">
      <c r="C554" s="29"/>
      <c r="D554" s="29"/>
    </row>
    <row r="555" spans="3:4">
      <c r="C555" s="29"/>
      <c r="D555" s="29"/>
    </row>
    <row r="556" spans="3:4">
      <c r="C556" s="29"/>
      <c r="D556" s="29"/>
    </row>
    <row r="557" spans="3:4">
      <c r="C557" s="29"/>
      <c r="D557" s="29"/>
    </row>
    <row r="558" spans="3:4">
      <c r="C558" s="29"/>
      <c r="D558" s="29"/>
    </row>
    <row r="559" spans="3:4">
      <c r="C559" s="29"/>
      <c r="D559" s="29"/>
    </row>
    <row r="560" spans="3:4">
      <c r="C560" s="29"/>
      <c r="D560" s="29"/>
    </row>
    <row r="561" spans="3:4">
      <c r="C561" s="29"/>
      <c r="D561" s="29"/>
    </row>
    <row r="562" spans="3:4">
      <c r="C562" s="29"/>
      <c r="D562" s="29"/>
    </row>
    <row r="563" spans="3:4">
      <c r="C563" s="29"/>
      <c r="D563" s="29"/>
    </row>
    <row r="564" spans="3:4">
      <c r="C564" s="29"/>
      <c r="D564" s="29"/>
    </row>
    <row r="565" spans="3:4">
      <c r="C565" s="29"/>
      <c r="D565" s="29"/>
    </row>
    <row r="566" spans="3:4">
      <c r="C566" s="29"/>
      <c r="D566" s="29"/>
    </row>
    <row r="567" spans="3:4">
      <c r="C567" s="29"/>
      <c r="D567" s="29"/>
    </row>
    <row r="568" spans="3:4">
      <c r="C568" s="29"/>
      <c r="D568" s="29"/>
    </row>
    <row r="569" spans="3:4">
      <c r="C569" s="29"/>
      <c r="D569" s="29"/>
    </row>
    <row r="570" spans="3:4">
      <c r="C570" s="29"/>
      <c r="D570" s="29"/>
    </row>
    <row r="571" spans="3:4">
      <c r="C571" s="29"/>
      <c r="D571" s="29"/>
    </row>
    <row r="572" spans="3:4">
      <c r="C572" s="29"/>
      <c r="D572" s="29"/>
    </row>
    <row r="573" spans="3:4">
      <c r="C573" s="29"/>
      <c r="D573" s="29"/>
    </row>
    <row r="574" spans="3:4">
      <c r="C574" s="29"/>
      <c r="D574" s="29"/>
    </row>
    <row r="575" spans="3:4">
      <c r="C575" s="29"/>
      <c r="D575" s="29"/>
    </row>
    <row r="576" spans="3:4">
      <c r="C576" s="29"/>
      <c r="D576" s="29"/>
    </row>
    <row r="577" spans="3:4">
      <c r="C577" s="29"/>
      <c r="D577" s="29"/>
    </row>
    <row r="578" spans="3:4">
      <c r="C578" s="29"/>
      <c r="D578" s="29"/>
    </row>
    <row r="579" spans="3:4">
      <c r="C579" s="29"/>
      <c r="D579" s="29"/>
    </row>
    <row r="580" spans="3:4">
      <c r="C580" s="29"/>
      <c r="D580" s="29"/>
    </row>
    <row r="581" spans="3:4">
      <c r="C581" s="29"/>
      <c r="D581" s="29"/>
    </row>
    <row r="582" spans="3:4">
      <c r="C582" s="29"/>
      <c r="D582" s="29"/>
    </row>
    <row r="583" spans="3:4">
      <c r="C583" s="29"/>
      <c r="D583" s="29"/>
    </row>
    <row r="584" spans="3:4">
      <c r="C584" s="29"/>
      <c r="D584" s="29"/>
    </row>
    <row r="585" spans="3:4">
      <c r="C585" s="29"/>
      <c r="D585" s="29"/>
    </row>
    <row r="586" spans="3:4">
      <c r="C586" s="29"/>
      <c r="D586" s="29"/>
    </row>
    <row r="587" spans="3:4">
      <c r="C587" s="29"/>
      <c r="D587" s="29"/>
    </row>
    <row r="588" spans="3:4">
      <c r="C588" s="29"/>
      <c r="D588" s="29"/>
    </row>
    <row r="589" spans="3:4">
      <c r="C589" s="29"/>
      <c r="D589" s="29"/>
    </row>
    <row r="590" spans="3:4">
      <c r="C590" s="29"/>
      <c r="D590" s="29"/>
    </row>
    <row r="591" spans="3:4">
      <c r="C591" s="29"/>
      <c r="D591" s="29"/>
    </row>
    <row r="592" spans="3:4">
      <c r="C592" s="29"/>
      <c r="D592" s="29"/>
    </row>
    <row r="593" spans="3:4">
      <c r="C593" s="29"/>
      <c r="D593" s="29"/>
    </row>
    <row r="594" spans="3:4">
      <c r="C594" s="29"/>
      <c r="D594" s="29"/>
    </row>
    <row r="595" spans="3:4">
      <c r="C595" s="29"/>
      <c r="D595" s="29"/>
    </row>
    <row r="596" spans="3:4">
      <c r="C596" s="29"/>
      <c r="D596" s="29"/>
    </row>
    <row r="597" spans="3:4">
      <c r="C597" s="29"/>
      <c r="D597" s="29"/>
    </row>
    <row r="598" spans="3:4">
      <c r="C598" s="29"/>
      <c r="D598" s="29"/>
    </row>
    <row r="599" spans="3:4">
      <c r="C599" s="29"/>
      <c r="D599" s="29"/>
    </row>
    <row r="600" spans="3:4">
      <c r="C600" s="29"/>
      <c r="D600" s="29"/>
    </row>
    <row r="601" spans="3:4">
      <c r="C601" s="29"/>
      <c r="D601" s="29"/>
    </row>
    <row r="602" spans="3:4">
      <c r="C602" s="29"/>
      <c r="D602" s="29"/>
    </row>
    <row r="603" spans="3:4">
      <c r="C603" s="29"/>
      <c r="D603" s="29"/>
    </row>
    <row r="604" spans="3:4">
      <c r="C604" s="29"/>
      <c r="D604" s="29"/>
    </row>
    <row r="605" spans="3:4">
      <c r="C605" s="29"/>
      <c r="D605" s="29"/>
    </row>
    <row r="606" spans="3:4">
      <c r="C606" s="29"/>
      <c r="D606" s="29"/>
    </row>
    <row r="607" spans="3:4">
      <c r="C607" s="29"/>
      <c r="D607" s="29"/>
    </row>
    <row r="608" spans="3:4">
      <c r="C608" s="29"/>
      <c r="D608" s="29"/>
    </row>
    <row r="609" spans="3:4">
      <c r="C609" s="29"/>
      <c r="D609" s="29"/>
    </row>
    <row r="610" spans="3:4">
      <c r="C610" s="29"/>
      <c r="D610" s="29"/>
    </row>
    <row r="611" spans="3:4">
      <c r="C611" s="29"/>
      <c r="D611" s="29"/>
    </row>
    <row r="612" spans="3:4">
      <c r="C612" s="29"/>
      <c r="D612" s="29"/>
    </row>
    <row r="613" spans="3:4">
      <c r="C613" s="29"/>
      <c r="D613" s="29"/>
    </row>
    <row r="614" spans="3:4">
      <c r="C614" s="29"/>
      <c r="D614" s="29"/>
    </row>
    <row r="615" spans="3:4">
      <c r="C615" s="29"/>
      <c r="D615" s="29"/>
    </row>
    <row r="616" spans="3:4">
      <c r="C616" s="29"/>
      <c r="D616" s="29"/>
    </row>
    <row r="617" spans="3:4">
      <c r="C617" s="29"/>
      <c r="D617" s="29"/>
    </row>
    <row r="618" spans="3:4">
      <c r="C618" s="29"/>
      <c r="D618" s="29"/>
    </row>
    <row r="619" spans="3:4">
      <c r="C619" s="29"/>
      <c r="D619" s="29"/>
    </row>
    <row r="620" spans="3:4">
      <c r="C620" s="29"/>
      <c r="D620" s="29"/>
    </row>
    <row r="621" spans="3:4">
      <c r="C621" s="29"/>
      <c r="D621" s="29"/>
    </row>
    <row r="622" spans="3:4">
      <c r="C622" s="29"/>
      <c r="D622" s="29"/>
    </row>
    <row r="623" spans="3:4">
      <c r="C623" s="29"/>
      <c r="D623" s="29"/>
    </row>
    <row r="624" spans="3:4">
      <c r="C624" s="29"/>
      <c r="D624" s="29"/>
    </row>
    <row r="625" spans="3:4">
      <c r="C625" s="29"/>
      <c r="D625" s="29"/>
    </row>
    <row r="626" spans="3:4">
      <c r="C626" s="29"/>
      <c r="D626" s="29"/>
    </row>
    <row r="627" spans="3:4">
      <c r="C627" s="29"/>
      <c r="D627" s="29"/>
    </row>
    <row r="628" spans="3:4">
      <c r="C628" s="29"/>
      <c r="D628" s="29"/>
    </row>
    <row r="629" spans="3:4">
      <c r="C629" s="29"/>
      <c r="D629" s="29"/>
    </row>
    <row r="630" spans="3:4">
      <c r="C630" s="29"/>
      <c r="D630" s="29"/>
    </row>
    <row r="631" spans="3:4">
      <c r="C631" s="29"/>
      <c r="D631" s="29"/>
    </row>
    <row r="632" spans="3:4">
      <c r="C632" s="29"/>
      <c r="D632" s="29"/>
    </row>
    <row r="633" spans="3:4">
      <c r="C633" s="29"/>
      <c r="D633" s="29"/>
    </row>
    <row r="634" spans="3:4">
      <c r="C634" s="29"/>
      <c r="D634" s="29"/>
    </row>
    <row r="635" spans="3:4">
      <c r="C635" s="29"/>
      <c r="D635" s="29"/>
    </row>
    <row r="636" spans="3:4">
      <c r="C636" s="29"/>
      <c r="D636" s="29"/>
    </row>
    <row r="637" spans="3:4">
      <c r="C637" s="29"/>
      <c r="D637" s="29"/>
    </row>
    <row r="638" spans="3:4">
      <c r="C638" s="29"/>
      <c r="D638" s="29"/>
    </row>
    <row r="639" spans="3:4">
      <c r="C639" s="29"/>
      <c r="D639" s="29"/>
    </row>
    <row r="640" spans="3:4">
      <c r="C640" s="29"/>
      <c r="D640" s="29"/>
    </row>
    <row r="641" spans="3:4">
      <c r="C641" s="29"/>
      <c r="D641" s="29"/>
    </row>
    <row r="642" spans="3:4">
      <c r="C642" s="29"/>
      <c r="D642" s="29"/>
    </row>
    <row r="643" spans="3:4">
      <c r="C643" s="29"/>
      <c r="D643" s="29"/>
    </row>
    <row r="644" spans="3:4">
      <c r="C644" s="29"/>
      <c r="D644" s="29"/>
    </row>
    <row r="645" spans="3:4">
      <c r="C645" s="29"/>
      <c r="D645" s="29"/>
    </row>
    <row r="646" spans="3:4">
      <c r="C646" s="29"/>
      <c r="D646" s="29"/>
    </row>
    <row r="647" spans="3:4">
      <c r="C647" s="29"/>
      <c r="D647" s="29"/>
    </row>
    <row r="648" spans="3:4">
      <c r="C648" s="29"/>
      <c r="D648" s="29"/>
    </row>
    <row r="649" spans="3:4">
      <c r="C649" s="29"/>
      <c r="D649" s="29"/>
    </row>
    <row r="650" spans="3:4">
      <c r="C650" s="29"/>
      <c r="D650" s="29"/>
    </row>
    <row r="651" spans="3:4">
      <c r="C651" s="29"/>
      <c r="D651" s="29"/>
    </row>
    <row r="652" spans="3:4">
      <c r="C652" s="29"/>
      <c r="D652" s="29"/>
    </row>
    <row r="653" spans="3:4">
      <c r="C653" s="29"/>
      <c r="D653" s="29"/>
    </row>
    <row r="654" spans="3:4">
      <c r="C654" s="29"/>
      <c r="D654" s="29"/>
    </row>
    <row r="655" spans="3:4">
      <c r="C655" s="29"/>
      <c r="D655" s="29"/>
    </row>
    <row r="656" spans="3:4">
      <c r="C656" s="29"/>
      <c r="D656" s="29"/>
    </row>
    <row r="657" spans="3:4">
      <c r="C657" s="29"/>
      <c r="D657" s="29"/>
    </row>
    <row r="658" spans="3:4">
      <c r="C658" s="29"/>
      <c r="D658" s="29"/>
    </row>
    <row r="659" spans="3:4">
      <c r="C659" s="29"/>
      <c r="D659" s="29"/>
    </row>
    <row r="660" spans="3:4">
      <c r="C660" s="29"/>
      <c r="D660" s="29"/>
    </row>
    <row r="661" spans="3:4">
      <c r="C661" s="29"/>
      <c r="D661" s="29"/>
    </row>
    <row r="662" spans="3:4">
      <c r="C662" s="29"/>
      <c r="D662" s="29"/>
    </row>
    <row r="663" spans="3:4">
      <c r="C663" s="29"/>
      <c r="D663" s="29"/>
    </row>
    <row r="664" spans="3:4">
      <c r="C664" s="29"/>
      <c r="D664" s="29"/>
    </row>
    <row r="665" spans="3:4">
      <c r="C665" s="29"/>
      <c r="D665" s="29"/>
    </row>
    <row r="666" spans="3:4">
      <c r="C666" s="29"/>
      <c r="D666" s="29"/>
    </row>
    <row r="667" spans="3:4">
      <c r="C667" s="29"/>
      <c r="D667" s="29"/>
    </row>
    <row r="668" spans="3:4">
      <c r="C668" s="29"/>
      <c r="D668" s="29"/>
    </row>
    <row r="669" spans="3:4">
      <c r="C669" s="29"/>
      <c r="D669" s="29"/>
    </row>
    <row r="670" spans="3:4">
      <c r="C670" s="29"/>
      <c r="D670" s="29"/>
    </row>
    <row r="671" spans="3:4">
      <c r="C671" s="29"/>
      <c r="D671" s="29"/>
    </row>
    <row r="672" spans="3:4">
      <c r="C672" s="29"/>
      <c r="D672" s="29"/>
    </row>
    <row r="673" spans="3:4">
      <c r="C673" s="29"/>
      <c r="D673" s="29"/>
    </row>
    <row r="674" spans="3:4">
      <c r="C674" s="29"/>
      <c r="D674" s="29"/>
    </row>
    <row r="675" spans="3:4">
      <c r="C675" s="29"/>
      <c r="D675" s="29"/>
    </row>
    <row r="676" spans="3:4">
      <c r="C676" s="29"/>
      <c r="D676" s="29"/>
    </row>
    <row r="677" spans="3:4">
      <c r="C677" s="29"/>
      <c r="D677" s="29"/>
    </row>
    <row r="678" spans="3:4">
      <c r="C678" s="29"/>
      <c r="D678" s="29"/>
    </row>
    <row r="679" spans="3:4">
      <c r="C679" s="29"/>
      <c r="D679" s="29"/>
    </row>
    <row r="680" spans="3:4">
      <c r="C680" s="29"/>
      <c r="D680" s="29"/>
    </row>
    <row r="681" spans="3:4">
      <c r="C681" s="29"/>
      <c r="D681" s="29"/>
    </row>
    <row r="682" spans="3:4">
      <c r="C682" s="29"/>
      <c r="D682" s="29"/>
    </row>
    <row r="683" spans="3:4">
      <c r="C683" s="29"/>
      <c r="D683" s="29"/>
    </row>
    <row r="684" spans="3:4">
      <c r="C684" s="29"/>
      <c r="D684" s="29"/>
    </row>
    <row r="685" spans="3:4">
      <c r="C685" s="29"/>
      <c r="D685" s="29"/>
    </row>
    <row r="686" spans="3:4">
      <c r="C686" s="29"/>
      <c r="D686" s="29"/>
    </row>
    <row r="687" spans="3:4">
      <c r="C687" s="29"/>
      <c r="D687" s="29"/>
    </row>
    <row r="688" spans="3:4">
      <c r="C688" s="29"/>
      <c r="D688" s="29"/>
    </row>
    <row r="689" spans="3:4">
      <c r="C689" s="29"/>
      <c r="D689" s="29"/>
    </row>
    <row r="690" spans="3:4">
      <c r="C690" s="29"/>
      <c r="D690" s="29"/>
    </row>
    <row r="691" spans="3:4">
      <c r="C691" s="29"/>
      <c r="D691" s="29"/>
    </row>
    <row r="692" spans="3:4">
      <c r="C692" s="29"/>
      <c r="D692" s="29"/>
    </row>
    <row r="693" spans="3:4">
      <c r="C693" s="29"/>
      <c r="D693" s="29"/>
    </row>
    <row r="694" spans="3:4">
      <c r="C694" s="29"/>
      <c r="D694" s="29"/>
    </row>
    <row r="695" spans="3:4">
      <c r="C695" s="29"/>
      <c r="D695" s="29"/>
    </row>
    <row r="696" spans="3:4">
      <c r="C696" s="29"/>
      <c r="D696" s="29"/>
    </row>
    <row r="697" spans="3:4">
      <c r="C697" s="29"/>
      <c r="D697" s="29"/>
    </row>
    <row r="698" spans="3:4">
      <c r="C698" s="29"/>
      <c r="D698" s="29"/>
    </row>
    <row r="699" spans="3:4">
      <c r="C699" s="29"/>
      <c r="D699" s="29"/>
    </row>
    <row r="700" spans="3:4">
      <c r="C700" s="29"/>
      <c r="D700" s="29"/>
    </row>
    <row r="701" spans="3:4">
      <c r="C701" s="29"/>
      <c r="D701" s="29"/>
    </row>
    <row r="702" spans="3:4">
      <c r="C702" s="29"/>
      <c r="D702" s="29"/>
    </row>
    <row r="703" spans="3:4">
      <c r="C703" s="29"/>
      <c r="D703" s="29"/>
    </row>
    <row r="704" spans="3:4">
      <c r="C704" s="29"/>
      <c r="D704" s="29"/>
    </row>
    <row r="705" spans="3:4">
      <c r="C705" s="29"/>
      <c r="D705" s="29"/>
    </row>
    <row r="706" spans="3:4">
      <c r="C706" s="29"/>
      <c r="D706" s="29"/>
    </row>
    <row r="707" spans="3:4">
      <c r="C707" s="29"/>
      <c r="D707" s="29"/>
    </row>
    <row r="708" spans="3:4">
      <c r="C708" s="29"/>
      <c r="D708" s="29"/>
    </row>
    <row r="709" spans="3:4">
      <c r="C709" s="29"/>
      <c r="D709" s="29"/>
    </row>
    <row r="710" spans="3:4">
      <c r="C710" s="29"/>
      <c r="D710" s="29"/>
    </row>
    <row r="711" spans="3:4">
      <c r="C711" s="29"/>
      <c r="D711" s="29"/>
    </row>
    <row r="712" spans="3:4">
      <c r="C712" s="29"/>
      <c r="D712" s="29"/>
    </row>
    <row r="713" spans="3:4">
      <c r="C713" s="29"/>
      <c r="D713" s="29"/>
    </row>
    <row r="714" spans="3:4">
      <c r="C714" s="29"/>
      <c r="D714" s="29"/>
    </row>
    <row r="715" spans="3:4">
      <c r="C715" s="29"/>
      <c r="D715" s="29"/>
    </row>
    <row r="716" spans="3:4">
      <c r="C716" s="29"/>
      <c r="D716" s="29"/>
    </row>
    <row r="717" spans="3:4">
      <c r="C717" s="29"/>
      <c r="D717" s="29"/>
    </row>
    <row r="718" spans="3:4">
      <c r="C718" s="29"/>
      <c r="D718" s="29"/>
    </row>
    <row r="719" spans="3:4">
      <c r="C719" s="29"/>
      <c r="D719" s="29"/>
    </row>
    <row r="720" spans="3:4">
      <c r="C720" s="29"/>
      <c r="D720" s="29"/>
    </row>
    <row r="721" spans="3:4">
      <c r="C721" s="29"/>
      <c r="D721" s="29"/>
    </row>
    <row r="722" spans="3:4">
      <c r="C722" s="29"/>
      <c r="D722" s="29"/>
    </row>
    <row r="723" spans="3:4">
      <c r="C723" s="29"/>
      <c r="D723" s="29"/>
    </row>
    <row r="724" spans="3:4">
      <c r="C724" s="29"/>
      <c r="D724" s="29"/>
    </row>
    <row r="725" spans="3:4">
      <c r="C725" s="29"/>
      <c r="D725" s="29"/>
    </row>
    <row r="726" spans="3:4">
      <c r="C726" s="29"/>
      <c r="D726" s="29"/>
    </row>
    <row r="727" spans="3:4">
      <c r="C727" s="29"/>
      <c r="D727" s="29"/>
    </row>
    <row r="728" spans="3:4">
      <c r="C728" s="29"/>
      <c r="D728" s="29"/>
    </row>
    <row r="729" spans="3:4">
      <c r="C729" s="29"/>
      <c r="D729" s="29"/>
    </row>
    <row r="730" spans="3:4">
      <c r="C730" s="29"/>
      <c r="D730" s="29"/>
    </row>
    <row r="731" spans="3:4">
      <c r="C731" s="29"/>
      <c r="D731" s="29"/>
    </row>
    <row r="732" spans="3:4">
      <c r="C732" s="29"/>
      <c r="D732" s="29"/>
    </row>
    <row r="733" spans="3:4">
      <c r="C733" s="29"/>
      <c r="D733" s="29"/>
    </row>
    <row r="734" spans="3:4">
      <c r="C734" s="29"/>
      <c r="D734" s="29"/>
    </row>
    <row r="735" spans="3:4">
      <c r="C735" s="29"/>
      <c r="D735" s="29"/>
    </row>
    <row r="736" spans="3:4">
      <c r="C736" s="29"/>
      <c r="D736" s="29"/>
    </row>
    <row r="737" spans="3:4">
      <c r="C737" s="29"/>
      <c r="D737" s="29"/>
    </row>
    <row r="738" spans="3:4">
      <c r="C738" s="29"/>
      <c r="D738" s="29"/>
    </row>
    <row r="739" spans="3:4">
      <c r="C739" s="29"/>
      <c r="D739" s="29"/>
    </row>
    <row r="740" spans="3:4">
      <c r="C740" s="29"/>
      <c r="D740" s="29"/>
    </row>
    <row r="741" spans="3:4">
      <c r="C741" s="29"/>
      <c r="D741" s="29"/>
    </row>
    <row r="742" spans="3:4">
      <c r="C742" s="29"/>
      <c r="D742" s="29"/>
    </row>
    <row r="743" spans="3:4">
      <c r="C743" s="29"/>
      <c r="D743" s="29"/>
    </row>
    <row r="744" spans="3:4">
      <c r="C744" s="29"/>
      <c r="D744" s="29"/>
    </row>
    <row r="745" spans="3:4">
      <c r="C745" s="29"/>
      <c r="D745" s="29"/>
    </row>
    <row r="746" spans="3:4">
      <c r="C746" s="29"/>
      <c r="D746" s="29"/>
    </row>
    <row r="747" spans="3:4">
      <c r="C747" s="29"/>
      <c r="D747" s="29"/>
    </row>
    <row r="748" spans="3:4">
      <c r="C748" s="29"/>
      <c r="D748" s="29"/>
    </row>
    <row r="749" spans="3:4">
      <c r="C749" s="29"/>
      <c r="D749" s="29"/>
    </row>
    <row r="750" spans="3:4">
      <c r="C750" s="29"/>
      <c r="D750" s="29"/>
    </row>
    <row r="751" spans="3:4">
      <c r="C751" s="29"/>
      <c r="D751" s="29"/>
    </row>
    <row r="752" spans="3:4">
      <c r="C752" s="29"/>
      <c r="D752" s="29"/>
    </row>
    <row r="753" spans="3:4">
      <c r="C753" s="29"/>
      <c r="D753" s="29"/>
    </row>
    <row r="754" spans="3:4">
      <c r="C754" s="29"/>
      <c r="D754" s="29"/>
    </row>
    <row r="755" spans="3:4">
      <c r="C755" s="29"/>
      <c r="D755" s="29"/>
    </row>
    <row r="756" spans="3:4">
      <c r="C756" s="29"/>
      <c r="D756" s="29"/>
    </row>
    <row r="757" spans="3:4">
      <c r="C757" s="29"/>
      <c r="D757" s="29"/>
    </row>
    <row r="758" spans="3:4">
      <c r="C758" s="29"/>
      <c r="D758" s="29"/>
    </row>
    <row r="759" spans="3:4">
      <c r="C759" s="29"/>
      <c r="D759" s="29"/>
    </row>
    <row r="760" spans="3:4">
      <c r="C760" s="29"/>
      <c r="D760" s="29"/>
    </row>
    <row r="761" spans="3:4">
      <c r="C761" s="29"/>
      <c r="D761" s="29"/>
    </row>
    <row r="762" spans="3:4">
      <c r="C762" s="29"/>
      <c r="D762" s="29"/>
    </row>
    <row r="763" spans="3:4">
      <c r="C763" s="29"/>
      <c r="D763" s="29"/>
    </row>
    <row r="764" spans="3:4">
      <c r="C764" s="29"/>
      <c r="D764" s="29"/>
    </row>
    <row r="765" spans="3:4">
      <c r="C765" s="29"/>
      <c r="D765" s="29"/>
    </row>
    <row r="766" spans="3:4">
      <c r="C766" s="29"/>
      <c r="D766" s="29"/>
    </row>
    <row r="767" spans="3:4">
      <c r="C767" s="29"/>
      <c r="D767" s="29"/>
    </row>
    <row r="768" spans="3:4">
      <c r="C768" s="29"/>
      <c r="D768" s="29"/>
    </row>
    <row r="769" spans="3:4">
      <c r="C769" s="29"/>
      <c r="D769" s="29"/>
    </row>
    <row r="770" spans="3:4">
      <c r="C770" s="29"/>
      <c r="D770" s="29"/>
    </row>
    <row r="771" spans="3:4">
      <c r="C771" s="29"/>
      <c r="D771" s="29"/>
    </row>
    <row r="772" spans="3:4">
      <c r="C772" s="29"/>
      <c r="D772" s="29"/>
    </row>
    <row r="773" spans="3:4">
      <c r="C773" s="29"/>
      <c r="D773" s="29"/>
    </row>
    <row r="774" spans="3:4">
      <c r="C774" s="29"/>
      <c r="D774" s="29"/>
    </row>
    <row r="775" spans="3:4">
      <c r="C775" s="29"/>
      <c r="D775" s="29"/>
    </row>
    <row r="776" spans="3:4">
      <c r="C776" s="29"/>
      <c r="D776" s="29"/>
    </row>
    <row r="777" spans="3:4">
      <c r="C777" s="29"/>
      <c r="D777" s="29"/>
    </row>
    <row r="778" spans="3:4">
      <c r="C778" s="29"/>
      <c r="D778" s="29"/>
    </row>
    <row r="779" spans="3:4">
      <c r="C779" s="29"/>
      <c r="D779" s="29"/>
    </row>
    <row r="780" spans="3:4">
      <c r="C780" s="29"/>
      <c r="D780" s="29"/>
    </row>
    <row r="781" spans="3:4">
      <c r="C781" s="29"/>
      <c r="D781" s="29"/>
    </row>
    <row r="782" spans="3:4">
      <c r="C782" s="29"/>
      <c r="D782" s="29"/>
    </row>
    <row r="783" spans="3:4">
      <c r="C783" s="29"/>
      <c r="D783" s="29"/>
    </row>
    <row r="784" spans="3:4">
      <c r="C784" s="29"/>
      <c r="D784" s="29"/>
    </row>
    <row r="785" spans="3:4">
      <c r="C785" s="29"/>
      <c r="D785" s="29"/>
    </row>
    <row r="786" spans="3:4">
      <c r="C786" s="29"/>
      <c r="D786" s="29"/>
    </row>
    <row r="787" spans="3:4">
      <c r="C787" s="29"/>
      <c r="D787" s="29"/>
    </row>
    <row r="788" spans="3:4">
      <c r="C788" s="29"/>
      <c r="D788" s="29"/>
    </row>
    <row r="789" spans="3:4">
      <c r="C789" s="29"/>
      <c r="D789" s="29"/>
    </row>
    <row r="790" spans="3:4">
      <c r="C790" s="29"/>
      <c r="D790" s="29"/>
    </row>
    <row r="791" spans="3:4">
      <c r="C791" s="29"/>
      <c r="D791" s="29"/>
    </row>
    <row r="792" spans="3:4">
      <c r="C792" s="29"/>
      <c r="D792" s="29"/>
    </row>
    <row r="793" spans="3:4">
      <c r="C793" s="29"/>
      <c r="D793" s="29"/>
    </row>
    <row r="794" spans="3:4">
      <c r="C794" s="29"/>
      <c r="D794" s="29"/>
    </row>
    <row r="795" spans="3:4">
      <c r="C795" s="29"/>
      <c r="D795" s="29"/>
    </row>
    <row r="796" spans="3:4">
      <c r="C796" s="29"/>
      <c r="D796" s="29"/>
    </row>
    <row r="797" spans="3:4">
      <c r="C797" s="29"/>
      <c r="D797" s="29"/>
    </row>
    <row r="798" spans="3:4">
      <c r="C798" s="29"/>
      <c r="D798" s="29"/>
    </row>
    <row r="799" spans="3:4">
      <c r="C799" s="29"/>
      <c r="D799" s="29"/>
    </row>
    <row r="800" spans="3:4">
      <c r="C800" s="29"/>
      <c r="D800" s="29"/>
    </row>
    <row r="801" spans="3:4">
      <c r="C801" s="29"/>
      <c r="D801" s="29"/>
    </row>
    <row r="802" spans="3:4">
      <c r="C802" s="29"/>
      <c r="D802" s="29"/>
    </row>
    <row r="803" spans="3:4">
      <c r="C803" s="29"/>
      <c r="D803" s="29"/>
    </row>
    <row r="804" spans="3:4">
      <c r="C804" s="29"/>
      <c r="D804" s="29"/>
    </row>
    <row r="805" spans="3:4">
      <c r="C805" s="29"/>
      <c r="D805" s="29"/>
    </row>
    <row r="806" spans="3:4">
      <c r="C806" s="29"/>
      <c r="D806" s="29"/>
    </row>
    <row r="807" spans="3:4">
      <c r="C807" s="29"/>
      <c r="D807" s="29"/>
    </row>
    <row r="808" spans="3:4">
      <c r="C808" s="29"/>
      <c r="D808" s="29"/>
    </row>
    <row r="809" spans="3:4">
      <c r="C809" s="29"/>
      <c r="D809" s="29"/>
    </row>
    <row r="810" spans="3:4">
      <c r="C810" s="29"/>
      <c r="D810" s="29"/>
    </row>
    <row r="811" spans="3:4">
      <c r="C811" s="29"/>
      <c r="D811" s="29"/>
    </row>
    <row r="812" spans="3:4">
      <c r="C812" s="29"/>
      <c r="D812" s="29"/>
    </row>
    <row r="813" spans="3:4">
      <c r="C813" s="29"/>
      <c r="D813" s="29"/>
    </row>
    <row r="814" spans="3:4">
      <c r="C814" s="29"/>
      <c r="D814" s="29"/>
    </row>
    <row r="815" spans="3:4">
      <c r="C815" s="29"/>
      <c r="D815" s="29"/>
    </row>
    <row r="816" spans="3:4">
      <c r="C816" s="29"/>
      <c r="D816" s="29"/>
    </row>
    <row r="817" spans="3:4">
      <c r="C817" s="29"/>
      <c r="D817" s="29"/>
    </row>
    <row r="818" spans="3:4">
      <c r="C818" s="29"/>
      <c r="D818" s="29"/>
    </row>
    <row r="819" spans="3:4">
      <c r="C819" s="29"/>
      <c r="D819" s="29"/>
    </row>
    <row r="820" spans="3:4">
      <c r="C820" s="29"/>
      <c r="D820" s="29"/>
    </row>
    <row r="821" spans="3:4">
      <c r="C821" s="29"/>
      <c r="D821" s="29"/>
    </row>
    <row r="822" spans="3:4">
      <c r="C822" s="29"/>
      <c r="D822" s="29"/>
    </row>
    <row r="823" spans="3:4">
      <c r="C823" s="29"/>
      <c r="D823" s="29"/>
    </row>
    <row r="824" spans="3:4">
      <c r="C824" s="29"/>
      <c r="D824" s="29"/>
    </row>
    <row r="825" spans="3:4">
      <c r="C825" s="29"/>
      <c r="D825" s="29"/>
    </row>
    <row r="826" spans="3:4">
      <c r="C826" s="29"/>
      <c r="D826" s="29"/>
    </row>
    <row r="827" spans="3:4">
      <c r="C827" s="29"/>
      <c r="D827" s="29"/>
    </row>
    <row r="828" spans="3:4">
      <c r="C828" s="29"/>
      <c r="D828" s="29"/>
    </row>
    <row r="829" spans="3:4">
      <c r="C829" s="29"/>
      <c r="D829" s="29"/>
    </row>
    <row r="830" spans="3:4">
      <c r="C830" s="29"/>
      <c r="D830" s="29"/>
    </row>
    <row r="831" spans="3:4">
      <c r="C831" s="29"/>
      <c r="D831" s="29"/>
    </row>
    <row r="832" spans="3:4">
      <c r="C832" s="29"/>
      <c r="D832" s="29"/>
    </row>
    <row r="833" spans="3:4">
      <c r="C833" s="29"/>
      <c r="D833" s="29"/>
    </row>
    <row r="834" spans="3:4">
      <c r="C834" s="29"/>
      <c r="D834" s="29"/>
    </row>
    <row r="835" spans="3:4">
      <c r="C835" s="29"/>
      <c r="D835" s="29"/>
    </row>
    <row r="836" spans="3:4">
      <c r="C836" s="29"/>
      <c r="D836" s="29"/>
    </row>
    <row r="837" spans="3:4">
      <c r="C837" s="29"/>
      <c r="D837" s="29"/>
    </row>
    <row r="838" spans="3:4">
      <c r="C838" s="29"/>
      <c r="D838" s="29"/>
    </row>
    <row r="839" spans="3:4">
      <c r="C839" s="29"/>
      <c r="D839" s="29"/>
    </row>
    <row r="840" spans="3:4">
      <c r="C840" s="29"/>
      <c r="D840" s="29"/>
    </row>
    <row r="841" spans="3:4">
      <c r="C841" s="29"/>
      <c r="D841" s="29"/>
    </row>
    <row r="842" spans="3:4">
      <c r="C842" s="29"/>
      <c r="D842" s="29"/>
    </row>
    <row r="843" spans="3:4">
      <c r="C843" s="29"/>
      <c r="D843" s="29"/>
    </row>
    <row r="844" spans="3:4">
      <c r="C844" s="29"/>
      <c r="D844" s="29"/>
    </row>
    <row r="845" spans="3:4">
      <c r="C845" s="29"/>
      <c r="D845" s="29"/>
    </row>
    <row r="846" spans="3:4">
      <c r="C846" s="29"/>
      <c r="D846" s="29"/>
    </row>
    <row r="847" spans="3:4">
      <c r="C847" s="29"/>
      <c r="D847" s="29"/>
    </row>
    <row r="848" spans="3:4">
      <c r="C848" s="29"/>
      <c r="D848" s="29"/>
    </row>
    <row r="849" spans="3:4">
      <c r="C849" s="29"/>
      <c r="D849" s="29"/>
    </row>
    <row r="850" spans="3:4">
      <c r="C850" s="29"/>
      <c r="D850" s="29"/>
    </row>
    <row r="851" spans="3:4">
      <c r="C851" s="29"/>
      <c r="D851" s="29"/>
    </row>
    <row r="852" spans="3:4">
      <c r="C852" s="29"/>
      <c r="D852" s="29"/>
    </row>
    <row r="853" spans="3:4">
      <c r="C853" s="29"/>
      <c r="D853" s="29"/>
    </row>
    <row r="854" spans="3:4">
      <c r="C854" s="29"/>
      <c r="D854" s="29"/>
    </row>
    <row r="855" spans="3:4">
      <c r="C855" s="29"/>
      <c r="D855" s="29"/>
    </row>
    <row r="856" spans="3:4">
      <c r="C856" s="29"/>
      <c r="D856" s="29"/>
    </row>
    <row r="857" spans="3:4">
      <c r="C857" s="29"/>
      <c r="D857" s="29"/>
    </row>
    <row r="858" spans="3:4">
      <c r="C858" s="29"/>
      <c r="D858" s="29"/>
    </row>
    <row r="859" spans="3:4">
      <c r="C859" s="29"/>
      <c r="D859" s="29"/>
    </row>
    <row r="860" spans="3:4">
      <c r="C860" s="29"/>
      <c r="D860" s="29"/>
    </row>
    <row r="861" spans="3:4">
      <c r="C861" s="29"/>
      <c r="D861" s="29"/>
    </row>
    <row r="862" spans="3:4">
      <c r="C862" s="29"/>
      <c r="D862" s="29"/>
    </row>
    <row r="863" spans="3:4">
      <c r="C863" s="29"/>
      <c r="D863" s="29"/>
    </row>
    <row r="864" spans="3:4">
      <c r="C864" s="29"/>
      <c r="D864" s="29"/>
    </row>
    <row r="865" spans="3:4">
      <c r="C865" s="29"/>
      <c r="D865" s="29"/>
    </row>
    <row r="866" spans="3:4">
      <c r="C866" s="29"/>
      <c r="D866" s="29"/>
    </row>
    <row r="867" spans="3:4">
      <c r="C867" s="29"/>
      <c r="D867" s="29"/>
    </row>
    <row r="868" spans="3:4">
      <c r="C868" s="29"/>
      <c r="D868" s="29"/>
    </row>
    <row r="869" spans="3:4">
      <c r="C869" s="29"/>
      <c r="D869" s="29"/>
    </row>
    <row r="870" spans="3:4">
      <c r="C870" s="29"/>
      <c r="D870" s="29"/>
    </row>
    <row r="871" spans="3:4">
      <c r="C871" s="29"/>
      <c r="D871" s="29"/>
    </row>
    <row r="872" spans="3:4">
      <c r="C872" s="29"/>
      <c r="D872" s="29"/>
    </row>
    <row r="873" spans="3:4">
      <c r="C873" s="29"/>
      <c r="D873" s="29"/>
    </row>
    <row r="874" spans="3:4">
      <c r="C874" s="29"/>
      <c r="D874" s="29"/>
    </row>
    <row r="875" spans="3:4">
      <c r="C875" s="29"/>
      <c r="D875" s="29"/>
    </row>
    <row r="876" spans="3:4">
      <c r="C876" s="29"/>
      <c r="D876" s="29"/>
    </row>
    <row r="877" spans="3:4">
      <c r="C877" s="29"/>
      <c r="D877" s="29"/>
    </row>
    <row r="878" spans="3:4">
      <c r="C878" s="29"/>
      <c r="D878" s="29"/>
    </row>
    <row r="879" spans="3:4">
      <c r="C879" s="29"/>
      <c r="D879" s="29"/>
    </row>
    <row r="880" spans="3:4">
      <c r="C880" s="29"/>
      <c r="D880" s="29"/>
    </row>
    <row r="881" spans="3:4">
      <c r="C881" s="29"/>
      <c r="D881" s="29"/>
    </row>
    <row r="882" spans="3:4">
      <c r="C882" s="29"/>
      <c r="D882" s="29"/>
    </row>
    <row r="883" spans="3:4">
      <c r="C883" s="29"/>
      <c r="D883" s="29"/>
    </row>
    <row r="884" spans="3:4">
      <c r="C884" s="29"/>
      <c r="D884" s="29"/>
    </row>
    <row r="885" spans="3:4">
      <c r="C885" s="29"/>
      <c r="D885" s="29"/>
    </row>
    <row r="886" spans="3:4">
      <c r="C886" s="29"/>
      <c r="D886" s="29"/>
    </row>
    <row r="887" spans="3:4">
      <c r="C887" s="29"/>
      <c r="D887" s="29"/>
    </row>
    <row r="888" spans="3:4">
      <c r="C888" s="29"/>
      <c r="D888" s="29"/>
    </row>
    <row r="889" spans="3:4">
      <c r="C889" s="29"/>
      <c r="D889" s="29"/>
    </row>
    <row r="890" spans="3:4">
      <c r="C890" s="29"/>
      <c r="D890" s="29"/>
    </row>
    <row r="891" spans="3:4">
      <c r="C891" s="29"/>
      <c r="D891" s="29"/>
    </row>
    <row r="892" spans="3:4">
      <c r="C892" s="29"/>
      <c r="D892" s="29"/>
    </row>
    <row r="893" spans="3:4">
      <c r="C893" s="29"/>
      <c r="D893" s="29"/>
    </row>
    <row r="894" spans="3:4">
      <c r="C894" s="29"/>
      <c r="D894" s="29"/>
    </row>
    <row r="895" spans="3:4">
      <c r="C895" s="29"/>
      <c r="D895" s="29"/>
    </row>
    <row r="896" spans="3:4">
      <c r="C896" s="29"/>
      <c r="D896" s="29"/>
    </row>
    <row r="897" spans="3:4">
      <c r="C897" s="29"/>
      <c r="D897" s="29"/>
    </row>
    <row r="898" spans="3:4">
      <c r="C898" s="29"/>
      <c r="D898" s="29"/>
    </row>
    <row r="899" spans="3:4">
      <c r="C899" s="29"/>
      <c r="D899" s="29"/>
    </row>
    <row r="900" spans="3:4">
      <c r="C900" s="29"/>
      <c r="D900" s="29"/>
    </row>
    <row r="901" spans="3:4">
      <c r="C901" s="29"/>
      <c r="D901" s="29"/>
    </row>
    <row r="902" spans="3:4">
      <c r="C902" s="29"/>
      <c r="D902" s="29"/>
    </row>
    <row r="903" spans="3:4">
      <c r="C903" s="29"/>
      <c r="D903" s="29"/>
    </row>
    <row r="904" spans="3:4">
      <c r="C904" s="29"/>
      <c r="D904" s="29"/>
    </row>
    <row r="905" spans="3:4">
      <c r="C905" s="29"/>
      <c r="D905" s="29"/>
    </row>
    <row r="906" spans="3:4">
      <c r="C906" s="29"/>
      <c r="D906" s="29"/>
    </row>
    <row r="907" spans="3:4">
      <c r="C907" s="29"/>
      <c r="D907" s="29"/>
    </row>
    <row r="908" spans="3:4">
      <c r="C908" s="29"/>
      <c r="D908" s="29"/>
    </row>
    <row r="909" spans="3:4">
      <c r="C909" s="29"/>
      <c r="D909" s="29"/>
    </row>
    <row r="910" spans="3:4">
      <c r="C910" s="29"/>
      <c r="D910" s="29"/>
    </row>
    <row r="911" spans="3:4">
      <c r="C911" s="29"/>
      <c r="D911" s="29"/>
    </row>
    <row r="912" spans="3:4">
      <c r="C912" s="29"/>
      <c r="D912" s="29"/>
    </row>
    <row r="913" spans="3:4">
      <c r="C913" s="29"/>
      <c r="D913" s="29"/>
    </row>
    <row r="914" spans="3:4">
      <c r="C914" s="29"/>
      <c r="D914" s="29"/>
    </row>
    <row r="915" spans="3:4">
      <c r="C915" s="29"/>
      <c r="D915" s="29"/>
    </row>
    <row r="916" spans="3:4">
      <c r="C916" s="29"/>
      <c r="D916" s="29"/>
    </row>
    <row r="917" spans="3:4">
      <c r="C917" s="29"/>
      <c r="D917" s="29"/>
    </row>
    <row r="918" spans="3:4">
      <c r="C918" s="29"/>
      <c r="D918" s="29"/>
    </row>
    <row r="919" spans="3:4">
      <c r="C919" s="29"/>
      <c r="D919" s="29"/>
    </row>
    <row r="920" spans="3:4">
      <c r="C920" s="29"/>
      <c r="D920" s="29"/>
    </row>
    <row r="921" spans="3:4">
      <c r="C921" s="29"/>
      <c r="D921" s="29"/>
    </row>
    <row r="922" spans="3:4">
      <c r="C922" s="29"/>
      <c r="D922" s="29"/>
    </row>
    <row r="923" spans="3:4">
      <c r="C923" s="29"/>
      <c r="D923" s="29"/>
    </row>
    <row r="924" spans="3:4">
      <c r="C924" s="29"/>
      <c r="D924" s="29"/>
    </row>
    <row r="925" spans="3:4">
      <c r="C925" s="29"/>
      <c r="D925" s="29"/>
    </row>
    <row r="926" spans="3:4">
      <c r="C926" s="29"/>
      <c r="D926" s="29"/>
    </row>
    <row r="927" spans="3:4">
      <c r="C927" s="29"/>
      <c r="D927" s="29"/>
    </row>
    <row r="928" spans="3:4">
      <c r="C928" s="29"/>
      <c r="D928" s="29"/>
    </row>
    <row r="929" spans="3:4">
      <c r="C929" s="29"/>
      <c r="D929" s="29"/>
    </row>
    <row r="930" spans="3:4">
      <c r="C930" s="29"/>
      <c r="D930" s="29"/>
    </row>
    <row r="931" spans="3:4">
      <c r="C931" s="29"/>
      <c r="D931" s="29"/>
    </row>
    <row r="932" spans="3:4">
      <c r="C932" s="29"/>
      <c r="D932" s="29"/>
    </row>
    <row r="933" spans="3:4">
      <c r="C933" s="29"/>
      <c r="D933" s="29"/>
    </row>
    <row r="934" spans="3:4">
      <c r="C934" s="29"/>
      <c r="D934" s="29"/>
    </row>
    <row r="935" spans="3:4">
      <c r="C935" s="29"/>
      <c r="D935" s="29"/>
    </row>
    <row r="936" spans="3:4">
      <c r="C936" s="29"/>
      <c r="D936" s="29"/>
    </row>
    <row r="937" spans="3:4">
      <c r="C937" s="29"/>
      <c r="D937" s="29"/>
    </row>
    <row r="938" spans="3:4">
      <c r="C938" s="29"/>
      <c r="D938" s="29"/>
    </row>
    <row r="939" spans="3:4">
      <c r="C939" s="29"/>
      <c r="D939" s="29"/>
    </row>
    <row r="940" spans="3:4">
      <c r="C940" s="29"/>
      <c r="D940" s="29"/>
    </row>
    <row r="941" spans="3:4">
      <c r="C941" s="29"/>
      <c r="D941" s="29"/>
    </row>
    <row r="942" spans="3:4">
      <c r="C942" s="29"/>
      <c r="D942" s="29"/>
    </row>
    <row r="943" spans="3:4">
      <c r="C943" s="29"/>
      <c r="D943" s="29"/>
    </row>
    <row r="944" spans="3:4">
      <c r="C944" s="29"/>
      <c r="D944" s="29"/>
    </row>
    <row r="945" spans="3:4">
      <c r="C945" s="29"/>
      <c r="D945" s="29"/>
    </row>
    <row r="946" spans="3:4">
      <c r="C946" s="29"/>
      <c r="D946" s="29"/>
    </row>
    <row r="947" spans="3:4">
      <c r="C947" s="29"/>
      <c r="D947" s="29"/>
    </row>
    <row r="948" spans="3:4">
      <c r="C948" s="29"/>
      <c r="D948" s="29"/>
    </row>
    <row r="949" spans="3:4">
      <c r="C949" s="29"/>
      <c r="D949" s="29"/>
    </row>
    <row r="950" spans="3:4">
      <c r="C950" s="29"/>
      <c r="D950" s="29"/>
    </row>
    <row r="951" spans="3:4">
      <c r="C951" s="29"/>
      <c r="D951" s="29"/>
    </row>
    <row r="952" spans="3:4">
      <c r="C952" s="29"/>
      <c r="D952" s="29"/>
    </row>
    <row r="953" spans="3:4">
      <c r="C953" s="29"/>
      <c r="D953" s="29"/>
    </row>
    <row r="954" spans="3:4">
      <c r="C954" s="29"/>
      <c r="D954" s="29"/>
    </row>
    <row r="955" spans="3:4">
      <c r="C955" s="29"/>
      <c r="D955" s="29"/>
    </row>
    <row r="956" spans="3:4">
      <c r="C956" s="29"/>
      <c r="D956" s="29"/>
    </row>
    <row r="957" spans="3:4">
      <c r="C957" s="29"/>
      <c r="D957" s="29"/>
    </row>
    <row r="958" spans="3:4">
      <c r="C958" s="29"/>
      <c r="D958" s="29"/>
    </row>
    <row r="959" spans="3:4">
      <c r="C959" s="29"/>
      <c r="D959" s="29"/>
    </row>
    <row r="960" spans="3:4">
      <c r="C960" s="29"/>
      <c r="D960" s="29"/>
    </row>
    <row r="961" spans="3:4">
      <c r="C961" s="29"/>
      <c r="D961" s="29"/>
    </row>
    <row r="962" spans="3:4">
      <c r="C962" s="29"/>
      <c r="D962" s="29"/>
    </row>
    <row r="963" spans="3:4">
      <c r="C963" s="29"/>
      <c r="D963" s="29"/>
    </row>
    <row r="964" spans="3:4">
      <c r="C964" s="29"/>
      <c r="D964" s="29"/>
    </row>
    <row r="965" spans="3:4">
      <c r="C965" s="29"/>
      <c r="D965" s="29"/>
    </row>
    <row r="966" spans="3:4">
      <c r="C966" s="29"/>
      <c r="D966" s="29"/>
    </row>
    <row r="967" spans="3:4">
      <c r="C967" s="29"/>
      <c r="D967" s="29"/>
    </row>
    <row r="968" spans="3:4">
      <c r="C968" s="29"/>
      <c r="D968" s="29"/>
    </row>
    <row r="969" spans="3:4">
      <c r="C969" s="29"/>
      <c r="D969" s="29"/>
    </row>
    <row r="970" spans="3:4">
      <c r="C970" s="29"/>
      <c r="D970" s="29"/>
    </row>
    <row r="971" spans="3:4">
      <c r="C971" s="29"/>
      <c r="D971" s="29"/>
    </row>
    <row r="972" spans="3:4">
      <c r="C972" s="29"/>
      <c r="D972" s="29"/>
    </row>
    <row r="973" spans="3:4">
      <c r="C973" s="29"/>
      <c r="D973" s="29"/>
    </row>
    <row r="974" spans="3:4">
      <c r="C974" s="29"/>
      <c r="D974" s="29"/>
    </row>
    <row r="975" spans="3:4">
      <c r="C975" s="29"/>
      <c r="D975" s="29"/>
    </row>
    <row r="976" spans="3:4">
      <c r="C976" s="29"/>
      <c r="D976" s="29"/>
    </row>
    <row r="977" spans="3:4">
      <c r="C977" s="29"/>
      <c r="D977" s="29"/>
    </row>
    <row r="978" spans="3:4">
      <c r="C978" s="29"/>
      <c r="D978" s="29"/>
    </row>
    <row r="979" spans="3:4">
      <c r="C979" s="29"/>
      <c r="D979" s="29"/>
    </row>
    <row r="980" spans="3:4">
      <c r="C980" s="29"/>
      <c r="D980" s="29"/>
    </row>
    <row r="981" spans="3:4">
      <c r="C981" s="29"/>
      <c r="D981" s="29"/>
    </row>
    <row r="982" spans="3:4">
      <c r="C982" s="29"/>
      <c r="D982" s="29"/>
    </row>
    <row r="983" spans="3:4">
      <c r="C983" s="29"/>
      <c r="D983" s="29"/>
    </row>
    <row r="984" spans="3:4">
      <c r="C984" s="29"/>
      <c r="D984" s="29"/>
    </row>
    <row r="985" spans="3:4">
      <c r="C985" s="29"/>
      <c r="D985" s="29"/>
    </row>
    <row r="986" spans="3:4">
      <c r="C986" s="29"/>
      <c r="D986" s="29"/>
    </row>
    <row r="987" spans="3:4">
      <c r="C987" s="29"/>
      <c r="D987" s="29"/>
    </row>
    <row r="988" spans="3:4">
      <c r="C988" s="29"/>
      <c r="D988" s="29"/>
    </row>
    <row r="989" spans="3:4">
      <c r="C989" s="29"/>
      <c r="D989" s="29"/>
    </row>
    <row r="990" spans="3:4">
      <c r="C990" s="29"/>
      <c r="D990" s="29"/>
    </row>
    <row r="991" spans="3:4">
      <c r="C991" s="29"/>
      <c r="D991" s="29"/>
    </row>
    <row r="992" spans="3:4">
      <c r="C992" s="29"/>
      <c r="D992" s="29"/>
    </row>
    <row r="993" spans="3:4">
      <c r="C993" s="29"/>
      <c r="D993" s="29"/>
    </row>
    <row r="994" spans="3:4">
      <c r="C994" s="29"/>
      <c r="D994" s="29"/>
    </row>
    <row r="995" spans="3:4">
      <c r="C995" s="29"/>
      <c r="D995" s="29"/>
    </row>
    <row r="996" spans="3:4">
      <c r="C996" s="29"/>
      <c r="D996" s="29"/>
    </row>
    <row r="997" spans="3:4">
      <c r="C997" s="29"/>
      <c r="D997" s="29"/>
    </row>
    <row r="998" spans="3:4">
      <c r="C998" s="29"/>
      <c r="D998" s="29"/>
    </row>
    <row r="999" spans="3:4">
      <c r="C999" s="29"/>
      <c r="D999" s="29"/>
    </row>
    <row r="1000" spans="3:4">
      <c r="C1000" s="29"/>
      <c r="D1000" s="29"/>
    </row>
    <row r="1001" spans="3:4">
      <c r="C1001" s="29"/>
      <c r="D1001" s="29"/>
    </row>
    <row r="1002" spans="3:4">
      <c r="C1002" s="29"/>
      <c r="D1002" s="29"/>
    </row>
    <row r="1003" spans="3:4">
      <c r="C1003" s="29"/>
      <c r="D1003" s="29"/>
    </row>
    <row r="1004" spans="3:4">
      <c r="C1004" s="29"/>
      <c r="D1004" s="29"/>
    </row>
    <row r="1005" spans="3:4">
      <c r="C1005" s="29"/>
      <c r="D1005" s="29"/>
    </row>
    <row r="1006" spans="3:4">
      <c r="C1006" s="29"/>
      <c r="D1006" s="29"/>
    </row>
    <row r="1007" spans="3:4">
      <c r="C1007" s="29"/>
      <c r="D1007" s="29"/>
    </row>
    <row r="1008" spans="3:4">
      <c r="C1008" s="29"/>
      <c r="D1008" s="29"/>
    </row>
    <row r="1009" spans="3:4">
      <c r="C1009" s="29"/>
      <c r="D1009" s="29"/>
    </row>
    <row r="1010" spans="3:4">
      <c r="C1010" s="29"/>
      <c r="D1010" s="29"/>
    </row>
    <row r="1011" spans="3:4">
      <c r="C1011" s="29"/>
      <c r="D1011" s="29"/>
    </row>
    <row r="1012" spans="3:4">
      <c r="C1012" s="29"/>
      <c r="D1012" s="29"/>
    </row>
    <row r="1013" spans="3:4">
      <c r="C1013" s="29"/>
      <c r="D1013" s="29"/>
    </row>
    <row r="1014" spans="3:4">
      <c r="C1014" s="29"/>
      <c r="D1014" s="29"/>
    </row>
    <row r="1015" spans="3:4">
      <c r="C1015" s="29"/>
      <c r="D1015" s="29"/>
    </row>
    <row r="1016" spans="3:4">
      <c r="C1016" s="29"/>
      <c r="D1016" s="29"/>
    </row>
    <row r="1017" spans="3:4">
      <c r="C1017" s="29"/>
      <c r="D1017" s="29"/>
    </row>
    <row r="1018" spans="3:4">
      <c r="C1018" s="29"/>
      <c r="D1018" s="29"/>
    </row>
    <row r="1019" spans="3:4">
      <c r="C1019" s="29"/>
      <c r="D1019" s="29"/>
    </row>
    <row r="1020" spans="3:4">
      <c r="C1020" s="29"/>
      <c r="D1020" s="29"/>
    </row>
    <row r="1021" spans="3:4">
      <c r="C1021" s="29"/>
      <c r="D1021" s="29"/>
    </row>
    <row r="1022" spans="3:4">
      <c r="C1022" s="29"/>
      <c r="D1022" s="29"/>
    </row>
    <row r="1023" spans="3:4">
      <c r="C1023" s="29"/>
      <c r="D1023" s="29"/>
    </row>
    <row r="1024" spans="3:4">
      <c r="C1024" s="29"/>
      <c r="D1024" s="29"/>
    </row>
    <row r="1025" spans="3:4">
      <c r="C1025" s="29"/>
      <c r="D1025" s="29"/>
    </row>
    <row r="1026" spans="3:4">
      <c r="C1026" s="29"/>
      <c r="D1026" s="29"/>
    </row>
    <row r="1027" spans="3:4">
      <c r="C1027" s="29"/>
      <c r="D1027" s="29"/>
    </row>
    <row r="1028" spans="3:4">
      <c r="C1028" s="29"/>
      <c r="D1028" s="29"/>
    </row>
    <row r="1029" spans="3:4">
      <c r="C1029" s="29"/>
      <c r="D1029" s="29"/>
    </row>
    <row r="1030" spans="3:4">
      <c r="C1030" s="29"/>
      <c r="D1030" s="29"/>
    </row>
    <row r="1031" spans="3:4">
      <c r="C1031" s="29"/>
      <c r="D1031" s="29"/>
    </row>
    <row r="1032" spans="3:4">
      <c r="C1032" s="29"/>
      <c r="D1032" s="29"/>
    </row>
    <row r="1033" spans="3:4">
      <c r="C1033" s="29"/>
      <c r="D1033" s="29"/>
    </row>
    <row r="1034" spans="3:4">
      <c r="C1034" s="29"/>
      <c r="D1034" s="29"/>
    </row>
    <row r="1035" spans="3:4">
      <c r="C1035" s="29"/>
      <c r="D1035" s="29"/>
    </row>
    <row r="1036" spans="3:4">
      <c r="C1036" s="29"/>
      <c r="D1036" s="29"/>
    </row>
    <row r="1037" spans="3:4">
      <c r="C1037" s="29"/>
      <c r="D1037" s="29"/>
    </row>
    <row r="1038" spans="3:4">
      <c r="C1038" s="29"/>
      <c r="D1038" s="29"/>
    </row>
    <row r="1039" spans="3:4">
      <c r="C1039" s="29"/>
      <c r="D1039" s="29"/>
    </row>
    <row r="1040" spans="3:4">
      <c r="C1040" s="29"/>
      <c r="D1040" s="29"/>
    </row>
    <row r="1041" spans="3:4">
      <c r="C1041" s="29"/>
      <c r="D1041" s="29"/>
    </row>
    <row r="1042" spans="3:4">
      <c r="C1042" s="29"/>
      <c r="D1042" s="29"/>
    </row>
    <row r="1043" spans="3:4">
      <c r="C1043" s="29"/>
      <c r="D1043" s="29"/>
    </row>
    <row r="1044" spans="3:4">
      <c r="C1044" s="29"/>
      <c r="D1044" s="29"/>
    </row>
    <row r="1045" spans="3:4">
      <c r="C1045" s="29"/>
      <c r="D1045" s="29"/>
    </row>
    <row r="1046" spans="3:4">
      <c r="C1046" s="29"/>
      <c r="D1046" s="29"/>
    </row>
    <row r="1047" spans="3:4">
      <c r="C1047" s="29"/>
      <c r="D1047" s="29"/>
    </row>
    <row r="1048" spans="3:4">
      <c r="C1048" s="29"/>
      <c r="D1048" s="29"/>
    </row>
    <row r="1049" spans="3:4">
      <c r="C1049" s="29"/>
      <c r="D1049" s="29"/>
    </row>
    <row r="1050" spans="3:4">
      <c r="C1050" s="29"/>
      <c r="D1050" s="29"/>
    </row>
    <row r="1051" spans="3:4">
      <c r="C1051" s="29"/>
      <c r="D1051" s="29"/>
    </row>
    <row r="1052" spans="3:4">
      <c r="C1052" s="29"/>
      <c r="D1052" s="29"/>
    </row>
    <row r="1053" spans="3:4">
      <c r="C1053" s="29"/>
      <c r="D1053" s="29"/>
    </row>
    <row r="1054" spans="3:4">
      <c r="C1054" s="29"/>
      <c r="D1054" s="29"/>
    </row>
    <row r="1055" spans="3:4">
      <c r="C1055" s="29"/>
      <c r="D1055" s="29"/>
    </row>
    <row r="1056" spans="3:4">
      <c r="C1056" s="29"/>
      <c r="D1056" s="29"/>
    </row>
    <row r="1057" spans="3:4">
      <c r="C1057" s="29"/>
      <c r="D1057" s="29"/>
    </row>
    <row r="1058" spans="3:4">
      <c r="C1058" s="29"/>
      <c r="D1058" s="29"/>
    </row>
    <row r="1059" spans="3:4">
      <c r="C1059" s="29"/>
      <c r="D1059" s="29"/>
    </row>
    <row r="1060" spans="3:4">
      <c r="C1060" s="29"/>
      <c r="D1060" s="29"/>
    </row>
    <row r="1061" spans="3:4">
      <c r="C1061" s="29"/>
      <c r="D1061" s="29"/>
    </row>
    <row r="1062" spans="3:4">
      <c r="C1062" s="29"/>
      <c r="D1062" s="29"/>
    </row>
    <row r="1063" spans="3:4">
      <c r="C1063" s="29"/>
      <c r="D1063" s="29"/>
    </row>
    <row r="1064" spans="3:4">
      <c r="C1064" s="29"/>
      <c r="D1064" s="29"/>
    </row>
    <row r="1065" spans="3:4">
      <c r="C1065" s="29"/>
      <c r="D1065" s="29"/>
    </row>
    <row r="1066" spans="3:4">
      <c r="C1066" s="29"/>
      <c r="D1066" s="29"/>
    </row>
    <row r="1067" spans="3:4">
      <c r="C1067" s="29"/>
      <c r="D1067" s="29"/>
    </row>
    <row r="1068" spans="3:4">
      <c r="C1068" s="29"/>
      <c r="D1068" s="29"/>
    </row>
    <row r="1069" spans="3:4">
      <c r="C1069" s="29"/>
      <c r="D1069" s="29"/>
    </row>
    <row r="1070" spans="3:4">
      <c r="C1070" s="29"/>
      <c r="D1070" s="29"/>
    </row>
    <row r="1071" spans="3:4">
      <c r="C1071" s="29"/>
      <c r="D1071" s="29"/>
    </row>
    <row r="1072" spans="3:4">
      <c r="C1072" s="29"/>
      <c r="D1072" s="29"/>
    </row>
    <row r="1073" spans="3:4">
      <c r="C1073" s="29"/>
      <c r="D1073" s="29"/>
    </row>
    <row r="1074" spans="3:4">
      <c r="C1074" s="29"/>
      <c r="D1074" s="29"/>
    </row>
    <row r="1075" spans="3:4">
      <c r="C1075" s="29"/>
      <c r="D1075" s="29"/>
    </row>
    <row r="1076" spans="3:4">
      <c r="C1076" s="29"/>
      <c r="D1076" s="29"/>
    </row>
    <row r="1077" spans="3:4">
      <c r="C1077" s="29"/>
      <c r="D1077" s="29"/>
    </row>
    <row r="1078" spans="3:4">
      <c r="C1078" s="29"/>
      <c r="D1078" s="29"/>
    </row>
    <row r="1079" spans="3:4">
      <c r="C1079" s="29"/>
      <c r="D1079" s="29"/>
    </row>
    <row r="1080" spans="3:4">
      <c r="C1080" s="29"/>
      <c r="D1080" s="29"/>
    </row>
    <row r="1081" spans="3:4">
      <c r="C1081" s="29"/>
      <c r="D1081" s="29"/>
    </row>
    <row r="1082" spans="3:4">
      <c r="C1082" s="29"/>
      <c r="D1082" s="29"/>
    </row>
    <row r="1083" spans="3:4">
      <c r="C1083" s="29"/>
      <c r="D1083" s="29"/>
    </row>
    <row r="1084" spans="3:4">
      <c r="C1084" s="29"/>
      <c r="D1084" s="29"/>
    </row>
    <row r="1085" spans="3:4">
      <c r="C1085" s="29"/>
      <c r="D1085" s="29"/>
    </row>
    <row r="1086" spans="3:4">
      <c r="C1086" s="29"/>
      <c r="D1086" s="29"/>
    </row>
    <row r="1087" spans="3:4">
      <c r="C1087" s="29"/>
      <c r="D1087" s="29"/>
    </row>
    <row r="1088" spans="3:4">
      <c r="C1088" s="29"/>
      <c r="D1088" s="29"/>
    </row>
    <row r="1089" spans="3:4">
      <c r="C1089" s="29"/>
      <c r="D1089" s="29"/>
    </row>
    <row r="1090" spans="3:4">
      <c r="C1090" s="29"/>
      <c r="D1090" s="29"/>
    </row>
    <row r="1091" spans="3:4">
      <c r="C1091" s="29"/>
      <c r="D1091" s="29"/>
    </row>
    <row r="1092" spans="3:4">
      <c r="C1092" s="29"/>
      <c r="D1092" s="29"/>
    </row>
    <row r="1093" spans="3:4">
      <c r="C1093" s="29"/>
      <c r="D1093" s="29"/>
    </row>
    <row r="1094" spans="3:4">
      <c r="C1094" s="29"/>
      <c r="D1094" s="29"/>
    </row>
    <row r="1095" spans="3:4">
      <c r="C1095" s="29"/>
      <c r="D1095" s="29"/>
    </row>
    <row r="1096" spans="3:4">
      <c r="C1096" s="29"/>
      <c r="D1096" s="29"/>
    </row>
    <row r="1097" spans="3:4">
      <c r="C1097" s="29"/>
      <c r="D1097" s="29"/>
    </row>
    <row r="1098" spans="3:4">
      <c r="C1098" s="29"/>
      <c r="D1098" s="29"/>
    </row>
    <row r="1099" spans="3:4">
      <c r="C1099" s="29"/>
      <c r="D1099" s="29"/>
    </row>
    <row r="1100" spans="3:4">
      <c r="C1100" s="29"/>
      <c r="D1100" s="29"/>
    </row>
    <row r="1101" spans="3:4">
      <c r="C1101" s="29"/>
      <c r="D1101" s="29"/>
    </row>
    <row r="1102" spans="3:4">
      <c r="C1102" s="29"/>
      <c r="D1102" s="29"/>
    </row>
    <row r="1103" spans="3:4">
      <c r="C1103" s="29"/>
      <c r="D1103" s="29"/>
    </row>
    <row r="1104" spans="3:4">
      <c r="C1104" s="29"/>
      <c r="D1104" s="29"/>
    </row>
    <row r="1105" spans="3:4">
      <c r="C1105" s="29"/>
      <c r="D1105" s="29"/>
    </row>
    <row r="1106" spans="3:4">
      <c r="C1106" s="29"/>
      <c r="D1106" s="29"/>
    </row>
    <row r="1107" spans="3:4">
      <c r="C1107" s="29"/>
      <c r="D1107" s="29"/>
    </row>
    <row r="1108" spans="3:4">
      <c r="C1108" s="29"/>
      <c r="D1108" s="29"/>
    </row>
    <row r="1109" spans="3:4">
      <c r="C1109" s="29"/>
      <c r="D1109" s="29"/>
    </row>
    <row r="1110" spans="3:4">
      <c r="C1110" s="29"/>
      <c r="D1110" s="29"/>
    </row>
    <row r="1111" spans="3:4">
      <c r="C1111" s="29"/>
      <c r="D1111" s="29"/>
    </row>
    <row r="1112" spans="3:4">
      <c r="C1112" s="29"/>
      <c r="D1112" s="29"/>
    </row>
    <row r="1113" spans="3:4">
      <c r="C1113" s="29"/>
      <c r="D1113" s="29"/>
    </row>
    <row r="1114" spans="3:4">
      <c r="C1114" s="29"/>
      <c r="D1114" s="29"/>
    </row>
    <row r="1115" spans="3:4">
      <c r="C1115" s="29"/>
      <c r="D1115" s="29"/>
    </row>
    <row r="1116" spans="3:4">
      <c r="C1116" s="29"/>
      <c r="D1116" s="29"/>
    </row>
    <row r="1117" spans="3:4">
      <c r="C1117" s="29"/>
      <c r="D1117" s="29"/>
    </row>
    <row r="1118" spans="3:4">
      <c r="C1118" s="29"/>
      <c r="D1118" s="29"/>
    </row>
    <row r="1119" spans="3:4">
      <c r="C1119" s="29"/>
      <c r="D1119" s="29"/>
    </row>
    <row r="1120" spans="3:4">
      <c r="C1120" s="29"/>
      <c r="D1120" s="29"/>
    </row>
    <row r="1121" spans="3:4">
      <c r="C1121" s="29"/>
      <c r="D1121" s="29"/>
    </row>
    <row r="1122" spans="3:4">
      <c r="C1122" s="29"/>
      <c r="D1122" s="29"/>
    </row>
    <row r="1123" spans="3:4">
      <c r="C1123" s="29"/>
      <c r="D1123" s="29"/>
    </row>
    <row r="1124" spans="3:4">
      <c r="C1124" s="29"/>
      <c r="D1124" s="29"/>
    </row>
    <row r="1125" spans="3:4">
      <c r="C1125" s="29"/>
      <c r="D1125" s="29"/>
    </row>
    <row r="1126" spans="3:4">
      <c r="C1126" s="29"/>
      <c r="D1126" s="29"/>
    </row>
    <row r="1127" spans="3:4">
      <c r="C1127" s="29"/>
      <c r="D1127" s="29"/>
    </row>
    <row r="1128" spans="3:4">
      <c r="C1128" s="29"/>
      <c r="D1128" s="29"/>
    </row>
    <row r="1129" spans="3:4">
      <c r="C1129" s="29"/>
      <c r="D1129" s="29"/>
    </row>
    <row r="1130" spans="3:4">
      <c r="C1130" s="29"/>
      <c r="D1130" s="29"/>
    </row>
    <row r="1131" spans="3:4">
      <c r="C1131" s="29"/>
      <c r="D1131" s="29"/>
    </row>
    <row r="1132" spans="3:4">
      <c r="C1132" s="29"/>
      <c r="D1132" s="29"/>
    </row>
    <row r="1133" spans="3:4">
      <c r="C1133" s="29"/>
      <c r="D1133" s="29"/>
    </row>
    <row r="1134" spans="3:4">
      <c r="C1134" s="29"/>
      <c r="D1134" s="29"/>
    </row>
    <row r="1135" spans="3:4">
      <c r="C1135" s="29"/>
      <c r="D1135" s="29"/>
    </row>
    <row r="1136" spans="3:4">
      <c r="C1136" s="29"/>
      <c r="D1136" s="29"/>
    </row>
    <row r="1137" spans="3:4">
      <c r="C1137" s="29"/>
      <c r="D1137" s="29"/>
    </row>
    <row r="1138" spans="3:4">
      <c r="C1138" s="29"/>
      <c r="D1138" s="29"/>
    </row>
    <row r="1139" spans="3:4">
      <c r="C1139" s="29"/>
      <c r="D1139" s="29"/>
    </row>
    <row r="1140" spans="3:4">
      <c r="C1140" s="29"/>
      <c r="D1140" s="29"/>
    </row>
    <row r="1141" spans="3:4">
      <c r="C1141" s="29"/>
      <c r="D1141" s="29"/>
    </row>
    <row r="1142" spans="3:4">
      <c r="C1142" s="29"/>
      <c r="D1142" s="29"/>
    </row>
    <row r="1143" spans="3:4">
      <c r="C1143" s="29"/>
      <c r="D1143" s="29"/>
    </row>
    <row r="1144" spans="3:4">
      <c r="C1144" s="29"/>
      <c r="D1144" s="29"/>
    </row>
    <row r="1145" spans="3:4">
      <c r="C1145" s="29"/>
      <c r="D1145" s="29"/>
    </row>
    <row r="1146" spans="3:4">
      <c r="C1146" s="29"/>
      <c r="D1146" s="29"/>
    </row>
    <row r="1147" spans="3:4">
      <c r="C1147" s="29"/>
      <c r="D1147" s="29"/>
    </row>
    <row r="1148" spans="3:4">
      <c r="C1148" s="29"/>
      <c r="D1148" s="29"/>
    </row>
    <row r="1149" spans="3:4">
      <c r="C1149" s="29"/>
      <c r="D1149" s="29"/>
    </row>
    <row r="1150" spans="3:4">
      <c r="C1150" s="29"/>
      <c r="D1150" s="29"/>
    </row>
    <row r="1151" spans="3:4">
      <c r="C1151" s="29"/>
      <c r="D1151" s="29"/>
    </row>
    <row r="1152" spans="3:4">
      <c r="C1152" s="29"/>
      <c r="D1152" s="29"/>
    </row>
    <row r="1153" spans="3:4">
      <c r="C1153" s="29"/>
      <c r="D1153" s="29"/>
    </row>
    <row r="1154" spans="3:4">
      <c r="C1154" s="29"/>
      <c r="D1154" s="29"/>
    </row>
    <row r="1155" spans="3:4">
      <c r="C1155" s="29"/>
      <c r="D1155" s="29"/>
    </row>
    <row r="1156" spans="3:4">
      <c r="C1156" s="29"/>
      <c r="D1156" s="29"/>
    </row>
    <row r="1157" spans="3:4">
      <c r="C1157" s="29"/>
      <c r="D1157" s="29"/>
    </row>
    <row r="1158" spans="3:4">
      <c r="C1158" s="29"/>
      <c r="D1158" s="29"/>
    </row>
    <row r="1159" spans="3:4">
      <c r="C1159" s="29"/>
      <c r="D1159" s="29"/>
    </row>
    <row r="1160" spans="3:4">
      <c r="C1160" s="29"/>
      <c r="D1160" s="29"/>
    </row>
    <row r="1161" spans="3:4">
      <c r="C1161" s="29"/>
      <c r="D1161" s="29"/>
    </row>
    <row r="1162" spans="3:4">
      <c r="C1162" s="29"/>
      <c r="D1162" s="29"/>
    </row>
    <row r="1163" spans="3:4">
      <c r="C1163" s="29"/>
      <c r="D1163" s="29"/>
    </row>
    <row r="1164" spans="3:4">
      <c r="C1164" s="29"/>
      <c r="D1164" s="29"/>
    </row>
    <row r="1165" spans="3:4">
      <c r="C1165" s="29"/>
      <c r="D1165" s="29"/>
    </row>
    <row r="1166" spans="3:4">
      <c r="C1166" s="29"/>
      <c r="D1166" s="29"/>
    </row>
    <row r="1167" spans="3:4">
      <c r="C1167" s="29"/>
      <c r="D1167" s="29"/>
    </row>
    <row r="1168" spans="3:4">
      <c r="C1168" s="29"/>
      <c r="D1168" s="29"/>
    </row>
    <row r="1169" spans="3:4">
      <c r="C1169" s="29"/>
      <c r="D1169" s="29"/>
    </row>
    <row r="1170" spans="3:4">
      <c r="C1170" s="29"/>
      <c r="D1170" s="29"/>
    </row>
    <row r="1171" spans="3:4">
      <c r="C1171" s="29"/>
      <c r="D1171" s="29"/>
    </row>
    <row r="1172" spans="3:4">
      <c r="C1172" s="29"/>
      <c r="D1172" s="29"/>
    </row>
    <row r="1173" spans="3:4">
      <c r="C1173" s="29"/>
      <c r="D1173" s="29"/>
    </row>
    <row r="1174" spans="3:4">
      <c r="C1174" s="29"/>
      <c r="D1174" s="29"/>
    </row>
    <row r="1175" spans="3:4">
      <c r="C1175" s="29"/>
      <c r="D1175" s="29"/>
    </row>
    <row r="1176" spans="3:4">
      <c r="C1176" s="29"/>
      <c r="D1176" s="29"/>
    </row>
    <row r="1177" spans="3:4">
      <c r="C1177" s="29"/>
      <c r="D1177" s="29"/>
    </row>
    <row r="1178" spans="3:4">
      <c r="C1178" s="29"/>
      <c r="D1178" s="29"/>
    </row>
    <row r="1179" spans="3:4">
      <c r="C1179" s="29"/>
      <c r="D1179" s="29"/>
    </row>
    <row r="1180" spans="3:4">
      <c r="C1180" s="29"/>
      <c r="D1180" s="29"/>
    </row>
    <row r="1181" spans="3:4">
      <c r="C1181" s="29"/>
      <c r="D1181" s="29"/>
    </row>
    <row r="1182" spans="3:4">
      <c r="C1182" s="29"/>
      <c r="D1182" s="29"/>
    </row>
    <row r="1183" spans="3:4">
      <c r="C1183" s="29"/>
      <c r="D1183" s="29"/>
    </row>
    <row r="1184" spans="3:4">
      <c r="C1184" s="29"/>
      <c r="D1184" s="29"/>
    </row>
    <row r="1185" spans="3:4">
      <c r="C1185" s="29"/>
      <c r="D1185" s="29"/>
    </row>
    <row r="1186" spans="3:4">
      <c r="C1186" s="29"/>
      <c r="D1186" s="29"/>
    </row>
    <row r="1187" spans="3:4">
      <c r="C1187" s="29"/>
      <c r="D1187" s="29"/>
    </row>
    <row r="1188" spans="3:4">
      <c r="C1188" s="29"/>
      <c r="D1188" s="29"/>
    </row>
    <row r="1189" spans="3:4">
      <c r="C1189" s="29"/>
      <c r="D1189" s="29"/>
    </row>
    <row r="1190" spans="3:4">
      <c r="C1190" s="29"/>
      <c r="D1190" s="29"/>
    </row>
    <row r="1191" spans="3:4">
      <c r="C1191" s="29"/>
      <c r="D1191" s="29"/>
    </row>
    <row r="1192" spans="3:4">
      <c r="C1192" s="29"/>
      <c r="D1192" s="29"/>
    </row>
    <row r="1193" spans="3:4">
      <c r="C1193" s="29"/>
      <c r="D1193" s="29"/>
    </row>
    <row r="1194" spans="3:4">
      <c r="C1194" s="29"/>
      <c r="D1194" s="29"/>
    </row>
    <row r="1195" spans="3:4">
      <c r="C1195" s="29"/>
      <c r="D1195" s="29"/>
    </row>
    <row r="1196" spans="3:4">
      <c r="C1196" s="29"/>
      <c r="D1196" s="29"/>
    </row>
    <row r="1197" spans="3:4">
      <c r="C1197" s="29"/>
      <c r="D1197" s="29"/>
    </row>
    <row r="1198" spans="3:4">
      <c r="C1198" s="29"/>
      <c r="D1198" s="29"/>
    </row>
    <row r="1199" spans="3:4">
      <c r="C1199" s="29"/>
      <c r="D1199" s="29"/>
    </row>
    <row r="1200" spans="3:4">
      <c r="C1200" s="29"/>
      <c r="D1200" s="29"/>
    </row>
    <row r="1201" spans="3:4">
      <c r="C1201" s="29"/>
      <c r="D1201" s="29"/>
    </row>
    <row r="1202" spans="3:4">
      <c r="C1202" s="29"/>
      <c r="D1202" s="29"/>
    </row>
    <row r="1203" spans="3:4">
      <c r="C1203" s="29"/>
      <c r="D1203" s="29"/>
    </row>
    <row r="1204" spans="3:4">
      <c r="C1204" s="29"/>
      <c r="D1204" s="29"/>
    </row>
    <row r="1205" spans="3:4">
      <c r="C1205" s="29"/>
      <c r="D1205" s="29"/>
    </row>
    <row r="1206" spans="3:4">
      <c r="C1206" s="29"/>
      <c r="D1206" s="29"/>
    </row>
    <row r="1207" spans="3:4">
      <c r="C1207" s="29"/>
      <c r="D1207" s="29"/>
    </row>
    <row r="1208" spans="3:4">
      <c r="C1208" s="29"/>
      <c r="D1208" s="29"/>
    </row>
    <row r="1209" spans="3:4">
      <c r="C1209" s="29"/>
      <c r="D1209" s="29"/>
    </row>
    <row r="1210" spans="3:4">
      <c r="C1210" s="29"/>
      <c r="D1210" s="29"/>
    </row>
    <row r="1211" spans="3:4">
      <c r="C1211" s="29"/>
      <c r="D1211" s="29"/>
    </row>
    <row r="1212" spans="3:4">
      <c r="C1212" s="29"/>
      <c r="D1212" s="29"/>
    </row>
    <row r="1213" spans="3:4">
      <c r="C1213" s="29"/>
      <c r="D1213" s="29"/>
    </row>
    <row r="1214" spans="3:4">
      <c r="C1214" s="29"/>
      <c r="D1214" s="29"/>
    </row>
    <row r="1215" spans="3:4">
      <c r="C1215" s="29"/>
      <c r="D1215" s="29"/>
    </row>
    <row r="1216" spans="3:4">
      <c r="C1216" s="29"/>
      <c r="D1216" s="29"/>
    </row>
    <row r="1217" spans="3:4">
      <c r="C1217" s="29"/>
      <c r="D1217" s="29"/>
    </row>
    <row r="1218" spans="3:4">
      <c r="C1218" s="29"/>
      <c r="D1218" s="29"/>
    </row>
    <row r="1219" spans="3:4">
      <c r="C1219" s="29"/>
      <c r="D1219" s="29"/>
    </row>
    <row r="1220" spans="3:4">
      <c r="C1220" s="29"/>
      <c r="D1220" s="29"/>
    </row>
    <row r="1221" spans="3:4">
      <c r="C1221" s="29"/>
      <c r="D1221" s="29"/>
    </row>
    <row r="1222" spans="3:4">
      <c r="C1222" s="29"/>
      <c r="D1222" s="29"/>
    </row>
    <row r="1223" spans="3:4">
      <c r="C1223" s="29"/>
      <c r="D1223" s="29"/>
    </row>
    <row r="1224" spans="3:4">
      <c r="C1224" s="29"/>
      <c r="D1224" s="29"/>
    </row>
    <row r="1225" spans="3:4">
      <c r="C1225" s="29"/>
      <c r="D1225" s="29"/>
    </row>
    <row r="1226" spans="3:4">
      <c r="C1226" s="29"/>
      <c r="D1226" s="29"/>
    </row>
    <row r="1227" spans="3:4">
      <c r="C1227" s="29"/>
      <c r="D1227" s="29"/>
    </row>
    <row r="1228" spans="3:4">
      <c r="C1228" s="29"/>
      <c r="D1228" s="29"/>
    </row>
    <row r="1229" spans="3:4">
      <c r="C1229" s="29"/>
      <c r="D1229" s="29"/>
    </row>
    <row r="1230" spans="3:4">
      <c r="C1230" s="29"/>
      <c r="D1230" s="29"/>
    </row>
    <row r="1231" spans="3:4">
      <c r="C1231" s="29"/>
      <c r="D1231" s="29"/>
    </row>
    <row r="1232" spans="3:4">
      <c r="C1232" s="29"/>
      <c r="D1232" s="29"/>
    </row>
    <row r="1233" spans="3:4">
      <c r="C1233" s="29"/>
      <c r="D1233" s="29"/>
    </row>
    <row r="1234" spans="3:4">
      <c r="C1234" s="29"/>
      <c r="D1234" s="29"/>
    </row>
    <row r="1235" spans="3:4">
      <c r="C1235" s="29"/>
      <c r="D1235" s="29"/>
    </row>
    <row r="1236" spans="3:4">
      <c r="C1236" s="29"/>
      <c r="D1236" s="29"/>
    </row>
    <row r="1237" spans="3:4">
      <c r="C1237" s="29"/>
      <c r="D1237" s="29"/>
    </row>
    <row r="1238" spans="3:4">
      <c r="C1238" s="29"/>
      <c r="D1238" s="29"/>
    </row>
    <row r="1239" spans="3:4">
      <c r="C1239" s="29"/>
      <c r="D1239" s="29"/>
    </row>
    <row r="1240" spans="3:4">
      <c r="C1240" s="29"/>
      <c r="D1240" s="29"/>
    </row>
    <row r="1241" spans="3:4">
      <c r="C1241" s="29"/>
      <c r="D1241" s="29"/>
    </row>
    <row r="1242" spans="3:4">
      <c r="C1242" s="29"/>
      <c r="D1242" s="29"/>
    </row>
    <row r="1243" spans="3:4">
      <c r="C1243" s="29"/>
      <c r="D1243" s="29"/>
    </row>
    <row r="1244" spans="3:4">
      <c r="C1244" s="29"/>
      <c r="D1244" s="29"/>
    </row>
    <row r="1245" spans="3:4">
      <c r="C1245" s="29"/>
      <c r="D1245" s="29"/>
    </row>
    <row r="1246" spans="3:4">
      <c r="C1246" s="29"/>
      <c r="D1246" s="29"/>
    </row>
    <row r="1247" spans="3:4">
      <c r="C1247" s="29"/>
      <c r="D1247" s="29"/>
    </row>
    <row r="1248" spans="3:4">
      <c r="C1248" s="29"/>
      <c r="D1248" s="29"/>
    </row>
    <row r="1249" spans="3:4">
      <c r="C1249" s="29"/>
      <c r="D1249" s="29"/>
    </row>
    <row r="1250" spans="3:4">
      <c r="C1250" s="29"/>
      <c r="D1250" s="29"/>
    </row>
    <row r="1251" spans="3:4">
      <c r="C1251" s="29"/>
      <c r="D1251" s="29"/>
    </row>
    <row r="1252" spans="3:4">
      <c r="C1252" s="29"/>
      <c r="D1252" s="29"/>
    </row>
    <row r="1253" spans="3:4">
      <c r="C1253" s="29"/>
      <c r="D1253" s="29"/>
    </row>
    <row r="1254" spans="3:4">
      <c r="C1254" s="29"/>
      <c r="D1254" s="29"/>
    </row>
    <row r="1255" spans="3:4">
      <c r="C1255" s="29"/>
      <c r="D1255" s="29"/>
    </row>
    <row r="1256" spans="3:4">
      <c r="C1256" s="29"/>
      <c r="D1256" s="29"/>
    </row>
    <row r="1257" spans="3:4">
      <c r="C1257" s="29"/>
      <c r="D1257" s="29"/>
    </row>
    <row r="1258" spans="3:4">
      <c r="C1258" s="29"/>
      <c r="D1258" s="29"/>
    </row>
    <row r="1259" spans="3:4">
      <c r="C1259" s="29"/>
      <c r="D1259" s="29"/>
    </row>
    <row r="1260" spans="3:4">
      <c r="C1260" s="29"/>
      <c r="D1260" s="29"/>
    </row>
    <row r="1261" spans="3:4">
      <c r="C1261" s="29"/>
      <c r="D1261" s="29"/>
    </row>
    <row r="1262" spans="3:4">
      <c r="C1262" s="29"/>
      <c r="D1262" s="29"/>
    </row>
    <row r="1263" spans="3:4">
      <c r="C1263" s="29"/>
      <c r="D1263" s="29"/>
    </row>
    <row r="1264" spans="3:4">
      <c r="C1264" s="29"/>
      <c r="D1264" s="29"/>
    </row>
    <row r="1265" spans="3:4">
      <c r="C1265" s="29"/>
      <c r="D1265" s="29"/>
    </row>
    <row r="1266" spans="3:4">
      <c r="C1266" s="29"/>
      <c r="D1266" s="29"/>
    </row>
    <row r="1267" spans="3:4">
      <c r="C1267" s="29"/>
      <c r="D1267" s="29"/>
    </row>
    <row r="1268" spans="3:4">
      <c r="C1268" s="29"/>
      <c r="D1268" s="29"/>
    </row>
    <row r="1269" spans="3:4">
      <c r="C1269" s="29"/>
      <c r="D1269" s="29"/>
    </row>
    <row r="1270" spans="3:4">
      <c r="C1270" s="29"/>
      <c r="D1270" s="29"/>
    </row>
    <row r="1271" spans="3:4">
      <c r="C1271" s="29"/>
      <c r="D1271" s="29"/>
    </row>
    <row r="1272" spans="3:4">
      <c r="C1272" s="29"/>
      <c r="D1272" s="29"/>
    </row>
    <row r="1273" spans="3:4">
      <c r="C1273" s="29"/>
      <c r="D1273" s="29"/>
    </row>
    <row r="1274" spans="3:4">
      <c r="C1274" s="29"/>
      <c r="D1274" s="29"/>
    </row>
    <row r="1275" spans="3:4">
      <c r="C1275" s="29"/>
      <c r="D1275" s="29"/>
    </row>
    <row r="1276" spans="3:4">
      <c r="C1276" s="29"/>
      <c r="D1276" s="29"/>
    </row>
    <row r="1277" spans="3:4">
      <c r="C1277" s="29"/>
      <c r="D1277" s="29"/>
    </row>
    <row r="1278" spans="3:4">
      <c r="C1278" s="29"/>
      <c r="D1278" s="29"/>
    </row>
    <row r="1279" spans="3:4">
      <c r="C1279" s="29"/>
      <c r="D1279" s="29"/>
    </row>
    <row r="1280" spans="3:4">
      <c r="C1280" s="29"/>
      <c r="D1280" s="29"/>
    </row>
    <row r="1281" spans="3:4">
      <c r="C1281" s="29"/>
      <c r="D1281" s="29"/>
    </row>
    <row r="1282" spans="3:4">
      <c r="C1282" s="29"/>
      <c r="D1282" s="29"/>
    </row>
    <row r="1283" spans="3:4">
      <c r="C1283" s="29"/>
      <c r="D1283" s="29"/>
    </row>
    <row r="1284" spans="3:4">
      <c r="C1284" s="29"/>
      <c r="D1284" s="29"/>
    </row>
    <row r="1285" spans="3:4">
      <c r="C1285" s="29"/>
      <c r="D1285" s="29"/>
    </row>
    <row r="1286" spans="3:4">
      <c r="C1286" s="29"/>
      <c r="D1286" s="29"/>
    </row>
    <row r="1287" spans="3:4">
      <c r="C1287" s="29"/>
      <c r="D1287" s="29"/>
    </row>
    <row r="1288" spans="3:4">
      <c r="C1288" s="29"/>
      <c r="D1288" s="29"/>
    </row>
    <row r="1289" spans="3:4">
      <c r="C1289" s="29"/>
      <c r="D1289" s="29"/>
    </row>
    <row r="1290" spans="3:4">
      <c r="C1290" s="29"/>
      <c r="D1290" s="29"/>
    </row>
    <row r="1291" spans="3:4">
      <c r="C1291" s="29"/>
      <c r="D1291" s="29"/>
    </row>
    <row r="1292" spans="3:4">
      <c r="C1292" s="29"/>
      <c r="D1292" s="29"/>
    </row>
    <row r="1293" spans="3:4">
      <c r="C1293" s="29"/>
      <c r="D1293" s="29"/>
    </row>
    <row r="1294" spans="3:4">
      <c r="C1294" s="29"/>
      <c r="D1294" s="29"/>
    </row>
    <row r="1295" spans="3:4">
      <c r="C1295" s="29"/>
      <c r="D1295" s="29"/>
    </row>
    <row r="1296" spans="3:4">
      <c r="C1296" s="29"/>
      <c r="D1296" s="29"/>
    </row>
    <row r="1297" spans="3:4">
      <c r="C1297" s="29"/>
      <c r="D1297" s="29"/>
    </row>
    <row r="1298" spans="3:4">
      <c r="C1298" s="29"/>
      <c r="D1298" s="29"/>
    </row>
    <row r="1299" spans="3:4">
      <c r="C1299" s="29"/>
      <c r="D1299" s="29"/>
    </row>
    <row r="1300" spans="3:4">
      <c r="C1300" s="29"/>
      <c r="D1300" s="29"/>
    </row>
    <row r="1301" spans="3:4">
      <c r="C1301" s="29"/>
      <c r="D1301" s="29"/>
    </row>
    <row r="1302" spans="3:4">
      <c r="C1302" s="29"/>
      <c r="D1302" s="29"/>
    </row>
    <row r="1303" spans="3:4">
      <c r="C1303" s="29"/>
      <c r="D1303" s="29"/>
    </row>
    <row r="1304" spans="3:4">
      <c r="C1304" s="29"/>
      <c r="D1304" s="29"/>
    </row>
    <row r="1305" spans="3:4">
      <c r="C1305" s="29"/>
      <c r="D1305" s="29"/>
    </row>
    <row r="1306" spans="3:4">
      <c r="C1306" s="29"/>
      <c r="D1306" s="29"/>
    </row>
    <row r="1307" spans="3:4">
      <c r="C1307" s="29"/>
      <c r="D1307" s="29"/>
    </row>
    <row r="1308" spans="3:4">
      <c r="C1308" s="29"/>
      <c r="D1308" s="29"/>
    </row>
    <row r="1309" spans="3:4">
      <c r="C1309" s="29"/>
      <c r="D1309" s="29"/>
    </row>
    <row r="1310" spans="3:4">
      <c r="C1310" s="29"/>
      <c r="D1310" s="29"/>
    </row>
    <row r="1311" spans="3:4">
      <c r="C1311" s="29"/>
      <c r="D1311" s="29"/>
    </row>
    <row r="1312" spans="3:4">
      <c r="C1312" s="29"/>
      <c r="D1312" s="29"/>
    </row>
    <row r="1313" spans="3:4">
      <c r="C1313" s="29"/>
      <c r="D1313" s="29"/>
    </row>
    <row r="1314" spans="3:4">
      <c r="C1314" s="29"/>
      <c r="D1314" s="29"/>
    </row>
    <row r="1315" spans="3:4">
      <c r="C1315" s="29"/>
      <c r="D1315" s="29"/>
    </row>
    <row r="1316" spans="3:4">
      <c r="C1316" s="29"/>
      <c r="D1316" s="29"/>
    </row>
    <row r="1317" spans="3:4">
      <c r="C1317" s="29"/>
      <c r="D1317" s="29"/>
    </row>
    <row r="1318" spans="3:4">
      <c r="C1318" s="29"/>
      <c r="D1318" s="29"/>
    </row>
    <row r="1319" spans="3:4">
      <c r="C1319" s="29"/>
      <c r="D1319" s="29"/>
    </row>
    <row r="1320" spans="3:4">
      <c r="C1320" s="29"/>
      <c r="D1320" s="29"/>
    </row>
    <row r="1321" spans="3:4">
      <c r="C1321" s="29"/>
      <c r="D1321" s="29"/>
    </row>
    <row r="1322" spans="3:4">
      <c r="C1322" s="29"/>
      <c r="D1322" s="29"/>
    </row>
    <row r="1323" spans="3:4">
      <c r="C1323" s="29"/>
      <c r="D1323" s="29"/>
    </row>
    <row r="1324" spans="3:4">
      <c r="C1324" s="29"/>
      <c r="D1324" s="29"/>
    </row>
    <row r="1325" spans="3:4">
      <c r="C1325" s="29"/>
      <c r="D1325" s="29"/>
    </row>
    <row r="1326" spans="3:4">
      <c r="C1326" s="29"/>
      <c r="D1326" s="29"/>
    </row>
    <row r="1327" spans="3:4">
      <c r="C1327" s="29"/>
      <c r="D1327" s="29"/>
    </row>
    <row r="1328" spans="3:4">
      <c r="C1328" s="29"/>
      <c r="D1328" s="29"/>
    </row>
    <row r="1329" spans="3:4">
      <c r="C1329" s="29"/>
      <c r="D1329" s="29"/>
    </row>
    <row r="1330" spans="3:4">
      <c r="C1330" s="29"/>
      <c r="D1330" s="29"/>
    </row>
    <row r="1331" spans="3:4">
      <c r="C1331" s="29"/>
      <c r="D1331" s="29"/>
    </row>
    <row r="1332" spans="3:4">
      <c r="C1332" s="29"/>
      <c r="D1332" s="29"/>
    </row>
    <row r="1333" spans="3:4">
      <c r="C1333" s="29"/>
      <c r="D1333" s="29"/>
    </row>
    <row r="1334" spans="3:4">
      <c r="C1334" s="29"/>
      <c r="D1334" s="29"/>
    </row>
    <row r="1335" spans="3:4">
      <c r="C1335" s="29"/>
      <c r="D1335" s="29"/>
    </row>
    <row r="1336" spans="3:4">
      <c r="C1336" s="29"/>
      <c r="D1336" s="29"/>
    </row>
    <row r="1337" spans="3:4">
      <c r="C1337" s="29"/>
      <c r="D1337" s="29"/>
    </row>
    <row r="1338" spans="3:4">
      <c r="C1338" s="29"/>
      <c r="D1338" s="29"/>
    </row>
    <row r="1339" spans="3:4">
      <c r="C1339" s="29"/>
      <c r="D1339" s="29"/>
    </row>
    <row r="1340" spans="3:4">
      <c r="C1340" s="29"/>
      <c r="D1340" s="29"/>
    </row>
    <row r="1341" spans="3:4">
      <c r="C1341" s="29"/>
      <c r="D1341" s="29"/>
    </row>
    <row r="1342" spans="3:4">
      <c r="C1342" s="29"/>
      <c r="D1342" s="29"/>
    </row>
    <row r="1343" spans="3:4">
      <c r="C1343" s="29"/>
      <c r="D1343" s="29"/>
    </row>
    <row r="1344" spans="3:4">
      <c r="C1344" s="29"/>
      <c r="D1344" s="29"/>
    </row>
    <row r="1345" spans="3:4">
      <c r="C1345" s="29"/>
      <c r="D1345" s="29"/>
    </row>
    <row r="1346" spans="3:4">
      <c r="C1346" s="29"/>
      <c r="D1346" s="29"/>
    </row>
    <row r="1347" spans="3:4">
      <c r="C1347" s="29"/>
      <c r="D1347" s="29"/>
    </row>
    <row r="1348" spans="3:4">
      <c r="C1348" s="29"/>
      <c r="D1348" s="29"/>
    </row>
    <row r="1349" spans="3:4">
      <c r="C1349" s="29"/>
      <c r="D1349" s="29"/>
    </row>
    <row r="1350" spans="3:4">
      <c r="C1350" s="29"/>
      <c r="D1350" s="29"/>
    </row>
    <row r="1351" spans="3:4">
      <c r="C1351" s="29"/>
      <c r="D1351" s="29"/>
    </row>
    <row r="1352" spans="3:4">
      <c r="C1352" s="29"/>
      <c r="D1352" s="29"/>
    </row>
    <row r="1353" spans="3:4">
      <c r="C1353" s="29"/>
      <c r="D1353" s="29"/>
    </row>
    <row r="1354" spans="3:4">
      <c r="C1354" s="29"/>
      <c r="D1354" s="29"/>
    </row>
    <row r="1355" spans="3:4">
      <c r="C1355" s="29"/>
      <c r="D1355" s="29"/>
    </row>
    <row r="1356" spans="3:4">
      <c r="C1356" s="29"/>
      <c r="D1356" s="29"/>
    </row>
    <row r="1357" spans="3:4">
      <c r="C1357" s="29"/>
      <c r="D1357" s="29"/>
    </row>
    <row r="1358" spans="3:4">
      <c r="C1358" s="29"/>
      <c r="D1358" s="29"/>
    </row>
    <row r="1359" spans="3:4">
      <c r="C1359" s="29"/>
      <c r="D1359" s="29"/>
    </row>
    <row r="1360" spans="3:4">
      <c r="C1360" s="29"/>
      <c r="D1360" s="29"/>
    </row>
    <row r="1361" spans="3:4">
      <c r="C1361" s="29"/>
      <c r="D1361" s="29"/>
    </row>
    <row r="1362" spans="3:4">
      <c r="C1362" s="29"/>
      <c r="D1362" s="29"/>
    </row>
    <row r="1363" spans="3:4">
      <c r="C1363" s="29"/>
      <c r="D1363" s="29"/>
    </row>
    <row r="1364" spans="3:4">
      <c r="C1364" s="29"/>
      <c r="D1364" s="29"/>
    </row>
    <row r="1365" spans="3:4">
      <c r="C1365" s="29"/>
      <c r="D1365" s="29"/>
    </row>
    <row r="1366" spans="3:4">
      <c r="C1366" s="29"/>
      <c r="D1366" s="29"/>
    </row>
    <row r="1367" spans="3:4">
      <c r="C1367" s="29"/>
      <c r="D1367" s="29"/>
    </row>
    <row r="1368" spans="3:4">
      <c r="C1368" s="29"/>
      <c r="D1368" s="29"/>
    </row>
    <row r="1369" spans="3:4">
      <c r="C1369" s="29"/>
      <c r="D1369" s="29"/>
    </row>
    <row r="1370" spans="3:4">
      <c r="C1370" s="29"/>
      <c r="D1370" s="29"/>
    </row>
    <row r="1371" spans="3:4">
      <c r="C1371" s="29"/>
      <c r="D1371" s="29"/>
    </row>
    <row r="1372" spans="3:4">
      <c r="C1372" s="29"/>
      <c r="D1372" s="29"/>
    </row>
    <row r="1373" spans="3:4">
      <c r="C1373" s="29"/>
      <c r="D1373" s="29"/>
    </row>
    <row r="1374" spans="3:4">
      <c r="C1374" s="29"/>
      <c r="D1374" s="29"/>
    </row>
    <row r="1375" spans="3:4">
      <c r="C1375" s="29"/>
      <c r="D1375" s="29"/>
    </row>
    <row r="1376" spans="3:4">
      <c r="C1376" s="29"/>
      <c r="D1376" s="29"/>
    </row>
    <row r="1377" spans="3:4">
      <c r="C1377" s="29"/>
      <c r="D1377" s="29"/>
    </row>
    <row r="1378" spans="3:4">
      <c r="C1378" s="29"/>
      <c r="D1378" s="29"/>
    </row>
    <row r="1379" spans="3:4">
      <c r="C1379" s="29"/>
      <c r="D1379" s="29"/>
    </row>
    <row r="1380" spans="3:4">
      <c r="C1380" s="29"/>
      <c r="D1380" s="29"/>
    </row>
    <row r="1381" spans="3:4">
      <c r="C1381" s="29"/>
      <c r="D1381" s="29"/>
    </row>
    <row r="1382" spans="3:4">
      <c r="C1382" s="29"/>
      <c r="D1382" s="29"/>
    </row>
    <row r="1383" spans="3:4">
      <c r="C1383" s="29"/>
      <c r="D1383" s="29"/>
    </row>
    <row r="1384" spans="3:4">
      <c r="C1384" s="29"/>
      <c r="D1384" s="29"/>
    </row>
    <row r="1385" spans="3:4">
      <c r="C1385" s="29"/>
      <c r="D1385" s="29"/>
    </row>
    <row r="1386" spans="3:4">
      <c r="C1386" s="29"/>
      <c r="D1386" s="29"/>
    </row>
    <row r="1387" spans="3:4">
      <c r="C1387" s="29"/>
      <c r="D1387" s="29"/>
    </row>
    <row r="1388" spans="3:4">
      <c r="C1388" s="29"/>
      <c r="D1388" s="29"/>
    </row>
    <row r="1389" spans="3:4">
      <c r="C1389" s="29"/>
      <c r="D1389" s="29"/>
    </row>
    <row r="1390" spans="3:4">
      <c r="C1390" s="29"/>
      <c r="D1390" s="29"/>
    </row>
    <row r="1391" spans="3:4">
      <c r="C1391" s="29"/>
      <c r="D1391" s="29"/>
    </row>
    <row r="1392" spans="3:4">
      <c r="C1392" s="29"/>
      <c r="D1392" s="29"/>
    </row>
    <row r="1393" spans="3:4">
      <c r="C1393" s="29"/>
      <c r="D1393" s="29"/>
    </row>
    <row r="1394" spans="3:4">
      <c r="C1394" s="29"/>
      <c r="D1394" s="29"/>
    </row>
    <row r="1395" spans="3:4">
      <c r="C1395" s="29"/>
      <c r="D1395" s="29"/>
    </row>
    <row r="1396" spans="3:4">
      <c r="C1396" s="29"/>
      <c r="D1396" s="29"/>
    </row>
    <row r="1397" spans="3:4">
      <c r="C1397" s="29"/>
      <c r="D1397" s="29"/>
    </row>
    <row r="1398" spans="3:4">
      <c r="C1398" s="29"/>
      <c r="D1398" s="29"/>
    </row>
    <row r="1399" spans="3:4">
      <c r="C1399" s="29"/>
      <c r="D1399" s="29"/>
    </row>
    <row r="1400" spans="3:4">
      <c r="C1400" s="29"/>
      <c r="D1400" s="29"/>
    </row>
    <row r="1401" spans="3:4">
      <c r="C1401" s="29"/>
      <c r="D1401" s="29"/>
    </row>
    <row r="1402" spans="3:4">
      <c r="C1402" s="29"/>
      <c r="D1402" s="29"/>
    </row>
    <row r="1403" spans="3:4">
      <c r="C1403" s="29"/>
      <c r="D1403" s="29"/>
    </row>
    <row r="1404" spans="3:4">
      <c r="C1404" s="29"/>
      <c r="D1404" s="29"/>
    </row>
    <row r="1405" spans="3:4">
      <c r="C1405" s="29"/>
      <c r="D1405" s="29"/>
    </row>
    <row r="1406" spans="3:4">
      <c r="C1406" s="29"/>
      <c r="D1406" s="29"/>
    </row>
    <row r="1407" spans="3:4">
      <c r="C1407" s="29"/>
      <c r="D1407" s="29"/>
    </row>
    <row r="1408" spans="3:4">
      <c r="C1408" s="29"/>
      <c r="D1408" s="29"/>
    </row>
    <row r="1409" spans="3:4">
      <c r="C1409" s="29"/>
      <c r="D1409" s="29"/>
    </row>
    <row r="1410" spans="3:4">
      <c r="C1410" s="29"/>
      <c r="D1410" s="29"/>
    </row>
    <row r="1411" spans="3:4">
      <c r="C1411" s="29"/>
      <c r="D1411" s="29"/>
    </row>
    <row r="1412" spans="3:4">
      <c r="C1412" s="29"/>
      <c r="D1412" s="29"/>
    </row>
    <row r="1413" spans="3:4">
      <c r="C1413" s="29"/>
      <c r="D1413" s="29"/>
    </row>
    <row r="1414" spans="3:4">
      <c r="C1414" s="29"/>
      <c r="D1414" s="29"/>
    </row>
    <row r="1415" spans="3:4">
      <c r="C1415" s="29"/>
      <c r="D1415" s="29"/>
    </row>
    <row r="1416" spans="3:4">
      <c r="C1416" s="29"/>
      <c r="D1416" s="29"/>
    </row>
    <row r="1417" spans="3:4">
      <c r="C1417" s="29"/>
      <c r="D1417" s="29"/>
    </row>
    <row r="1418" spans="3:4">
      <c r="C1418" s="29"/>
      <c r="D1418" s="29"/>
    </row>
    <row r="1419" spans="3:4">
      <c r="C1419" s="29"/>
      <c r="D1419" s="29"/>
    </row>
    <row r="1420" spans="3:4">
      <c r="C1420" s="29"/>
      <c r="D1420" s="29"/>
    </row>
    <row r="1421" spans="3:4">
      <c r="C1421" s="29"/>
      <c r="D1421" s="29"/>
    </row>
    <row r="1422" spans="3:4">
      <c r="C1422" s="29"/>
      <c r="D1422" s="29"/>
    </row>
    <row r="1423" spans="3:4">
      <c r="C1423" s="29"/>
      <c r="D1423" s="29"/>
    </row>
    <row r="1424" spans="3:4">
      <c r="C1424" s="29"/>
      <c r="D1424" s="29"/>
    </row>
    <row r="1425" spans="3:4">
      <c r="C1425" s="29"/>
      <c r="D1425" s="29"/>
    </row>
    <row r="1426" spans="3:4">
      <c r="C1426" s="29"/>
      <c r="D1426" s="29"/>
    </row>
    <row r="1427" spans="3:4">
      <c r="C1427" s="29"/>
      <c r="D1427" s="29"/>
    </row>
    <row r="1428" spans="3:4">
      <c r="C1428" s="29"/>
      <c r="D1428" s="29"/>
    </row>
    <row r="1429" spans="3:4">
      <c r="C1429" s="29"/>
      <c r="D1429" s="29"/>
    </row>
    <row r="1430" spans="3:4">
      <c r="C1430" s="29"/>
      <c r="D1430" s="29"/>
    </row>
    <row r="1431" spans="3:4">
      <c r="C1431" s="29"/>
      <c r="D1431" s="29"/>
    </row>
    <row r="1432" spans="3:4">
      <c r="C1432" s="29"/>
      <c r="D1432" s="29"/>
    </row>
    <row r="1433" spans="3:4">
      <c r="C1433" s="29"/>
      <c r="D1433" s="29"/>
    </row>
    <row r="1434" spans="3:4">
      <c r="C1434" s="29"/>
      <c r="D1434" s="29"/>
    </row>
    <row r="1435" spans="3:4">
      <c r="C1435" s="29"/>
      <c r="D1435" s="29"/>
    </row>
    <row r="1436" spans="3:4">
      <c r="C1436" s="29"/>
      <c r="D1436" s="29"/>
    </row>
    <row r="1437" spans="3:4">
      <c r="C1437" s="29"/>
      <c r="D1437" s="29"/>
    </row>
    <row r="1438" spans="3:4">
      <c r="C1438" s="29"/>
      <c r="D1438" s="29"/>
    </row>
    <row r="1439" spans="3:4">
      <c r="C1439" s="29"/>
      <c r="D1439" s="29"/>
    </row>
    <row r="1440" spans="3:4">
      <c r="C1440" s="29"/>
      <c r="D1440" s="29"/>
    </row>
    <row r="1441" spans="3:4">
      <c r="C1441" s="29"/>
      <c r="D1441" s="29"/>
    </row>
    <row r="1442" spans="3:4">
      <c r="C1442" s="29"/>
      <c r="D1442" s="29"/>
    </row>
    <row r="1443" spans="3:4">
      <c r="C1443" s="29"/>
      <c r="D1443" s="29"/>
    </row>
    <row r="1444" spans="3:4">
      <c r="C1444" s="29"/>
      <c r="D1444" s="29"/>
    </row>
    <row r="1445" spans="3:4">
      <c r="C1445" s="29"/>
      <c r="D1445" s="29"/>
    </row>
    <row r="1446" spans="3:4">
      <c r="C1446" s="29"/>
      <c r="D1446" s="29"/>
    </row>
    <row r="1447" spans="3:4">
      <c r="C1447" s="29"/>
      <c r="D1447" s="29"/>
    </row>
    <row r="1448" spans="3:4">
      <c r="C1448" s="29"/>
      <c r="D1448" s="29"/>
    </row>
    <row r="1449" spans="3:4">
      <c r="C1449" s="29"/>
      <c r="D1449" s="29"/>
    </row>
    <row r="1450" spans="3:4">
      <c r="C1450" s="29"/>
      <c r="D1450" s="29"/>
    </row>
    <row r="1451" spans="3:4">
      <c r="C1451" s="29"/>
      <c r="D1451" s="29"/>
    </row>
    <row r="1452" spans="3:4">
      <c r="C1452" s="29"/>
      <c r="D1452" s="29"/>
    </row>
    <row r="1453" spans="3:4">
      <c r="C1453" s="29"/>
      <c r="D1453" s="29"/>
    </row>
    <row r="1454" spans="3:4">
      <c r="C1454" s="29"/>
      <c r="D1454" s="29"/>
    </row>
    <row r="1455" spans="3:4">
      <c r="C1455" s="29"/>
      <c r="D1455" s="29"/>
    </row>
    <row r="1456" spans="3:4">
      <c r="C1456" s="29"/>
      <c r="D1456" s="29"/>
    </row>
    <row r="1457" spans="3:4">
      <c r="C1457" s="29"/>
      <c r="D1457" s="29"/>
    </row>
    <row r="1458" spans="3:4">
      <c r="C1458" s="29"/>
      <c r="D1458" s="29"/>
    </row>
    <row r="1459" spans="3:4">
      <c r="C1459" s="29"/>
      <c r="D1459" s="29"/>
    </row>
    <row r="1460" spans="3:4">
      <c r="C1460" s="29"/>
      <c r="D1460" s="29"/>
    </row>
    <row r="1461" spans="3:4">
      <c r="C1461" s="29"/>
      <c r="D1461" s="29"/>
    </row>
    <row r="1462" spans="3:4">
      <c r="C1462" s="29"/>
      <c r="D1462" s="29"/>
    </row>
    <row r="1463" spans="3:4">
      <c r="C1463" s="29"/>
      <c r="D1463" s="29"/>
    </row>
    <row r="1464" spans="3:4">
      <c r="C1464" s="29"/>
      <c r="D1464" s="29"/>
    </row>
    <row r="1465" spans="3:4">
      <c r="C1465" s="29"/>
      <c r="D1465" s="29"/>
    </row>
    <row r="1466" spans="3:4">
      <c r="C1466" s="29"/>
      <c r="D1466" s="29"/>
    </row>
    <row r="1467" spans="3:4">
      <c r="C1467" s="29"/>
      <c r="D1467" s="29"/>
    </row>
    <row r="1468" spans="3:4">
      <c r="C1468" s="29"/>
      <c r="D1468" s="29"/>
    </row>
    <row r="1469" spans="3:4">
      <c r="C1469" s="29"/>
      <c r="D1469" s="29"/>
    </row>
    <row r="1470" spans="3:4">
      <c r="C1470" s="29"/>
      <c r="D1470" s="29"/>
    </row>
    <row r="1471" spans="3:4">
      <c r="C1471" s="29"/>
      <c r="D1471" s="29"/>
    </row>
    <row r="1472" spans="3:4">
      <c r="C1472" s="29"/>
      <c r="D1472" s="29"/>
    </row>
    <row r="1473" spans="3:4">
      <c r="C1473" s="29"/>
      <c r="D1473" s="29"/>
    </row>
    <row r="1474" spans="3:4">
      <c r="C1474" s="29"/>
      <c r="D1474" s="29"/>
    </row>
    <row r="1475" spans="3:4">
      <c r="C1475" s="29"/>
      <c r="D1475" s="29"/>
    </row>
    <row r="1476" spans="3:4">
      <c r="C1476" s="29"/>
      <c r="D1476" s="29"/>
    </row>
    <row r="1477" spans="3:4">
      <c r="C1477" s="29"/>
      <c r="D1477" s="29"/>
    </row>
    <row r="1478" spans="3:4">
      <c r="C1478" s="29"/>
      <c r="D1478" s="29"/>
    </row>
    <row r="1479" spans="3:4">
      <c r="C1479" s="29"/>
      <c r="D1479" s="29"/>
    </row>
    <row r="1480" spans="3:4">
      <c r="C1480" s="29"/>
      <c r="D1480" s="29"/>
    </row>
    <row r="1481" spans="3:4">
      <c r="C1481" s="29"/>
      <c r="D1481" s="29"/>
    </row>
    <row r="1482" spans="3:4">
      <c r="C1482" s="29"/>
      <c r="D1482" s="29"/>
    </row>
    <row r="1483" spans="3:4">
      <c r="C1483" s="29"/>
      <c r="D1483" s="29"/>
    </row>
    <row r="1484" spans="3:4">
      <c r="C1484" s="29"/>
      <c r="D1484" s="29"/>
    </row>
    <row r="1485" spans="3:4">
      <c r="C1485" s="29"/>
      <c r="D1485" s="29"/>
    </row>
    <row r="1486" spans="3:4">
      <c r="C1486" s="29"/>
      <c r="D1486" s="29"/>
    </row>
    <row r="1487" spans="3:4">
      <c r="C1487" s="29"/>
      <c r="D1487" s="29"/>
    </row>
    <row r="1488" spans="3:4">
      <c r="C1488" s="29"/>
      <c r="D1488" s="29"/>
    </row>
    <row r="1489" spans="3:4">
      <c r="C1489" s="29"/>
      <c r="D1489" s="29"/>
    </row>
    <row r="1490" spans="3:4">
      <c r="C1490" s="29"/>
      <c r="D1490" s="29"/>
    </row>
    <row r="1491" spans="3:4">
      <c r="C1491" s="29"/>
      <c r="D1491" s="29"/>
    </row>
    <row r="1492" spans="3:4">
      <c r="C1492" s="29"/>
      <c r="D1492" s="29"/>
    </row>
    <row r="1493" spans="3:4">
      <c r="C1493" s="29"/>
      <c r="D1493" s="29"/>
    </row>
    <row r="1494" spans="3:4">
      <c r="C1494" s="29"/>
      <c r="D1494" s="29"/>
    </row>
    <row r="1495" spans="3:4">
      <c r="C1495" s="29"/>
      <c r="D1495" s="29"/>
    </row>
    <row r="1496" spans="3:4">
      <c r="C1496" s="29"/>
      <c r="D1496" s="29"/>
    </row>
    <row r="1497" spans="3:4">
      <c r="C1497" s="29"/>
      <c r="D1497" s="29"/>
    </row>
    <row r="1498" spans="3:4">
      <c r="C1498" s="29"/>
      <c r="D1498" s="29"/>
    </row>
    <row r="1499" spans="3:4">
      <c r="C1499" s="29"/>
      <c r="D1499" s="29"/>
    </row>
    <row r="1500" spans="3:4">
      <c r="C1500" s="29"/>
      <c r="D1500" s="29"/>
    </row>
    <row r="1501" spans="3:4">
      <c r="C1501" s="29"/>
      <c r="D1501" s="29"/>
    </row>
    <row r="1502" spans="3:4">
      <c r="C1502" s="29"/>
      <c r="D1502" s="29"/>
    </row>
    <row r="1503" spans="3:4">
      <c r="C1503" s="29"/>
      <c r="D1503" s="29"/>
    </row>
    <row r="1504" spans="3:4">
      <c r="C1504" s="29"/>
      <c r="D1504" s="29"/>
    </row>
    <row r="1505" spans="3:4">
      <c r="C1505" s="29"/>
      <c r="D1505" s="29"/>
    </row>
    <row r="1506" spans="3:4">
      <c r="C1506" s="29"/>
      <c r="D1506" s="29"/>
    </row>
    <row r="1507" spans="3:4">
      <c r="C1507" s="29"/>
      <c r="D1507" s="29"/>
    </row>
    <row r="1508" spans="3:4">
      <c r="C1508" s="29"/>
      <c r="D1508" s="29"/>
    </row>
    <row r="1509" spans="3:4">
      <c r="C1509" s="29"/>
      <c r="D1509" s="29"/>
    </row>
    <row r="1510" spans="3:4">
      <c r="C1510" s="29"/>
      <c r="D1510" s="29"/>
    </row>
    <row r="1511" spans="3:4">
      <c r="C1511" s="29"/>
      <c r="D1511" s="29"/>
    </row>
    <row r="1512" spans="3:4">
      <c r="C1512" s="29"/>
      <c r="D1512" s="29"/>
    </row>
    <row r="1513" spans="3:4">
      <c r="C1513" s="29"/>
      <c r="D1513" s="29"/>
    </row>
    <row r="1514" spans="3:4">
      <c r="C1514" s="29"/>
      <c r="D1514" s="29"/>
    </row>
    <row r="1515" spans="3:4">
      <c r="C1515" s="29"/>
      <c r="D1515" s="29"/>
    </row>
    <row r="1516" spans="3:4">
      <c r="C1516" s="29"/>
      <c r="D1516" s="29"/>
    </row>
    <row r="1517" spans="3:4">
      <c r="C1517" s="29"/>
      <c r="D1517" s="29"/>
    </row>
    <row r="1518" spans="3:4">
      <c r="C1518" s="29"/>
      <c r="D1518" s="29"/>
    </row>
    <row r="1519" spans="3:4">
      <c r="C1519" s="29"/>
      <c r="D1519" s="29"/>
    </row>
    <row r="1520" spans="3:4">
      <c r="C1520" s="29"/>
      <c r="D1520" s="29"/>
    </row>
    <row r="1521" spans="3:4">
      <c r="C1521" s="29"/>
      <c r="D1521" s="29"/>
    </row>
    <row r="1522" spans="3:4">
      <c r="C1522" s="29"/>
      <c r="D1522" s="29"/>
    </row>
    <row r="1523" spans="3:4">
      <c r="C1523" s="29"/>
      <c r="D1523" s="29"/>
    </row>
    <row r="1524" spans="3:4">
      <c r="C1524" s="29"/>
      <c r="D1524" s="29"/>
    </row>
    <row r="1525" spans="3:4">
      <c r="C1525" s="29"/>
      <c r="D1525" s="29"/>
    </row>
    <row r="1526" spans="3:4">
      <c r="C1526" s="29"/>
      <c r="D1526" s="29"/>
    </row>
    <row r="1527" spans="3:4">
      <c r="C1527" s="29"/>
      <c r="D1527" s="29"/>
    </row>
    <row r="1528" spans="3:4">
      <c r="C1528" s="29"/>
      <c r="D1528" s="29"/>
    </row>
    <row r="1529" spans="3:4">
      <c r="C1529" s="29"/>
      <c r="D1529" s="29"/>
    </row>
    <row r="1530" spans="3:4">
      <c r="C1530" s="29"/>
      <c r="D1530" s="29"/>
    </row>
    <row r="1531" spans="3:4">
      <c r="C1531" s="29"/>
      <c r="D1531" s="29"/>
    </row>
    <row r="1532" spans="3:4">
      <c r="C1532" s="29"/>
      <c r="D1532" s="29"/>
    </row>
    <row r="1533" spans="3:4">
      <c r="C1533" s="29"/>
      <c r="D1533" s="29"/>
    </row>
    <row r="1534" spans="3:4">
      <c r="C1534" s="29"/>
      <c r="D1534" s="29"/>
    </row>
    <row r="1535" spans="3:4">
      <c r="C1535" s="29"/>
      <c r="D1535" s="29"/>
    </row>
    <row r="1536" spans="3:4">
      <c r="C1536" s="29"/>
      <c r="D1536" s="29"/>
    </row>
    <row r="1537" spans="3:4">
      <c r="C1537" s="29"/>
      <c r="D1537" s="29"/>
    </row>
    <row r="1538" spans="3:4">
      <c r="C1538" s="29"/>
      <c r="D1538" s="29"/>
    </row>
    <row r="1539" spans="3:4">
      <c r="C1539" s="29"/>
      <c r="D1539" s="29"/>
    </row>
    <row r="1540" spans="3:4">
      <c r="C1540" s="29"/>
      <c r="D1540" s="29"/>
    </row>
    <row r="1541" spans="3:4">
      <c r="C1541" s="29"/>
      <c r="D1541" s="29"/>
    </row>
    <row r="1542" spans="3:4">
      <c r="C1542" s="29"/>
      <c r="D1542" s="29"/>
    </row>
    <row r="1543" spans="3:4">
      <c r="C1543" s="29"/>
      <c r="D1543" s="29"/>
    </row>
    <row r="1544" spans="3:4">
      <c r="C1544" s="29"/>
      <c r="D1544" s="29"/>
    </row>
    <row r="1545" spans="3:4">
      <c r="C1545" s="29"/>
      <c r="D1545" s="29"/>
    </row>
    <row r="1546" spans="3:4">
      <c r="C1546" s="29"/>
      <c r="D1546" s="29"/>
    </row>
    <row r="1547" spans="3:4">
      <c r="C1547" s="29"/>
      <c r="D1547" s="29"/>
    </row>
    <row r="1548" spans="3:4">
      <c r="C1548" s="29"/>
      <c r="D1548" s="29"/>
    </row>
    <row r="1549" spans="3:4">
      <c r="C1549" s="29"/>
      <c r="D1549" s="29"/>
    </row>
    <row r="1550" spans="3:4">
      <c r="C1550" s="29"/>
      <c r="D1550" s="29"/>
    </row>
    <row r="1551" spans="3:4">
      <c r="C1551" s="29"/>
      <c r="D1551" s="29"/>
    </row>
    <row r="1552" spans="3:4">
      <c r="C1552" s="29"/>
      <c r="D1552" s="29"/>
    </row>
    <row r="1553" spans="3:4">
      <c r="C1553" s="29"/>
      <c r="D1553" s="29"/>
    </row>
    <row r="1554" spans="3:4">
      <c r="C1554" s="29"/>
      <c r="D1554" s="29"/>
    </row>
    <row r="1555" spans="3:4">
      <c r="C1555" s="29"/>
      <c r="D1555" s="29"/>
    </row>
    <row r="1556" spans="3:4">
      <c r="C1556" s="29"/>
      <c r="D1556" s="29"/>
    </row>
    <row r="1557" spans="3:4">
      <c r="C1557" s="29"/>
      <c r="D1557" s="29"/>
    </row>
    <row r="1558" spans="3:4">
      <c r="C1558" s="29"/>
      <c r="D1558" s="29"/>
    </row>
    <row r="1559" spans="3:4">
      <c r="C1559" s="29"/>
      <c r="D1559" s="29"/>
    </row>
    <row r="1560" spans="3:4">
      <c r="C1560" s="29"/>
      <c r="D1560" s="29"/>
    </row>
    <row r="1561" spans="3:4">
      <c r="C1561" s="29"/>
      <c r="D1561" s="29"/>
    </row>
    <row r="1562" spans="3:4">
      <c r="C1562" s="29"/>
      <c r="D1562" s="29"/>
    </row>
    <row r="1563" spans="3:4">
      <c r="C1563" s="29"/>
      <c r="D1563" s="29"/>
    </row>
    <row r="1564" spans="3:4">
      <c r="C1564" s="29"/>
      <c r="D1564" s="29"/>
    </row>
    <row r="1565" spans="3:4">
      <c r="C1565" s="29"/>
      <c r="D1565" s="29"/>
    </row>
    <row r="1566" spans="3:4">
      <c r="C1566" s="29"/>
      <c r="D1566" s="29"/>
    </row>
    <row r="1567" spans="3:4">
      <c r="C1567" s="29"/>
      <c r="D1567" s="29"/>
    </row>
    <row r="1568" spans="3:4">
      <c r="C1568" s="29"/>
      <c r="D1568" s="29"/>
    </row>
    <row r="1569" spans="3:4">
      <c r="C1569" s="29"/>
      <c r="D1569" s="29"/>
    </row>
    <row r="1570" spans="3:4">
      <c r="C1570" s="29"/>
      <c r="D1570" s="29"/>
    </row>
    <row r="1571" spans="3:4">
      <c r="C1571" s="29"/>
      <c r="D1571" s="29"/>
    </row>
    <row r="1572" spans="3:4">
      <c r="C1572" s="29"/>
      <c r="D1572" s="29"/>
    </row>
    <row r="1573" spans="3:4">
      <c r="C1573" s="29"/>
      <c r="D1573" s="29"/>
    </row>
    <row r="1574" spans="3:4">
      <c r="C1574" s="29"/>
      <c r="D1574" s="29"/>
    </row>
    <row r="1575" spans="3:4">
      <c r="C1575" s="29"/>
      <c r="D1575" s="29"/>
    </row>
    <row r="1576" spans="3:4">
      <c r="C1576" s="29"/>
      <c r="D1576" s="29"/>
    </row>
    <row r="1577" spans="3:4">
      <c r="C1577" s="29"/>
      <c r="D1577" s="29"/>
    </row>
    <row r="1578" spans="3:4">
      <c r="C1578" s="29"/>
      <c r="D1578" s="29"/>
    </row>
    <row r="1579" spans="3:4">
      <c r="C1579" s="29"/>
      <c r="D1579" s="29"/>
    </row>
    <row r="1580" spans="3:4">
      <c r="C1580" s="29"/>
      <c r="D1580" s="29"/>
    </row>
    <row r="1581" spans="3:4">
      <c r="C1581" s="29"/>
      <c r="D1581" s="29"/>
    </row>
    <row r="1582" spans="3:4">
      <c r="C1582" s="29"/>
      <c r="D1582" s="29"/>
    </row>
    <row r="1583" spans="3:4">
      <c r="C1583" s="29"/>
      <c r="D1583" s="29"/>
    </row>
    <row r="1584" spans="3:4">
      <c r="C1584" s="29"/>
      <c r="D1584" s="29"/>
    </row>
    <row r="1585" spans="3:4">
      <c r="C1585" s="29"/>
      <c r="D1585" s="29"/>
    </row>
    <row r="1586" spans="3:4">
      <c r="C1586" s="29"/>
      <c r="D1586" s="29"/>
    </row>
    <row r="1587" spans="3:4">
      <c r="C1587" s="29"/>
      <c r="D1587" s="29"/>
    </row>
    <row r="1588" spans="3:4">
      <c r="C1588" s="29"/>
      <c r="D1588" s="29"/>
    </row>
    <row r="1589" spans="3:4">
      <c r="C1589" s="29"/>
      <c r="D1589" s="29"/>
    </row>
    <row r="1590" spans="3:4">
      <c r="C1590" s="29"/>
      <c r="D1590" s="29"/>
    </row>
    <row r="1591" spans="3:4">
      <c r="C1591" s="29"/>
      <c r="D1591" s="29"/>
    </row>
    <row r="1592" spans="3:4">
      <c r="C1592" s="29"/>
      <c r="D1592" s="29"/>
    </row>
    <row r="1593" spans="3:4">
      <c r="C1593" s="29"/>
      <c r="D1593" s="29"/>
    </row>
    <row r="1594" spans="3:4">
      <c r="C1594" s="29"/>
      <c r="D1594" s="29"/>
    </row>
    <row r="1595" spans="3:4">
      <c r="C1595" s="29"/>
      <c r="D1595" s="29"/>
    </row>
    <row r="1596" spans="3:4">
      <c r="C1596" s="29"/>
      <c r="D1596" s="29"/>
    </row>
    <row r="1597" spans="3:4">
      <c r="C1597" s="29"/>
      <c r="D1597" s="29"/>
    </row>
    <row r="1598" spans="3:4">
      <c r="C1598" s="29"/>
      <c r="D1598" s="29"/>
    </row>
    <row r="1599" spans="3:4">
      <c r="C1599" s="29"/>
      <c r="D1599" s="29"/>
    </row>
    <row r="1600" spans="3:4">
      <c r="C1600" s="29"/>
      <c r="D1600" s="29"/>
    </row>
    <row r="1601" spans="3:4">
      <c r="C1601" s="29"/>
      <c r="D1601" s="29"/>
    </row>
    <row r="1602" spans="3:4">
      <c r="C1602" s="29"/>
      <c r="D1602" s="29"/>
    </row>
    <row r="1603" spans="3:4">
      <c r="C1603" s="29"/>
      <c r="D1603" s="29"/>
    </row>
    <row r="1604" spans="3:4">
      <c r="C1604" s="29"/>
      <c r="D1604" s="29"/>
    </row>
    <row r="1605" spans="3:4">
      <c r="C1605" s="29"/>
      <c r="D1605" s="29"/>
    </row>
    <row r="1606" spans="3:4">
      <c r="C1606" s="29"/>
      <c r="D1606" s="29"/>
    </row>
    <row r="1607" spans="3:4">
      <c r="C1607" s="29"/>
      <c r="D1607" s="29"/>
    </row>
    <row r="1608" spans="3:4">
      <c r="C1608" s="29"/>
      <c r="D1608" s="29"/>
    </row>
    <row r="1609" spans="3:4">
      <c r="C1609" s="29"/>
      <c r="D1609" s="29"/>
    </row>
    <row r="1610" spans="3:4">
      <c r="C1610" s="29"/>
      <c r="D1610" s="29"/>
    </row>
    <row r="1611" spans="3:4">
      <c r="C1611" s="29"/>
      <c r="D1611" s="29"/>
    </row>
    <row r="1612" spans="3:4">
      <c r="C1612" s="29"/>
      <c r="D1612" s="29"/>
    </row>
    <row r="1613" spans="3:4">
      <c r="C1613" s="29"/>
      <c r="D1613" s="29"/>
    </row>
    <row r="1614" spans="3:4">
      <c r="C1614" s="29"/>
      <c r="D1614" s="29"/>
    </row>
    <row r="1615" spans="3:4">
      <c r="C1615" s="29"/>
      <c r="D1615" s="29"/>
    </row>
    <row r="1616" spans="3:4">
      <c r="C1616" s="29"/>
      <c r="D1616" s="29"/>
    </row>
    <row r="1617" spans="3:4">
      <c r="C1617" s="29"/>
      <c r="D1617" s="29"/>
    </row>
    <row r="1618" spans="3:4">
      <c r="C1618" s="29"/>
      <c r="D1618" s="29"/>
    </row>
    <row r="1619" spans="3:4">
      <c r="C1619" s="29"/>
      <c r="D1619" s="29"/>
    </row>
    <row r="1620" spans="3:4">
      <c r="C1620" s="29"/>
      <c r="D1620" s="29"/>
    </row>
    <row r="1621" spans="3:4">
      <c r="C1621" s="29"/>
      <c r="D1621" s="29"/>
    </row>
    <row r="1622" spans="3:4">
      <c r="C1622" s="29"/>
      <c r="D1622" s="29"/>
    </row>
    <row r="1623" spans="3:4">
      <c r="C1623" s="29"/>
      <c r="D1623" s="29"/>
    </row>
    <row r="1624" spans="3:4">
      <c r="C1624" s="29"/>
      <c r="D1624" s="29"/>
    </row>
    <row r="1625" spans="3:4">
      <c r="C1625" s="29"/>
      <c r="D1625" s="29"/>
    </row>
    <row r="1626" spans="3:4">
      <c r="C1626" s="29"/>
      <c r="D1626" s="29"/>
    </row>
    <row r="1627" spans="3:4">
      <c r="C1627" s="29"/>
      <c r="D1627" s="29"/>
    </row>
    <row r="1628" spans="3:4">
      <c r="C1628" s="29"/>
      <c r="D1628" s="29"/>
    </row>
    <row r="1629" spans="3:4">
      <c r="C1629" s="29"/>
      <c r="D1629" s="29"/>
    </row>
    <row r="1630" spans="3:4">
      <c r="C1630" s="29"/>
      <c r="D1630" s="29"/>
    </row>
    <row r="1631" spans="3:4">
      <c r="C1631" s="29"/>
      <c r="D1631" s="29"/>
    </row>
    <row r="1632" spans="3:4">
      <c r="C1632" s="29"/>
      <c r="D1632" s="29"/>
    </row>
    <row r="1633" spans="3:4">
      <c r="C1633" s="29"/>
      <c r="D1633" s="29"/>
    </row>
    <row r="1634" spans="3:4">
      <c r="C1634" s="29"/>
      <c r="D1634" s="29"/>
    </row>
    <row r="1635" spans="3:4">
      <c r="C1635" s="29"/>
      <c r="D1635" s="29"/>
    </row>
    <row r="1636" spans="3:4">
      <c r="C1636" s="29"/>
      <c r="D1636" s="29"/>
    </row>
    <row r="1637" spans="3:4">
      <c r="C1637" s="29"/>
      <c r="D1637" s="29"/>
    </row>
    <row r="1638" spans="3:4">
      <c r="C1638" s="29"/>
      <c r="D1638" s="29"/>
    </row>
    <row r="1639" spans="3:4">
      <c r="C1639" s="29"/>
      <c r="D1639" s="29"/>
    </row>
    <row r="1640" spans="3:4">
      <c r="C1640" s="29"/>
      <c r="D1640" s="29"/>
    </row>
    <row r="1641" spans="3:4">
      <c r="C1641" s="29"/>
      <c r="D1641" s="29"/>
    </row>
    <row r="1642" spans="3:4">
      <c r="C1642" s="29"/>
      <c r="D1642" s="29"/>
    </row>
    <row r="1643" spans="3:4">
      <c r="C1643" s="29"/>
      <c r="D1643" s="29"/>
    </row>
    <row r="1644" spans="3:4">
      <c r="C1644" s="29"/>
      <c r="D1644" s="29"/>
    </row>
    <row r="1645" spans="3:4">
      <c r="C1645" s="29"/>
      <c r="D1645" s="29"/>
    </row>
    <row r="1646" spans="3:4">
      <c r="C1646" s="29"/>
      <c r="D1646" s="29"/>
    </row>
    <row r="1647" spans="3:4">
      <c r="C1647" s="29"/>
      <c r="D1647" s="29"/>
    </row>
    <row r="1648" spans="3:4">
      <c r="C1648" s="29"/>
      <c r="D1648" s="29"/>
    </row>
    <row r="1649" spans="3:4">
      <c r="C1649" s="29"/>
      <c r="D1649" s="29"/>
    </row>
    <row r="1650" spans="3:4">
      <c r="C1650" s="29"/>
      <c r="D1650" s="29"/>
    </row>
    <row r="1651" spans="3:4">
      <c r="C1651" s="29"/>
      <c r="D1651" s="29"/>
    </row>
    <row r="1652" spans="3:4">
      <c r="C1652" s="29"/>
      <c r="D1652" s="29"/>
    </row>
    <row r="1653" spans="3:4">
      <c r="C1653" s="29"/>
      <c r="D1653" s="29"/>
    </row>
    <row r="1654" spans="3:4">
      <c r="C1654" s="29"/>
      <c r="D1654" s="29"/>
    </row>
    <row r="1655" spans="3:4">
      <c r="C1655" s="29"/>
      <c r="D1655" s="29"/>
    </row>
    <row r="1656" spans="3:4">
      <c r="C1656" s="29"/>
      <c r="D1656" s="29"/>
    </row>
    <row r="1657" spans="3:4">
      <c r="C1657" s="29"/>
      <c r="D1657" s="29"/>
    </row>
    <row r="1658" spans="3:4">
      <c r="C1658" s="29"/>
      <c r="D1658" s="29"/>
    </row>
    <row r="1659" spans="3:4">
      <c r="C1659" s="29"/>
      <c r="D1659" s="29"/>
    </row>
    <row r="1660" spans="3:4">
      <c r="C1660" s="29"/>
      <c r="D1660" s="29"/>
    </row>
    <row r="1661" spans="3:4">
      <c r="C1661" s="29"/>
      <c r="D1661" s="29"/>
    </row>
    <row r="1662" spans="3:4">
      <c r="C1662" s="29"/>
      <c r="D1662" s="29"/>
    </row>
    <row r="1663" spans="3:4">
      <c r="C1663" s="29"/>
      <c r="D1663" s="29"/>
    </row>
    <row r="1664" spans="3:4">
      <c r="C1664" s="29"/>
      <c r="D1664" s="29"/>
    </row>
    <row r="1665" spans="3:4">
      <c r="C1665" s="29"/>
      <c r="D1665" s="29"/>
    </row>
    <row r="1666" spans="3:4">
      <c r="C1666" s="29"/>
      <c r="D1666" s="29"/>
    </row>
    <row r="1667" spans="3:4">
      <c r="C1667" s="29"/>
      <c r="D1667" s="29"/>
    </row>
    <row r="1668" spans="3:4">
      <c r="C1668" s="29"/>
      <c r="D1668" s="29"/>
    </row>
    <row r="1669" spans="3:4">
      <c r="C1669" s="29"/>
      <c r="D1669" s="29"/>
    </row>
    <row r="1670" spans="3:4">
      <c r="C1670" s="29"/>
      <c r="D1670" s="29"/>
    </row>
    <row r="1671" spans="3:4">
      <c r="C1671" s="29"/>
      <c r="D1671" s="29"/>
    </row>
    <row r="1672" spans="3:4">
      <c r="C1672" s="29"/>
      <c r="D1672" s="29"/>
    </row>
    <row r="1673" spans="3:4">
      <c r="C1673" s="29"/>
      <c r="D1673" s="29"/>
    </row>
    <row r="1674" spans="3:4">
      <c r="C1674" s="29"/>
      <c r="D1674" s="29"/>
    </row>
    <row r="1675" spans="3:4">
      <c r="C1675" s="29"/>
      <c r="D1675" s="29"/>
    </row>
    <row r="1676" spans="3:4">
      <c r="C1676" s="29"/>
      <c r="D1676" s="29"/>
    </row>
    <row r="1677" spans="3:4">
      <c r="C1677" s="29"/>
      <c r="D1677" s="29"/>
    </row>
    <row r="1678" spans="3:4">
      <c r="C1678" s="29"/>
      <c r="D1678" s="29"/>
    </row>
    <row r="1679" spans="3:4">
      <c r="C1679" s="29"/>
      <c r="D1679" s="29"/>
    </row>
    <row r="1680" spans="3:4">
      <c r="C1680" s="29"/>
      <c r="D1680" s="29"/>
    </row>
    <row r="1681" spans="3:4">
      <c r="C1681" s="29"/>
      <c r="D1681" s="29"/>
    </row>
    <row r="1682" spans="3:4">
      <c r="C1682" s="29"/>
      <c r="D1682" s="29"/>
    </row>
    <row r="1683" spans="3:4">
      <c r="C1683" s="29"/>
      <c r="D1683" s="29"/>
    </row>
    <row r="1684" spans="3:4">
      <c r="C1684" s="29"/>
      <c r="D1684" s="29"/>
    </row>
    <row r="1685" spans="3:4">
      <c r="C1685" s="29"/>
      <c r="D1685" s="29"/>
    </row>
    <row r="1686" spans="3:4">
      <c r="C1686" s="29"/>
      <c r="D1686" s="29"/>
    </row>
    <row r="1687" spans="3:4">
      <c r="C1687" s="29"/>
      <c r="D1687" s="29"/>
    </row>
    <row r="1688" spans="3:4">
      <c r="C1688" s="29"/>
      <c r="D1688" s="29"/>
    </row>
    <row r="1689" spans="3:4">
      <c r="C1689" s="29"/>
      <c r="D1689" s="29"/>
    </row>
    <row r="1690" spans="3:4">
      <c r="C1690" s="29"/>
      <c r="D1690" s="29"/>
    </row>
    <row r="1691" spans="3:4">
      <c r="C1691" s="29"/>
      <c r="D1691" s="29"/>
    </row>
    <row r="1692" spans="3:4">
      <c r="C1692" s="29"/>
      <c r="D1692" s="29"/>
    </row>
    <row r="1693" spans="3:4">
      <c r="C1693" s="29"/>
      <c r="D1693" s="29"/>
    </row>
    <row r="1694" spans="3:4">
      <c r="C1694" s="29"/>
      <c r="D1694" s="29"/>
    </row>
    <row r="1695" spans="3:4">
      <c r="C1695" s="29"/>
      <c r="D1695" s="29"/>
    </row>
    <row r="1696" spans="3:4">
      <c r="C1696" s="29"/>
      <c r="D1696" s="29"/>
    </row>
    <row r="1697" spans="3:4">
      <c r="C1697" s="29"/>
      <c r="D1697" s="29"/>
    </row>
    <row r="1698" spans="3:4">
      <c r="C1698" s="29"/>
      <c r="D1698" s="29"/>
    </row>
    <row r="1699" spans="3:4">
      <c r="C1699" s="29"/>
      <c r="D1699" s="29"/>
    </row>
    <row r="1700" spans="3:4">
      <c r="C1700" s="29"/>
      <c r="D1700" s="29"/>
    </row>
    <row r="1701" spans="3:4">
      <c r="C1701" s="29"/>
      <c r="D1701" s="29"/>
    </row>
    <row r="1702" spans="3:4">
      <c r="C1702" s="29"/>
      <c r="D1702" s="29"/>
    </row>
    <row r="1703" spans="3:4">
      <c r="C1703" s="29"/>
      <c r="D1703" s="29"/>
    </row>
    <row r="1704" spans="3:4">
      <c r="C1704" s="29"/>
      <c r="D1704" s="29"/>
    </row>
    <row r="1705" spans="3:4">
      <c r="C1705" s="29"/>
      <c r="D1705" s="29"/>
    </row>
    <row r="1706" spans="3:4">
      <c r="C1706" s="29"/>
      <c r="D1706" s="29"/>
    </row>
    <row r="1707" spans="3:4">
      <c r="C1707" s="29"/>
      <c r="D1707" s="29"/>
    </row>
    <row r="1708" spans="3:4">
      <c r="C1708" s="29"/>
      <c r="D1708" s="29"/>
    </row>
    <row r="1709" spans="3:4">
      <c r="C1709" s="29"/>
      <c r="D1709" s="29"/>
    </row>
    <row r="1710" spans="3:4">
      <c r="C1710" s="29"/>
      <c r="D1710" s="29"/>
    </row>
    <row r="1711" spans="3:4">
      <c r="C1711" s="29"/>
      <c r="D1711" s="29"/>
    </row>
    <row r="1712" spans="3:4">
      <c r="C1712" s="29"/>
      <c r="D1712" s="29"/>
    </row>
    <row r="1713" spans="3:4">
      <c r="C1713" s="29"/>
      <c r="D1713" s="29"/>
    </row>
    <row r="1714" spans="3:4">
      <c r="C1714" s="29"/>
      <c r="D1714" s="29"/>
    </row>
    <row r="1715" spans="3:4">
      <c r="C1715" s="29"/>
      <c r="D1715" s="29"/>
    </row>
    <row r="1716" spans="3:4">
      <c r="C1716" s="29"/>
      <c r="D1716" s="29"/>
    </row>
    <row r="1717" spans="3:4">
      <c r="C1717" s="29"/>
      <c r="D1717" s="29"/>
    </row>
    <row r="1718" spans="3:4">
      <c r="C1718" s="29"/>
      <c r="D1718" s="29"/>
    </row>
    <row r="1719" spans="3:4">
      <c r="C1719" s="29"/>
      <c r="D1719" s="29"/>
    </row>
    <row r="1720" spans="3:4">
      <c r="C1720" s="29"/>
      <c r="D1720" s="29"/>
    </row>
    <row r="1721" spans="3:4">
      <c r="C1721" s="29"/>
      <c r="D1721" s="29"/>
    </row>
    <row r="1722" spans="3:4">
      <c r="C1722" s="29"/>
      <c r="D1722" s="29"/>
    </row>
    <row r="1723" spans="3:4">
      <c r="C1723" s="29"/>
      <c r="D1723" s="29"/>
    </row>
    <row r="1724" spans="3:4">
      <c r="C1724" s="29"/>
      <c r="D1724" s="29"/>
    </row>
    <row r="1725" spans="3:4">
      <c r="C1725" s="29"/>
      <c r="D1725" s="29"/>
    </row>
    <row r="1726" spans="3:4">
      <c r="C1726" s="29"/>
      <c r="D1726" s="29"/>
    </row>
    <row r="1727" spans="3:4">
      <c r="C1727" s="29"/>
      <c r="D1727" s="29"/>
    </row>
    <row r="1728" spans="3:4">
      <c r="C1728" s="29"/>
      <c r="D1728" s="29"/>
    </row>
    <row r="1729" spans="3:4">
      <c r="C1729" s="29"/>
      <c r="D1729" s="29"/>
    </row>
    <row r="1730" spans="3:4">
      <c r="C1730" s="29"/>
      <c r="D1730" s="29"/>
    </row>
    <row r="1731" spans="3:4">
      <c r="C1731" s="29"/>
      <c r="D1731" s="29"/>
    </row>
    <row r="1732" spans="3:4">
      <c r="C1732" s="29"/>
      <c r="D1732" s="29"/>
    </row>
    <row r="1733" spans="3:4">
      <c r="C1733" s="29"/>
      <c r="D1733" s="29"/>
    </row>
    <row r="1734" spans="3:4">
      <c r="C1734" s="29"/>
      <c r="D1734" s="29"/>
    </row>
    <row r="1735" spans="3:4">
      <c r="C1735" s="29"/>
      <c r="D1735" s="29"/>
    </row>
    <row r="1736" spans="3:4">
      <c r="C1736" s="29"/>
      <c r="D1736" s="29"/>
    </row>
    <row r="1737" spans="3:4">
      <c r="C1737" s="29"/>
      <c r="D1737" s="29"/>
    </row>
    <row r="1738" spans="3:4">
      <c r="C1738" s="29"/>
      <c r="D1738" s="29"/>
    </row>
    <row r="1739" spans="3:4">
      <c r="C1739" s="29"/>
      <c r="D1739" s="29"/>
    </row>
    <row r="1740" spans="3:4">
      <c r="C1740" s="29"/>
      <c r="D1740" s="29"/>
    </row>
    <row r="1741" spans="3:4">
      <c r="C1741" s="29"/>
      <c r="D1741" s="29"/>
    </row>
    <row r="1742" spans="3:4">
      <c r="C1742" s="29"/>
      <c r="D1742" s="29"/>
    </row>
    <row r="1743" spans="3:4">
      <c r="C1743" s="29"/>
      <c r="D1743" s="29"/>
    </row>
    <row r="1744" spans="3:4">
      <c r="C1744" s="29"/>
      <c r="D1744" s="29"/>
    </row>
    <row r="1745" spans="3:4">
      <c r="C1745" s="29"/>
      <c r="D1745" s="29"/>
    </row>
    <row r="1746" spans="3:4">
      <c r="C1746" s="29"/>
      <c r="D1746" s="29"/>
    </row>
    <row r="1747" spans="3:4">
      <c r="C1747" s="29"/>
      <c r="D1747" s="29"/>
    </row>
    <row r="1748" spans="3:4">
      <c r="C1748" s="29"/>
      <c r="D1748" s="29"/>
    </row>
    <row r="1749" spans="3:4">
      <c r="C1749" s="29"/>
      <c r="D1749" s="29"/>
    </row>
    <row r="1750" spans="3:4">
      <c r="C1750" s="29"/>
      <c r="D1750" s="29"/>
    </row>
    <row r="1751" spans="3:4">
      <c r="C1751" s="29"/>
      <c r="D1751" s="29"/>
    </row>
    <row r="1752" spans="3:4">
      <c r="C1752" s="29"/>
      <c r="D1752" s="29"/>
    </row>
    <row r="1753" spans="3:4">
      <c r="C1753" s="29"/>
      <c r="D1753" s="29"/>
    </row>
    <row r="1754" spans="3:4">
      <c r="C1754" s="29"/>
      <c r="D1754" s="29"/>
    </row>
    <row r="1755" spans="3:4">
      <c r="C1755" s="29"/>
      <c r="D1755" s="29"/>
    </row>
    <row r="1756" spans="3:4">
      <c r="C1756" s="29"/>
      <c r="D1756" s="29"/>
    </row>
    <row r="1757" spans="3:4">
      <c r="C1757" s="29"/>
      <c r="D1757" s="29"/>
    </row>
    <row r="1758" spans="3:4">
      <c r="C1758" s="29"/>
      <c r="D1758" s="29"/>
    </row>
    <row r="1759" spans="3:4">
      <c r="C1759" s="29"/>
      <c r="D1759" s="29"/>
    </row>
    <row r="1760" spans="3:4">
      <c r="C1760" s="29"/>
      <c r="D1760" s="29"/>
    </row>
    <row r="1761" spans="3:4">
      <c r="C1761" s="29"/>
      <c r="D1761" s="29"/>
    </row>
    <row r="1762" spans="3:4">
      <c r="C1762" s="29"/>
      <c r="D1762" s="29"/>
    </row>
    <row r="1763" spans="3:4">
      <c r="C1763" s="29"/>
      <c r="D1763" s="29"/>
    </row>
    <row r="1764" spans="3:4">
      <c r="C1764" s="29"/>
      <c r="D1764" s="29"/>
    </row>
    <row r="1765" spans="3:4">
      <c r="C1765" s="29"/>
      <c r="D1765" s="29"/>
    </row>
    <row r="1766" spans="3:4">
      <c r="C1766" s="29"/>
      <c r="D1766" s="29"/>
    </row>
    <row r="1767" spans="3:4">
      <c r="C1767" s="29"/>
      <c r="D1767" s="29"/>
    </row>
    <row r="1768" spans="3:4">
      <c r="C1768" s="29"/>
      <c r="D1768" s="29"/>
    </row>
    <row r="1769" spans="3:4">
      <c r="C1769" s="29"/>
      <c r="D1769" s="29"/>
    </row>
    <row r="1770" spans="3:4">
      <c r="C1770" s="29"/>
      <c r="D1770" s="29"/>
    </row>
    <row r="1771" spans="3:4">
      <c r="C1771" s="29"/>
      <c r="D1771" s="29"/>
    </row>
    <row r="1772" spans="3:4">
      <c r="C1772" s="29"/>
      <c r="D1772" s="29"/>
    </row>
    <row r="1773" spans="3:4">
      <c r="C1773" s="29"/>
      <c r="D1773" s="29"/>
    </row>
    <row r="1774" spans="3:4">
      <c r="C1774" s="29"/>
      <c r="D1774" s="29"/>
    </row>
    <row r="1775" spans="3:4">
      <c r="C1775" s="29"/>
      <c r="D1775" s="29"/>
    </row>
    <row r="1776" spans="3:4">
      <c r="C1776" s="29"/>
      <c r="D1776" s="29"/>
    </row>
    <row r="1777" spans="3:4">
      <c r="C1777" s="29"/>
      <c r="D1777" s="29"/>
    </row>
    <row r="1778" spans="3:4">
      <c r="C1778" s="29"/>
      <c r="D1778" s="29"/>
    </row>
    <row r="1779" spans="3:4">
      <c r="C1779" s="29"/>
      <c r="D1779" s="29"/>
    </row>
    <row r="1780" spans="3:4">
      <c r="C1780" s="29"/>
      <c r="D1780" s="29"/>
    </row>
    <row r="1781" spans="3:4">
      <c r="C1781" s="29"/>
      <c r="D1781" s="29"/>
    </row>
    <row r="1782" spans="3:4">
      <c r="C1782" s="29"/>
      <c r="D1782" s="29"/>
    </row>
    <row r="1783" spans="3:4">
      <c r="C1783" s="29"/>
      <c r="D1783" s="29"/>
    </row>
    <row r="1784" spans="3:4">
      <c r="C1784" s="29"/>
      <c r="D1784" s="29"/>
    </row>
    <row r="1785" spans="3:4">
      <c r="C1785" s="29"/>
      <c r="D1785" s="29"/>
    </row>
    <row r="1786" spans="3:4">
      <c r="C1786" s="29"/>
      <c r="D1786" s="29"/>
    </row>
    <row r="1787" spans="3:4">
      <c r="C1787" s="29"/>
      <c r="D1787" s="29"/>
    </row>
    <row r="1788" spans="3:4">
      <c r="C1788" s="29"/>
      <c r="D1788" s="29"/>
    </row>
    <row r="1789" spans="3:4">
      <c r="C1789" s="29"/>
      <c r="D1789" s="29"/>
    </row>
    <row r="1790" spans="3:4">
      <c r="C1790" s="29"/>
      <c r="D1790" s="29"/>
    </row>
    <row r="1791" spans="3:4">
      <c r="C1791" s="29"/>
      <c r="D1791" s="29"/>
    </row>
    <row r="1792" spans="3:4">
      <c r="C1792" s="29"/>
      <c r="D1792" s="29"/>
    </row>
    <row r="1793" spans="3:4">
      <c r="C1793" s="29"/>
      <c r="D1793" s="29"/>
    </row>
    <row r="1794" spans="3:4">
      <c r="C1794" s="29"/>
      <c r="D1794" s="29"/>
    </row>
    <row r="1795" spans="3:4">
      <c r="C1795" s="29"/>
      <c r="D1795" s="29"/>
    </row>
    <row r="1796" spans="3:4">
      <c r="C1796" s="29"/>
      <c r="D1796" s="29"/>
    </row>
    <row r="1797" spans="3:4">
      <c r="C1797" s="29"/>
      <c r="D1797" s="29"/>
    </row>
    <row r="1798" spans="3:4">
      <c r="C1798" s="29"/>
      <c r="D1798" s="29"/>
    </row>
    <row r="1799" spans="3:4">
      <c r="C1799" s="29"/>
      <c r="D1799" s="29"/>
    </row>
    <row r="1800" spans="3:4">
      <c r="C1800" s="29"/>
      <c r="D1800" s="29"/>
    </row>
    <row r="1801" spans="3:4">
      <c r="C1801" s="29"/>
      <c r="D1801" s="29"/>
    </row>
    <row r="1802" spans="3:4">
      <c r="C1802" s="29"/>
      <c r="D1802" s="29"/>
    </row>
    <row r="1803" spans="3:4">
      <c r="C1803" s="29"/>
      <c r="D1803" s="29"/>
    </row>
    <row r="1804" spans="3:4">
      <c r="C1804" s="29"/>
      <c r="D1804" s="29"/>
    </row>
    <row r="1805" spans="3:4">
      <c r="C1805" s="29"/>
      <c r="D1805" s="29"/>
    </row>
    <row r="1806" spans="3:4">
      <c r="C1806" s="29"/>
      <c r="D1806" s="29"/>
    </row>
    <row r="1807" spans="3:4">
      <c r="C1807" s="29"/>
      <c r="D1807" s="29"/>
    </row>
    <row r="1808" spans="3:4">
      <c r="C1808" s="29"/>
      <c r="D1808" s="29"/>
    </row>
    <row r="1809" spans="3:4">
      <c r="C1809" s="29"/>
      <c r="D1809" s="29"/>
    </row>
    <row r="1810" spans="3:4">
      <c r="C1810" s="29"/>
      <c r="D1810" s="29"/>
    </row>
    <row r="1811" spans="3:4">
      <c r="C1811" s="29"/>
      <c r="D1811" s="29"/>
    </row>
    <row r="1812" spans="3:4">
      <c r="C1812" s="29"/>
      <c r="D1812" s="29"/>
    </row>
    <row r="1813" spans="3:4">
      <c r="C1813" s="29"/>
      <c r="D1813" s="29"/>
    </row>
    <row r="1814" spans="3:4">
      <c r="C1814" s="29"/>
      <c r="D1814" s="29"/>
    </row>
    <row r="1815" spans="3:4">
      <c r="C1815" s="29"/>
      <c r="D1815" s="29"/>
    </row>
    <row r="1816" spans="3:4">
      <c r="C1816" s="29"/>
      <c r="D1816" s="29"/>
    </row>
    <row r="1817" spans="3:4">
      <c r="C1817" s="29"/>
      <c r="D1817" s="29"/>
    </row>
    <row r="1818" spans="3:4">
      <c r="C1818" s="29"/>
      <c r="D1818" s="29"/>
    </row>
    <row r="1819" spans="3:4">
      <c r="C1819" s="29"/>
      <c r="D1819" s="29"/>
    </row>
    <row r="1820" spans="3:4">
      <c r="C1820" s="29"/>
      <c r="D1820" s="29"/>
    </row>
    <row r="1821" spans="3:4">
      <c r="C1821" s="29"/>
      <c r="D1821" s="29"/>
    </row>
    <row r="1822" spans="3:4">
      <c r="C1822" s="29"/>
      <c r="D1822" s="29"/>
    </row>
    <row r="1823" spans="3:4">
      <c r="C1823" s="29"/>
      <c r="D1823" s="29"/>
    </row>
    <row r="1824" spans="3:4">
      <c r="C1824" s="29"/>
      <c r="D1824" s="29"/>
    </row>
    <row r="1825" spans="3:4">
      <c r="C1825" s="29"/>
      <c r="D1825" s="29"/>
    </row>
    <row r="1826" spans="3:4">
      <c r="C1826" s="29"/>
      <c r="D1826" s="29"/>
    </row>
    <row r="1827" spans="3:4">
      <c r="C1827" s="29"/>
      <c r="D1827" s="29"/>
    </row>
    <row r="1828" spans="3:4">
      <c r="C1828" s="29"/>
      <c r="D1828" s="29"/>
    </row>
    <row r="1829" spans="3:4">
      <c r="C1829" s="29"/>
      <c r="D1829" s="29"/>
    </row>
    <row r="1830" spans="3:4">
      <c r="C1830" s="29"/>
      <c r="D1830" s="29"/>
    </row>
    <row r="1831" spans="3:4">
      <c r="C1831" s="29"/>
      <c r="D1831" s="29"/>
    </row>
    <row r="1832" spans="3:4">
      <c r="C1832" s="29"/>
      <c r="D1832" s="29"/>
    </row>
    <row r="1833" spans="3:4">
      <c r="C1833" s="29"/>
      <c r="D1833" s="29"/>
    </row>
    <row r="1834" spans="3:4">
      <c r="C1834" s="29"/>
      <c r="D1834" s="29"/>
    </row>
    <row r="1835" spans="3:4">
      <c r="C1835" s="29"/>
      <c r="D1835" s="29"/>
    </row>
    <row r="1836" spans="3:4">
      <c r="C1836" s="29"/>
      <c r="D1836" s="29"/>
    </row>
    <row r="1837" spans="3:4">
      <c r="C1837" s="29"/>
      <c r="D1837" s="29"/>
    </row>
    <row r="1838" spans="3:4">
      <c r="C1838" s="29"/>
      <c r="D1838" s="29"/>
    </row>
    <row r="1839" spans="3:4">
      <c r="C1839" s="29"/>
      <c r="D1839" s="29"/>
    </row>
    <row r="1840" spans="3:4">
      <c r="C1840" s="29"/>
      <c r="D1840" s="29"/>
    </row>
    <row r="1841" spans="3:4">
      <c r="C1841" s="29"/>
      <c r="D1841" s="29"/>
    </row>
    <row r="1842" spans="3:4">
      <c r="C1842" s="29"/>
      <c r="D1842" s="29"/>
    </row>
    <row r="1843" spans="3:4">
      <c r="C1843" s="29"/>
      <c r="D1843" s="29"/>
    </row>
    <row r="1844" spans="3:4">
      <c r="C1844" s="29"/>
      <c r="D1844" s="29"/>
    </row>
    <row r="1845" spans="3:4">
      <c r="C1845" s="29"/>
      <c r="D1845" s="29"/>
    </row>
    <row r="1846" spans="3:4">
      <c r="C1846" s="29"/>
      <c r="D1846" s="29"/>
    </row>
    <row r="1847" spans="3:4">
      <c r="C1847" s="29"/>
      <c r="D1847" s="29"/>
    </row>
    <row r="1848" spans="3:4">
      <c r="C1848" s="29"/>
      <c r="D1848" s="29"/>
    </row>
    <row r="1849" spans="3:4">
      <c r="C1849" s="29"/>
      <c r="D1849" s="29"/>
    </row>
    <row r="1850" spans="3:4">
      <c r="C1850" s="29"/>
      <c r="D1850" s="29"/>
    </row>
    <row r="1851" spans="3:4">
      <c r="C1851" s="29"/>
      <c r="D1851" s="29"/>
    </row>
    <row r="1852" spans="3:4">
      <c r="C1852" s="29"/>
      <c r="D1852" s="29"/>
    </row>
    <row r="1853" spans="3:4">
      <c r="C1853" s="29"/>
      <c r="D1853" s="29"/>
    </row>
    <row r="1854" spans="3:4">
      <c r="C1854" s="29"/>
      <c r="D1854" s="29"/>
    </row>
    <row r="1855" spans="3:4">
      <c r="C1855" s="29"/>
      <c r="D1855" s="29"/>
    </row>
    <row r="1856" spans="3:4">
      <c r="C1856" s="29"/>
      <c r="D1856" s="29"/>
    </row>
    <row r="1857" spans="3:4">
      <c r="C1857" s="29"/>
      <c r="D1857" s="29"/>
    </row>
    <row r="1858" spans="3:4">
      <c r="C1858" s="29"/>
      <c r="D1858" s="29"/>
    </row>
    <row r="1859" spans="3:4">
      <c r="C1859" s="29"/>
      <c r="D1859" s="29"/>
    </row>
    <row r="1860" spans="3:4">
      <c r="C1860" s="29"/>
      <c r="D1860" s="29"/>
    </row>
    <row r="1861" spans="3:4">
      <c r="C1861" s="29"/>
      <c r="D1861" s="29"/>
    </row>
    <row r="1862" spans="3:4">
      <c r="C1862" s="29"/>
      <c r="D1862" s="29"/>
    </row>
    <row r="1863" spans="3:4">
      <c r="C1863" s="29"/>
      <c r="D1863" s="29"/>
    </row>
    <row r="1864" spans="3:4">
      <c r="C1864" s="29"/>
      <c r="D1864" s="29"/>
    </row>
    <row r="1865" spans="3:4">
      <c r="C1865" s="29"/>
      <c r="D1865" s="29"/>
    </row>
    <row r="1866" spans="3:4">
      <c r="C1866" s="29"/>
      <c r="D1866" s="29"/>
    </row>
    <row r="1867" spans="3:4">
      <c r="C1867" s="29"/>
      <c r="D1867" s="29"/>
    </row>
    <row r="1868" spans="3:4">
      <c r="C1868" s="29"/>
      <c r="D1868" s="29"/>
    </row>
    <row r="1869" spans="3:4">
      <c r="C1869" s="29"/>
      <c r="D1869" s="29"/>
    </row>
    <row r="1870" spans="3:4">
      <c r="C1870" s="29"/>
      <c r="D1870" s="29"/>
    </row>
    <row r="1871" spans="3:4">
      <c r="C1871" s="29"/>
      <c r="D1871" s="29"/>
    </row>
    <row r="1872" spans="3:4">
      <c r="C1872" s="29"/>
      <c r="D1872" s="29"/>
    </row>
    <row r="1873" spans="3:4">
      <c r="C1873" s="29"/>
      <c r="D1873" s="29"/>
    </row>
    <row r="1874" spans="3:4">
      <c r="C1874" s="29"/>
      <c r="D1874" s="29"/>
    </row>
    <row r="1875" spans="3:4">
      <c r="C1875" s="29"/>
      <c r="D1875" s="29"/>
    </row>
    <row r="1876" spans="3:4">
      <c r="C1876" s="29"/>
      <c r="D1876" s="29"/>
    </row>
    <row r="1877" spans="3:4">
      <c r="C1877" s="29"/>
      <c r="D1877" s="29"/>
    </row>
    <row r="1878" spans="3:4">
      <c r="C1878" s="29"/>
      <c r="D1878" s="29"/>
    </row>
    <row r="1879" spans="3:4">
      <c r="C1879" s="29"/>
      <c r="D1879" s="29"/>
    </row>
    <row r="1880" spans="3:4">
      <c r="C1880" s="29"/>
      <c r="D1880" s="29"/>
    </row>
    <row r="1881" spans="3:4">
      <c r="C1881" s="29"/>
      <c r="D1881" s="29"/>
    </row>
    <row r="1882" spans="3:4">
      <c r="C1882" s="29"/>
      <c r="D1882" s="29"/>
    </row>
    <row r="1883" spans="3:4">
      <c r="C1883" s="29"/>
      <c r="D1883" s="29"/>
    </row>
    <row r="1884" spans="3:4">
      <c r="C1884" s="29"/>
      <c r="D1884" s="29"/>
    </row>
    <row r="1885" spans="3:4">
      <c r="C1885" s="29"/>
      <c r="D1885" s="29"/>
    </row>
    <row r="1886" spans="3:4">
      <c r="C1886" s="29"/>
      <c r="D1886" s="29"/>
    </row>
    <row r="1887" spans="3:4">
      <c r="C1887" s="29"/>
      <c r="D1887" s="29"/>
    </row>
    <row r="1888" spans="3:4">
      <c r="C1888" s="29"/>
      <c r="D1888" s="29"/>
    </row>
    <row r="1889" spans="3:4">
      <c r="C1889" s="29"/>
      <c r="D1889" s="29"/>
    </row>
    <row r="1890" spans="3:4">
      <c r="C1890" s="29"/>
      <c r="D1890" s="29"/>
    </row>
    <row r="1891" spans="3:4">
      <c r="C1891" s="29"/>
      <c r="D1891" s="29"/>
    </row>
    <row r="1892" spans="3:4">
      <c r="C1892" s="29"/>
      <c r="D1892" s="29"/>
    </row>
    <row r="1893" spans="3:4">
      <c r="C1893" s="29"/>
      <c r="D1893" s="29"/>
    </row>
    <row r="1894" spans="3:4">
      <c r="C1894" s="29"/>
      <c r="D1894" s="29"/>
    </row>
    <row r="1895" spans="3:4">
      <c r="C1895" s="29"/>
      <c r="D1895" s="29"/>
    </row>
    <row r="1896" spans="3:4">
      <c r="C1896" s="29"/>
      <c r="D1896" s="29"/>
    </row>
    <row r="1897" spans="3:4">
      <c r="C1897" s="29"/>
      <c r="D1897" s="29"/>
    </row>
    <row r="1898" spans="3:4">
      <c r="C1898" s="29"/>
      <c r="D1898" s="29"/>
    </row>
    <row r="1899" spans="3:4">
      <c r="C1899" s="29"/>
      <c r="D1899" s="29"/>
    </row>
    <row r="1900" spans="3:4">
      <c r="C1900" s="29"/>
      <c r="D1900" s="29"/>
    </row>
    <row r="1901" spans="3:4">
      <c r="C1901" s="29"/>
      <c r="D1901" s="29"/>
    </row>
    <row r="1902" spans="3:4">
      <c r="C1902" s="29"/>
      <c r="D1902" s="29"/>
    </row>
    <row r="1903" spans="3:4">
      <c r="C1903" s="29"/>
      <c r="D1903" s="29"/>
    </row>
    <row r="1904" spans="3:4">
      <c r="C1904" s="29"/>
      <c r="D1904" s="29"/>
    </row>
    <row r="1905" spans="3:4">
      <c r="C1905" s="29"/>
      <c r="D1905" s="29"/>
    </row>
    <row r="1906" spans="3:4">
      <c r="C1906" s="29"/>
      <c r="D1906" s="29"/>
    </row>
    <row r="1907" spans="3:4">
      <c r="C1907" s="29"/>
      <c r="D1907" s="29"/>
    </row>
    <row r="1908" spans="3:4">
      <c r="C1908" s="29"/>
      <c r="D1908" s="29"/>
    </row>
    <row r="1909" spans="3:4">
      <c r="C1909" s="29"/>
      <c r="D1909" s="29"/>
    </row>
    <row r="1910" spans="3:4">
      <c r="C1910" s="29"/>
      <c r="D1910" s="29"/>
    </row>
    <row r="1911" spans="3:4">
      <c r="C1911" s="29"/>
      <c r="D1911" s="29"/>
    </row>
    <row r="1912" spans="3:4">
      <c r="C1912" s="29"/>
      <c r="D1912" s="29"/>
    </row>
    <row r="1913" spans="3:4">
      <c r="C1913" s="29"/>
      <c r="D1913" s="29"/>
    </row>
    <row r="1914" spans="3:4">
      <c r="C1914" s="29"/>
      <c r="D1914" s="29"/>
    </row>
    <row r="1915" spans="3:4">
      <c r="C1915" s="29"/>
      <c r="D1915" s="29"/>
    </row>
    <row r="1916" spans="3:4">
      <c r="C1916" s="29"/>
      <c r="D1916" s="29"/>
    </row>
    <row r="1917" spans="3:4">
      <c r="C1917" s="29"/>
      <c r="D1917" s="29"/>
    </row>
    <row r="1918" spans="3:4">
      <c r="C1918" s="29"/>
      <c r="D1918" s="29"/>
    </row>
    <row r="1919" spans="3:4">
      <c r="C1919" s="29"/>
      <c r="D1919" s="29"/>
    </row>
    <row r="1920" spans="3:4">
      <c r="C1920" s="29"/>
      <c r="D1920" s="29"/>
    </row>
    <row r="1921" spans="3:4">
      <c r="C1921" s="29"/>
      <c r="D1921" s="29"/>
    </row>
    <row r="1922" spans="3:4">
      <c r="C1922" s="29"/>
      <c r="D1922" s="29"/>
    </row>
    <row r="1923" spans="3:4">
      <c r="C1923" s="29"/>
      <c r="D1923" s="29"/>
    </row>
    <row r="1924" spans="3:4">
      <c r="C1924" s="29"/>
      <c r="D1924" s="29"/>
    </row>
    <row r="1925" spans="3:4">
      <c r="C1925" s="29"/>
      <c r="D1925" s="29"/>
    </row>
    <row r="1926" spans="3:4">
      <c r="C1926" s="29"/>
      <c r="D1926" s="29"/>
    </row>
    <row r="1927" spans="3:4">
      <c r="C1927" s="29"/>
      <c r="D1927" s="29"/>
    </row>
    <row r="1928" spans="3:4">
      <c r="C1928" s="29"/>
      <c r="D1928" s="29"/>
    </row>
    <row r="1929" spans="3:4">
      <c r="C1929" s="29"/>
      <c r="D1929" s="29"/>
    </row>
    <row r="1930" spans="3:4">
      <c r="C1930" s="29"/>
      <c r="D1930" s="29"/>
    </row>
    <row r="1931" spans="3:4">
      <c r="C1931" s="29"/>
      <c r="D1931" s="29"/>
    </row>
    <row r="1932" spans="3:4">
      <c r="C1932" s="29"/>
      <c r="D1932" s="29"/>
    </row>
    <row r="1933" spans="3:4">
      <c r="C1933" s="29"/>
      <c r="D1933" s="29"/>
    </row>
    <row r="1934" spans="3:4">
      <c r="C1934" s="29"/>
      <c r="D1934" s="29"/>
    </row>
    <row r="1935" spans="3:4">
      <c r="C1935" s="29"/>
      <c r="D1935" s="29"/>
    </row>
    <row r="1936" spans="3:4">
      <c r="C1936" s="29"/>
      <c r="D1936" s="29"/>
    </row>
    <row r="1937" spans="3:4">
      <c r="C1937" s="29"/>
      <c r="D1937" s="29"/>
    </row>
    <row r="1938" spans="3:4">
      <c r="C1938" s="29"/>
      <c r="D1938" s="29"/>
    </row>
    <row r="1939" spans="3:4">
      <c r="C1939" s="29"/>
      <c r="D1939" s="29"/>
    </row>
    <row r="1940" spans="3:4">
      <c r="C1940" s="29"/>
      <c r="D1940" s="29"/>
    </row>
    <row r="1941" spans="3:4">
      <c r="C1941" s="29"/>
      <c r="D1941" s="29"/>
    </row>
    <row r="1942" spans="3:4">
      <c r="C1942" s="29"/>
      <c r="D1942" s="29"/>
    </row>
    <row r="1943" spans="3:4">
      <c r="C1943" s="29"/>
      <c r="D1943" s="29"/>
    </row>
    <row r="1944" spans="3:4">
      <c r="C1944" s="29"/>
      <c r="D1944" s="29"/>
    </row>
    <row r="1945" spans="3:4">
      <c r="C1945" s="29"/>
      <c r="D1945" s="29"/>
    </row>
    <row r="1946" spans="3:4">
      <c r="C1946" s="29"/>
      <c r="D1946" s="29"/>
    </row>
    <row r="1947" spans="3:4">
      <c r="C1947" s="29"/>
      <c r="D1947" s="29"/>
    </row>
    <row r="1948" spans="3:4">
      <c r="C1948" s="29"/>
      <c r="D1948" s="29"/>
    </row>
    <row r="1949" spans="3:4">
      <c r="C1949" s="29"/>
      <c r="D1949" s="29"/>
    </row>
    <row r="1950" spans="3:4">
      <c r="C1950" s="29"/>
      <c r="D1950" s="29"/>
    </row>
    <row r="1951" spans="3:4">
      <c r="C1951" s="29"/>
      <c r="D1951" s="29"/>
    </row>
    <row r="1952" spans="3:4">
      <c r="C1952" s="29"/>
      <c r="D1952" s="29"/>
    </row>
    <row r="1953" spans="3:4">
      <c r="C1953" s="29"/>
      <c r="D1953" s="29"/>
    </row>
    <row r="1954" spans="3:4">
      <c r="C1954" s="29"/>
      <c r="D1954" s="29"/>
    </row>
    <row r="1955" spans="3:4">
      <c r="C1955" s="29"/>
      <c r="D1955" s="29"/>
    </row>
    <row r="1956" spans="3:4">
      <c r="C1956" s="29"/>
      <c r="D1956" s="29"/>
    </row>
    <row r="1957" spans="3:4">
      <c r="C1957" s="29"/>
      <c r="D1957" s="29"/>
    </row>
    <row r="1958" spans="3:4">
      <c r="C1958" s="29"/>
      <c r="D1958" s="29"/>
    </row>
    <row r="1959" spans="3:4">
      <c r="C1959" s="29"/>
      <c r="D1959" s="29"/>
    </row>
    <row r="1960" spans="3:4">
      <c r="C1960" s="29"/>
      <c r="D1960" s="29"/>
    </row>
    <row r="1961" spans="3:4">
      <c r="C1961" s="29"/>
      <c r="D1961" s="29"/>
    </row>
    <row r="1962" spans="3:4">
      <c r="C1962" s="29"/>
      <c r="D1962" s="29"/>
    </row>
    <row r="1963" spans="3:4">
      <c r="C1963" s="29"/>
      <c r="D1963" s="29"/>
    </row>
    <row r="1964" spans="3:4">
      <c r="C1964" s="29"/>
      <c r="D1964" s="29"/>
    </row>
    <row r="1965" spans="3:4">
      <c r="C1965" s="29"/>
      <c r="D1965" s="29"/>
    </row>
    <row r="1966" spans="3:4">
      <c r="C1966" s="29"/>
      <c r="D1966" s="29"/>
    </row>
    <row r="1967" spans="3:4">
      <c r="C1967" s="29"/>
      <c r="D1967" s="29"/>
    </row>
    <row r="1968" spans="3:4">
      <c r="C1968" s="29"/>
      <c r="D1968" s="29"/>
    </row>
    <row r="1969" spans="3:4">
      <c r="C1969" s="29"/>
      <c r="D1969" s="29"/>
    </row>
    <row r="1970" spans="3:4">
      <c r="C1970" s="29"/>
      <c r="D1970" s="29"/>
    </row>
    <row r="1971" spans="3:4">
      <c r="C1971" s="29"/>
      <c r="D1971" s="29"/>
    </row>
    <row r="1972" spans="3:4">
      <c r="C1972" s="29"/>
      <c r="D1972" s="29"/>
    </row>
    <row r="1973" spans="3:4">
      <c r="C1973" s="29"/>
      <c r="D1973" s="29"/>
    </row>
    <row r="1974" spans="3:4">
      <c r="C1974" s="29"/>
      <c r="D1974" s="29"/>
    </row>
    <row r="1975" spans="3:4">
      <c r="C1975" s="29"/>
      <c r="D1975" s="29"/>
    </row>
    <row r="1976" spans="3:4">
      <c r="C1976" s="29"/>
      <c r="D1976" s="29"/>
    </row>
    <row r="1977" spans="3:4">
      <c r="C1977" s="29"/>
      <c r="D1977" s="29"/>
    </row>
    <row r="1978" spans="3:4">
      <c r="C1978" s="29"/>
      <c r="D1978" s="29"/>
    </row>
    <row r="1979" spans="3:4">
      <c r="C1979" s="29"/>
      <c r="D1979" s="29"/>
    </row>
    <row r="1980" spans="3:4">
      <c r="C1980" s="29"/>
      <c r="D1980" s="29"/>
    </row>
    <row r="1981" spans="3:4">
      <c r="C1981" s="29"/>
      <c r="D1981" s="29"/>
    </row>
    <row r="1982" spans="3:4">
      <c r="C1982" s="29"/>
      <c r="D1982" s="29"/>
    </row>
    <row r="1983" spans="3:4">
      <c r="C1983" s="29"/>
      <c r="D1983" s="29"/>
    </row>
    <row r="1984" spans="3:4">
      <c r="C1984" s="29"/>
      <c r="D1984" s="29"/>
    </row>
    <row r="1985" spans="3:4">
      <c r="C1985" s="29"/>
      <c r="D1985" s="29"/>
    </row>
    <row r="1986" spans="3:4">
      <c r="C1986" s="29"/>
      <c r="D1986" s="29"/>
    </row>
    <row r="1987" spans="3:4">
      <c r="C1987" s="29"/>
      <c r="D1987" s="29"/>
    </row>
    <row r="1988" spans="3:4">
      <c r="C1988" s="29"/>
      <c r="D1988" s="29"/>
    </row>
    <row r="1989" spans="3:4">
      <c r="C1989" s="29"/>
      <c r="D1989" s="29"/>
    </row>
    <row r="1990" spans="3:4">
      <c r="C1990" s="29"/>
      <c r="D1990" s="29"/>
    </row>
    <row r="1991" spans="3:4">
      <c r="C1991" s="29"/>
      <c r="D1991" s="29"/>
    </row>
    <row r="1992" spans="3:4">
      <c r="C1992" s="29"/>
      <c r="D1992" s="29"/>
    </row>
    <row r="1993" spans="3:4">
      <c r="C1993" s="29"/>
      <c r="D1993" s="29"/>
    </row>
    <row r="1994" spans="3:4">
      <c r="C1994" s="29"/>
      <c r="D1994" s="29"/>
    </row>
    <row r="1995" spans="3:4">
      <c r="C1995" s="29"/>
      <c r="D1995" s="29"/>
    </row>
    <row r="1996" spans="3:4">
      <c r="C1996" s="29"/>
      <c r="D1996" s="29"/>
    </row>
    <row r="1997" spans="3:4">
      <c r="C1997" s="29"/>
      <c r="D1997" s="29"/>
    </row>
    <row r="1998" spans="3:4">
      <c r="C1998" s="29"/>
      <c r="D1998" s="29"/>
    </row>
    <row r="1999" spans="3:4">
      <c r="C1999" s="29"/>
      <c r="D1999" s="29"/>
    </row>
    <row r="2000" spans="3:4">
      <c r="C2000" s="29"/>
      <c r="D2000" s="29"/>
    </row>
    <row r="2001" spans="3:4">
      <c r="C2001" s="29"/>
      <c r="D2001" s="29"/>
    </row>
    <row r="2002" spans="3:4">
      <c r="C2002" s="29"/>
      <c r="D2002" s="29"/>
    </row>
    <row r="2003" spans="3:4">
      <c r="C2003" s="29"/>
      <c r="D2003" s="29"/>
    </row>
    <row r="2004" spans="3:4">
      <c r="C2004" s="29"/>
      <c r="D2004" s="29"/>
    </row>
    <row r="2005" spans="3:4">
      <c r="C2005" s="29"/>
      <c r="D2005" s="29"/>
    </row>
    <row r="2006" spans="3:4">
      <c r="C2006" s="29"/>
      <c r="D2006" s="29"/>
    </row>
    <row r="2007" spans="3:4">
      <c r="C2007" s="29"/>
      <c r="D2007" s="29"/>
    </row>
    <row r="2008" spans="3:4">
      <c r="C2008" s="29"/>
      <c r="D2008" s="29"/>
    </row>
    <row r="2009" spans="3:4">
      <c r="C2009" s="29"/>
      <c r="D2009" s="29"/>
    </row>
    <row r="2010" spans="3:4">
      <c r="C2010" s="29"/>
      <c r="D2010" s="29"/>
    </row>
    <row r="2011" spans="3:4">
      <c r="C2011" s="29"/>
      <c r="D2011" s="29"/>
    </row>
    <row r="2012" spans="3:4">
      <c r="C2012" s="29"/>
      <c r="D2012" s="29"/>
    </row>
    <row r="2013" spans="3:4">
      <c r="C2013" s="29"/>
      <c r="D2013" s="29"/>
    </row>
    <row r="2014" spans="3:4">
      <c r="C2014" s="29"/>
      <c r="D2014" s="29"/>
    </row>
    <row r="2015" spans="3:4">
      <c r="C2015" s="29"/>
      <c r="D2015" s="29"/>
    </row>
    <row r="2016" spans="3:4">
      <c r="C2016" s="29"/>
      <c r="D2016" s="29"/>
    </row>
    <row r="2017" spans="3:4">
      <c r="C2017" s="29"/>
      <c r="D2017" s="29"/>
    </row>
    <row r="2018" spans="3:4">
      <c r="C2018" s="29"/>
      <c r="D2018" s="29"/>
    </row>
    <row r="2019" spans="3:4">
      <c r="C2019" s="29"/>
      <c r="D2019" s="29"/>
    </row>
    <row r="2020" spans="3:4">
      <c r="C2020" s="29"/>
      <c r="D2020" s="29"/>
    </row>
    <row r="2021" spans="3:4">
      <c r="C2021" s="29"/>
      <c r="D2021" s="29"/>
    </row>
    <row r="2022" spans="3:4">
      <c r="C2022" s="29"/>
      <c r="D2022" s="29"/>
    </row>
    <row r="2023" spans="3:4">
      <c r="C2023" s="29"/>
      <c r="D2023" s="29"/>
    </row>
    <row r="2024" spans="3:4">
      <c r="C2024" s="29"/>
      <c r="D2024" s="29"/>
    </row>
    <row r="2025" spans="3:4">
      <c r="C2025" s="29"/>
      <c r="D2025" s="29"/>
    </row>
    <row r="2026" spans="3:4">
      <c r="C2026" s="29"/>
      <c r="D2026" s="29"/>
    </row>
    <row r="2027" spans="3:4">
      <c r="C2027" s="29"/>
      <c r="D2027" s="29"/>
    </row>
    <row r="2028" spans="3:4">
      <c r="C2028" s="29"/>
      <c r="D2028" s="29"/>
    </row>
    <row r="2029" spans="3:4">
      <c r="C2029" s="29"/>
      <c r="D2029" s="29"/>
    </row>
    <row r="2030" spans="3:4">
      <c r="C2030" s="29"/>
      <c r="D2030" s="29"/>
    </row>
    <row r="2031" spans="3:4">
      <c r="C2031" s="29"/>
      <c r="D2031" s="29"/>
    </row>
    <row r="2032" spans="3:4">
      <c r="C2032" s="29"/>
      <c r="D2032" s="29"/>
    </row>
    <row r="2033" spans="3:4">
      <c r="C2033" s="29"/>
      <c r="D2033" s="29"/>
    </row>
    <row r="2034" spans="3:4">
      <c r="C2034" s="29"/>
      <c r="D2034" s="29"/>
    </row>
    <row r="2035" spans="3:4">
      <c r="C2035" s="29"/>
      <c r="D2035" s="29"/>
    </row>
    <row r="2036" spans="3:4">
      <c r="C2036" s="29"/>
      <c r="D2036" s="29"/>
    </row>
    <row r="2037" spans="3:4">
      <c r="C2037" s="29"/>
      <c r="D2037" s="29"/>
    </row>
    <row r="2038" spans="3:4">
      <c r="C2038" s="29"/>
      <c r="D2038" s="29"/>
    </row>
    <row r="2039" spans="3:4">
      <c r="C2039" s="29"/>
      <c r="D2039" s="29"/>
    </row>
    <row r="2040" spans="3:4">
      <c r="C2040" s="29"/>
      <c r="D2040" s="29"/>
    </row>
    <row r="2041" spans="3:4">
      <c r="C2041" s="29"/>
      <c r="D2041" s="29"/>
    </row>
    <row r="2042" spans="3:4">
      <c r="C2042" s="29"/>
      <c r="D2042" s="29"/>
    </row>
    <row r="2043" spans="3:4">
      <c r="C2043" s="29"/>
      <c r="D2043" s="29"/>
    </row>
    <row r="2044" spans="3:4">
      <c r="C2044" s="29"/>
      <c r="D2044" s="29"/>
    </row>
    <row r="2045" spans="3:4">
      <c r="C2045" s="29"/>
      <c r="D2045" s="29"/>
    </row>
    <row r="2046" spans="3:4">
      <c r="C2046" s="29"/>
      <c r="D2046" s="29"/>
    </row>
    <row r="2047" spans="3:4">
      <c r="C2047" s="29"/>
      <c r="D2047" s="29"/>
    </row>
    <row r="2048" spans="3:4">
      <c r="C2048" s="29"/>
      <c r="D2048" s="29"/>
    </row>
    <row r="2049" spans="3:4">
      <c r="C2049" s="29"/>
      <c r="D2049" s="29"/>
    </row>
    <row r="2050" spans="3:4">
      <c r="C2050" s="29"/>
      <c r="D2050" s="29"/>
    </row>
    <row r="2051" spans="3:4">
      <c r="C2051" s="29"/>
      <c r="D2051" s="29"/>
    </row>
    <row r="2052" spans="3:4">
      <c r="C2052" s="29"/>
      <c r="D2052" s="29"/>
    </row>
    <row r="2053" spans="3:4">
      <c r="C2053" s="29"/>
      <c r="D2053" s="29"/>
    </row>
    <row r="2054" spans="3:4">
      <c r="C2054" s="29"/>
      <c r="D2054" s="29"/>
    </row>
    <row r="2055" spans="3:4">
      <c r="C2055" s="29"/>
      <c r="D2055" s="29"/>
    </row>
    <row r="2056" spans="3:4">
      <c r="C2056" s="29"/>
      <c r="D2056" s="29"/>
    </row>
    <row r="2057" spans="3:4">
      <c r="C2057" s="29"/>
      <c r="D2057" s="29"/>
    </row>
    <row r="2058" spans="3:4">
      <c r="C2058" s="29"/>
      <c r="D2058" s="29"/>
    </row>
    <row r="2059" spans="3:4">
      <c r="C2059" s="29"/>
      <c r="D2059" s="29"/>
    </row>
    <row r="2060" spans="3:4">
      <c r="C2060" s="29"/>
      <c r="D2060" s="29"/>
    </row>
    <row r="2061" spans="3:4">
      <c r="C2061" s="29"/>
      <c r="D2061" s="29"/>
    </row>
    <row r="2062" spans="3:4">
      <c r="C2062" s="29"/>
      <c r="D2062" s="29"/>
    </row>
    <row r="2063" spans="3:4">
      <c r="C2063" s="29"/>
      <c r="D2063" s="29"/>
    </row>
    <row r="2064" spans="3:4">
      <c r="C2064" s="29"/>
      <c r="D2064" s="29"/>
    </row>
    <row r="2065" spans="3:4">
      <c r="C2065" s="29"/>
      <c r="D2065" s="29"/>
    </row>
    <row r="2066" spans="3:4">
      <c r="C2066" s="29"/>
      <c r="D2066" s="29"/>
    </row>
    <row r="2067" spans="3:4">
      <c r="C2067" s="29"/>
      <c r="D2067" s="29"/>
    </row>
    <row r="2068" spans="3:4">
      <c r="C2068" s="29"/>
      <c r="D2068" s="29"/>
    </row>
    <row r="2069" spans="3:4">
      <c r="C2069" s="29"/>
      <c r="D2069" s="29"/>
    </row>
    <row r="2070" spans="3:4">
      <c r="C2070" s="29"/>
      <c r="D2070" s="29"/>
    </row>
    <row r="2071" spans="3:4">
      <c r="C2071" s="29"/>
      <c r="D2071" s="29"/>
    </row>
    <row r="2072" spans="3:4">
      <c r="C2072" s="29"/>
      <c r="D2072" s="29"/>
    </row>
    <row r="2073" spans="3:4">
      <c r="C2073" s="29"/>
      <c r="D2073" s="29"/>
    </row>
    <row r="2074" spans="3:4">
      <c r="C2074" s="29"/>
      <c r="D2074" s="29"/>
    </row>
    <row r="2075" spans="3:4">
      <c r="C2075" s="29"/>
      <c r="D2075" s="29"/>
    </row>
    <row r="2076" spans="3:4">
      <c r="C2076" s="29"/>
      <c r="D2076" s="29"/>
    </row>
    <row r="2077" spans="3:4">
      <c r="C2077" s="29"/>
      <c r="D2077" s="29"/>
    </row>
    <row r="2078" spans="3:4">
      <c r="C2078" s="29"/>
      <c r="D2078" s="29"/>
    </row>
    <row r="2079" spans="3:4">
      <c r="C2079" s="29"/>
      <c r="D2079" s="29"/>
    </row>
    <row r="2080" spans="3:4">
      <c r="C2080" s="29"/>
      <c r="D2080" s="29"/>
    </row>
    <row r="2081" spans="3:4">
      <c r="C2081" s="29"/>
      <c r="D2081" s="29"/>
    </row>
    <row r="2082" spans="3:4">
      <c r="C2082" s="29"/>
      <c r="D2082" s="29"/>
    </row>
    <row r="2083" spans="3:4">
      <c r="C2083" s="29"/>
      <c r="D2083" s="29"/>
    </row>
    <row r="2084" spans="3:4">
      <c r="C2084" s="29"/>
      <c r="D2084" s="29"/>
    </row>
    <row r="2085" spans="3:4">
      <c r="C2085" s="29"/>
      <c r="D2085" s="29"/>
    </row>
    <row r="2086" spans="3:4">
      <c r="C2086" s="29"/>
      <c r="D2086" s="29"/>
    </row>
    <row r="2087" spans="3:4">
      <c r="C2087" s="29"/>
      <c r="D2087" s="29"/>
    </row>
    <row r="2088" spans="3:4">
      <c r="C2088" s="29"/>
      <c r="D2088" s="29"/>
    </row>
    <row r="2089" spans="3:4">
      <c r="C2089" s="29"/>
      <c r="D2089" s="29"/>
    </row>
    <row r="2090" spans="3:4">
      <c r="C2090" s="29"/>
      <c r="D2090" s="29"/>
    </row>
    <row r="2091" spans="3:4">
      <c r="C2091" s="29"/>
      <c r="D2091" s="29"/>
    </row>
    <row r="2092" spans="3:4">
      <c r="C2092" s="29"/>
      <c r="D2092" s="29"/>
    </row>
    <row r="2093" spans="3:4">
      <c r="C2093" s="29"/>
      <c r="D2093" s="29"/>
    </row>
    <row r="2094" spans="3:4">
      <c r="C2094" s="29"/>
      <c r="D2094" s="29"/>
    </row>
    <row r="2095" spans="3:4">
      <c r="C2095" s="29"/>
      <c r="D2095" s="29"/>
    </row>
    <row r="2096" spans="3:4">
      <c r="C2096" s="29"/>
      <c r="D2096" s="29"/>
    </row>
    <row r="2097" spans="3:4">
      <c r="C2097" s="29"/>
      <c r="D2097" s="29"/>
    </row>
    <row r="2098" spans="3:4">
      <c r="C2098" s="29"/>
      <c r="D2098" s="29"/>
    </row>
    <row r="2099" spans="3:4">
      <c r="C2099" s="29"/>
      <c r="D2099" s="29"/>
    </row>
    <row r="2100" spans="3:4">
      <c r="C2100" s="29"/>
      <c r="D2100" s="29"/>
    </row>
    <row r="2101" spans="3:4">
      <c r="C2101" s="29"/>
      <c r="D2101" s="29"/>
    </row>
    <row r="2102" spans="3:4">
      <c r="C2102" s="29"/>
      <c r="D2102" s="29"/>
    </row>
    <row r="2103" spans="3:4">
      <c r="C2103" s="29"/>
      <c r="D2103" s="29"/>
    </row>
    <row r="2104" spans="3:4">
      <c r="C2104" s="29"/>
      <c r="D2104" s="29"/>
    </row>
    <row r="2105" spans="3:4">
      <c r="C2105" s="29"/>
      <c r="D2105" s="29"/>
    </row>
    <row r="2106" spans="3:4">
      <c r="C2106" s="29"/>
      <c r="D2106" s="29"/>
    </row>
    <row r="2107" spans="3:4">
      <c r="C2107" s="29"/>
      <c r="D2107" s="29"/>
    </row>
    <row r="2108" spans="3:4">
      <c r="C2108" s="29"/>
      <c r="D2108" s="29"/>
    </row>
    <row r="2109" spans="3:4">
      <c r="C2109" s="29"/>
      <c r="D2109" s="29"/>
    </row>
    <row r="2110" spans="3:4">
      <c r="C2110" s="29"/>
      <c r="D2110" s="29"/>
    </row>
    <row r="2111" spans="3:4">
      <c r="C2111" s="29"/>
      <c r="D2111" s="29"/>
    </row>
    <row r="2112" spans="3:4">
      <c r="C2112" s="29"/>
      <c r="D2112" s="29"/>
    </row>
    <row r="2113" spans="3:4">
      <c r="C2113" s="29"/>
      <c r="D2113" s="29"/>
    </row>
    <row r="2114" spans="3:4">
      <c r="C2114" s="29"/>
      <c r="D2114" s="29"/>
    </row>
    <row r="2115" spans="3:4">
      <c r="C2115" s="29"/>
      <c r="D2115" s="29"/>
    </row>
    <row r="2116" spans="3:4">
      <c r="C2116" s="29"/>
      <c r="D2116" s="29"/>
    </row>
    <row r="2117" spans="3:4">
      <c r="C2117" s="29"/>
      <c r="D2117" s="29"/>
    </row>
    <row r="2118" spans="3:4">
      <c r="C2118" s="29"/>
      <c r="D2118" s="29"/>
    </row>
    <row r="2119" spans="3:4">
      <c r="C2119" s="29"/>
      <c r="D2119" s="29"/>
    </row>
    <row r="2120" spans="3:4">
      <c r="C2120" s="29"/>
      <c r="D2120" s="29"/>
    </row>
    <row r="2121" spans="3:4">
      <c r="C2121" s="29"/>
      <c r="D2121" s="29"/>
    </row>
    <row r="2122" spans="3:4">
      <c r="C2122" s="29"/>
      <c r="D2122" s="29"/>
    </row>
    <row r="2123" spans="3:4">
      <c r="C2123" s="29"/>
      <c r="D2123" s="29"/>
    </row>
    <row r="2124" spans="3:4">
      <c r="C2124" s="29"/>
      <c r="D2124" s="29"/>
    </row>
    <row r="2125" spans="3:4">
      <c r="C2125" s="29"/>
      <c r="D2125" s="29"/>
    </row>
    <row r="2126" spans="3:4">
      <c r="C2126" s="29"/>
      <c r="D2126" s="29"/>
    </row>
    <row r="2127" spans="3:4">
      <c r="C2127" s="29"/>
      <c r="D2127" s="29"/>
    </row>
    <row r="2128" spans="3:4">
      <c r="C2128" s="29"/>
      <c r="D2128" s="29"/>
    </row>
    <row r="2129" spans="3:4">
      <c r="C2129" s="29"/>
      <c r="D2129" s="29"/>
    </row>
    <row r="2130" spans="3:4">
      <c r="C2130" s="29"/>
      <c r="D2130" s="29"/>
    </row>
    <row r="2131" spans="3:4">
      <c r="C2131" s="29"/>
      <c r="D2131" s="29"/>
    </row>
    <row r="2132" spans="3:4">
      <c r="C2132" s="29"/>
      <c r="D2132" s="29"/>
    </row>
    <row r="2133" spans="3:4">
      <c r="C2133" s="29"/>
      <c r="D2133" s="29"/>
    </row>
    <row r="2134" spans="3:4">
      <c r="C2134" s="29"/>
      <c r="D2134" s="29"/>
    </row>
    <row r="2135" spans="3:4">
      <c r="C2135" s="29"/>
      <c r="D2135" s="29"/>
    </row>
    <row r="2136" spans="3:4">
      <c r="C2136" s="29"/>
      <c r="D2136" s="29"/>
    </row>
    <row r="2137" spans="3:4">
      <c r="C2137" s="29"/>
      <c r="D2137" s="29"/>
    </row>
    <row r="2138" spans="3:4">
      <c r="C2138" s="29"/>
      <c r="D2138" s="29"/>
    </row>
    <row r="2139" spans="3:4">
      <c r="C2139" s="29"/>
      <c r="D2139" s="29"/>
    </row>
    <row r="2140" spans="3:4">
      <c r="C2140" s="29"/>
      <c r="D2140" s="29"/>
    </row>
    <row r="2141" spans="3:4">
      <c r="C2141" s="29"/>
      <c r="D2141" s="29"/>
    </row>
    <row r="2142" spans="3:4">
      <c r="C2142" s="29"/>
      <c r="D2142" s="29"/>
    </row>
    <row r="2143" spans="3:4">
      <c r="C2143" s="29"/>
      <c r="D2143" s="29"/>
    </row>
    <row r="2144" spans="3:4">
      <c r="C2144" s="29"/>
      <c r="D2144" s="29"/>
    </row>
    <row r="2145" spans="3:4">
      <c r="C2145" s="29"/>
      <c r="D2145" s="29"/>
    </row>
    <row r="2146" spans="3:4">
      <c r="C2146" s="29"/>
      <c r="D2146" s="29"/>
    </row>
    <row r="2147" spans="3:4">
      <c r="C2147" s="29"/>
      <c r="D2147" s="29"/>
    </row>
    <row r="2148" spans="3:4">
      <c r="C2148" s="29"/>
      <c r="D2148" s="29"/>
    </row>
    <row r="2149" spans="3:4">
      <c r="C2149" s="29"/>
      <c r="D2149" s="29"/>
    </row>
    <row r="2150" spans="3:4">
      <c r="C2150" s="29"/>
      <c r="D2150" s="29"/>
    </row>
    <row r="2151" spans="3:4">
      <c r="C2151" s="29"/>
      <c r="D2151" s="29"/>
    </row>
    <row r="2152" spans="3:4">
      <c r="C2152" s="29"/>
      <c r="D2152" s="29"/>
    </row>
    <row r="2153" spans="3:4">
      <c r="C2153" s="29"/>
      <c r="D2153" s="29"/>
    </row>
    <row r="2154" spans="3:4">
      <c r="C2154" s="29"/>
      <c r="D2154" s="29"/>
    </row>
    <row r="2155" spans="3:4">
      <c r="C2155" s="29"/>
      <c r="D2155" s="29"/>
    </row>
    <row r="2156" spans="3:4">
      <c r="C2156" s="29"/>
      <c r="D2156" s="29"/>
    </row>
    <row r="2157" spans="3:4">
      <c r="C2157" s="29"/>
      <c r="D2157" s="29"/>
    </row>
    <row r="2158" spans="3:4">
      <c r="C2158" s="29"/>
      <c r="D2158" s="29"/>
    </row>
    <row r="2159" spans="3:4">
      <c r="C2159" s="29"/>
      <c r="D2159" s="29"/>
    </row>
    <row r="2160" spans="3:4">
      <c r="C2160" s="29"/>
      <c r="D2160" s="29"/>
    </row>
    <row r="2161" spans="3:4">
      <c r="C2161" s="29"/>
      <c r="D2161" s="29"/>
    </row>
    <row r="2162" spans="3:4">
      <c r="C2162" s="29"/>
      <c r="D2162" s="29"/>
    </row>
    <row r="2163" spans="3:4">
      <c r="C2163" s="29"/>
      <c r="D2163" s="29"/>
    </row>
    <row r="2164" spans="3:4">
      <c r="C2164" s="29"/>
      <c r="D2164" s="29"/>
    </row>
    <row r="2165" spans="3:4">
      <c r="C2165" s="29"/>
      <c r="D2165" s="29"/>
    </row>
    <row r="2166" spans="3:4">
      <c r="C2166" s="29"/>
      <c r="D2166" s="29"/>
    </row>
    <row r="2167" spans="3:4">
      <c r="C2167" s="29"/>
      <c r="D2167" s="29"/>
    </row>
    <row r="2168" spans="3:4">
      <c r="C2168" s="29"/>
      <c r="D2168" s="29"/>
    </row>
    <row r="2169" spans="3:4">
      <c r="C2169" s="29"/>
      <c r="D2169" s="29"/>
    </row>
    <row r="2170" spans="3:4">
      <c r="C2170" s="29"/>
      <c r="D2170" s="29"/>
    </row>
    <row r="2171" spans="3:4">
      <c r="C2171" s="29"/>
      <c r="D2171" s="29"/>
    </row>
    <row r="2172" spans="3:4">
      <c r="C2172" s="29"/>
      <c r="D2172" s="29"/>
    </row>
    <row r="2173" spans="3:4">
      <c r="C2173" s="29"/>
      <c r="D2173" s="29"/>
    </row>
    <row r="2174" spans="3:4">
      <c r="C2174" s="29"/>
      <c r="D2174" s="29"/>
    </row>
    <row r="2175" spans="3:4">
      <c r="C2175" s="29"/>
      <c r="D2175" s="29"/>
    </row>
    <row r="2176" spans="3:4">
      <c r="C2176" s="29"/>
      <c r="D2176" s="29"/>
    </row>
    <row r="2177" spans="3:4">
      <c r="C2177" s="29"/>
      <c r="D2177" s="29"/>
    </row>
    <row r="2178" spans="3:4">
      <c r="C2178" s="29"/>
      <c r="D2178" s="29"/>
    </row>
    <row r="2179" spans="3:4">
      <c r="C2179" s="29"/>
      <c r="D2179" s="29"/>
    </row>
    <row r="2180" spans="3:4">
      <c r="C2180" s="29"/>
      <c r="D2180" s="29"/>
    </row>
    <row r="2181" spans="3:4">
      <c r="C2181" s="29"/>
      <c r="D2181" s="29"/>
    </row>
    <row r="2182" spans="3:4">
      <c r="C2182" s="29"/>
      <c r="D2182" s="29"/>
    </row>
    <row r="2183" spans="3:4">
      <c r="C2183" s="29"/>
      <c r="D2183" s="29"/>
    </row>
    <row r="2184" spans="3:4">
      <c r="C2184" s="29"/>
      <c r="D2184" s="29"/>
    </row>
    <row r="2185" spans="3:4">
      <c r="C2185" s="29"/>
      <c r="D2185" s="29"/>
    </row>
    <row r="2186" spans="3:4">
      <c r="C2186" s="29"/>
      <c r="D2186" s="29"/>
    </row>
    <row r="2187" spans="3:4">
      <c r="C2187" s="29"/>
      <c r="D2187" s="29"/>
    </row>
    <row r="2188" spans="3:4">
      <c r="C2188" s="29"/>
      <c r="D2188" s="29"/>
    </row>
    <row r="2189" spans="3:4">
      <c r="C2189" s="29"/>
      <c r="D2189" s="29"/>
    </row>
    <row r="2190" spans="3:4">
      <c r="C2190" s="29"/>
      <c r="D2190" s="29"/>
    </row>
    <row r="2191" spans="3:4">
      <c r="C2191" s="29"/>
      <c r="D2191" s="29"/>
    </row>
    <row r="2192" spans="3:4">
      <c r="C2192" s="29"/>
      <c r="D2192" s="29"/>
    </row>
    <row r="2193" spans="3:4">
      <c r="C2193" s="29"/>
      <c r="D2193" s="29"/>
    </row>
    <row r="2194" spans="3:4">
      <c r="C2194" s="29"/>
      <c r="D2194" s="29"/>
    </row>
    <row r="2195" spans="3:4">
      <c r="C2195" s="29"/>
      <c r="D2195" s="29"/>
    </row>
    <row r="2196" spans="3:4">
      <c r="C2196" s="29"/>
      <c r="D2196" s="29"/>
    </row>
    <row r="2197" spans="3:4">
      <c r="C2197" s="29"/>
      <c r="D2197" s="29"/>
    </row>
    <row r="2198" spans="3:4">
      <c r="C2198" s="29"/>
      <c r="D2198" s="29"/>
    </row>
    <row r="2199" spans="3:4">
      <c r="C2199" s="29"/>
      <c r="D2199" s="29"/>
    </row>
    <row r="2200" spans="3:4">
      <c r="C2200" s="29"/>
      <c r="D2200" s="29"/>
    </row>
    <row r="2201" spans="3:4">
      <c r="C2201" s="29"/>
      <c r="D2201" s="29"/>
    </row>
    <row r="2202" spans="3:4">
      <c r="C2202" s="29"/>
      <c r="D2202" s="29"/>
    </row>
    <row r="2203" spans="3:4">
      <c r="C2203" s="29"/>
      <c r="D2203" s="29"/>
    </row>
    <row r="2204" spans="3:4">
      <c r="C2204" s="29"/>
      <c r="D2204" s="29"/>
    </row>
    <row r="2205" spans="3:4">
      <c r="C2205" s="29"/>
      <c r="D2205" s="29"/>
    </row>
    <row r="2206" spans="3:4">
      <c r="C2206" s="29"/>
      <c r="D2206" s="29"/>
    </row>
    <row r="2207" spans="3:4">
      <c r="C2207" s="29"/>
      <c r="D2207" s="29"/>
    </row>
    <row r="2208" spans="3:4">
      <c r="C2208" s="29"/>
      <c r="D2208" s="29"/>
    </row>
    <row r="2209" spans="3:4">
      <c r="C2209" s="29"/>
      <c r="D2209" s="29"/>
    </row>
    <row r="2210" spans="3:4">
      <c r="C2210" s="29"/>
      <c r="D2210" s="29"/>
    </row>
    <row r="2211" spans="3:4">
      <c r="C2211" s="29"/>
      <c r="D2211" s="29"/>
    </row>
    <row r="2212" spans="3:4">
      <c r="C2212" s="29"/>
      <c r="D2212" s="29"/>
    </row>
    <row r="2213" spans="3:4">
      <c r="C2213" s="29"/>
      <c r="D2213" s="29"/>
    </row>
    <row r="2214" spans="3:4">
      <c r="C2214" s="29"/>
      <c r="D2214" s="29"/>
    </row>
    <row r="2215" spans="3:4">
      <c r="C2215" s="29"/>
      <c r="D2215" s="29"/>
    </row>
    <row r="2216" spans="3:4">
      <c r="C2216" s="29"/>
      <c r="D2216" s="29"/>
    </row>
    <row r="2217" spans="3:4">
      <c r="C2217" s="29"/>
      <c r="D2217" s="29"/>
    </row>
    <row r="2218" spans="3:4">
      <c r="C2218" s="29"/>
      <c r="D2218" s="29"/>
    </row>
    <row r="2219" spans="3:4">
      <c r="C2219" s="29"/>
      <c r="D2219" s="29"/>
    </row>
    <row r="2220" spans="3:4">
      <c r="C2220" s="29"/>
      <c r="D2220" s="29"/>
    </row>
    <row r="2221" spans="3:4">
      <c r="C2221" s="29"/>
      <c r="D2221" s="29"/>
    </row>
    <row r="2222" spans="3:4">
      <c r="C2222" s="29"/>
      <c r="D2222" s="29"/>
    </row>
    <row r="2223" spans="3:4">
      <c r="C2223" s="29"/>
      <c r="D2223" s="29"/>
    </row>
    <row r="2224" spans="3:4">
      <c r="C2224" s="29"/>
      <c r="D2224" s="29"/>
    </row>
    <row r="2225" spans="3:4">
      <c r="C2225" s="29"/>
      <c r="D2225" s="29"/>
    </row>
    <row r="2226" spans="3:4">
      <c r="C2226" s="29"/>
      <c r="D2226" s="29"/>
    </row>
    <row r="2227" spans="3:4">
      <c r="C2227" s="29"/>
      <c r="D2227" s="29"/>
    </row>
    <row r="2228" spans="3:4">
      <c r="C2228" s="29"/>
      <c r="D2228" s="29"/>
    </row>
    <row r="2229" spans="3:4">
      <c r="C2229" s="29"/>
      <c r="D2229" s="29"/>
    </row>
    <row r="2230" spans="3:4">
      <c r="C2230" s="29"/>
      <c r="D2230" s="29"/>
    </row>
    <row r="2231" spans="3:4">
      <c r="C2231" s="29"/>
      <c r="D2231" s="29"/>
    </row>
    <row r="2232" spans="3:4">
      <c r="C2232" s="29"/>
      <c r="D2232" s="29"/>
    </row>
    <row r="2233" spans="3:4">
      <c r="C2233" s="29"/>
      <c r="D2233" s="29"/>
    </row>
    <row r="2234" spans="3:4">
      <c r="C2234" s="29"/>
      <c r="D2234" s="29"/>
    </row>
    <row r="2235" spans="3:4">
      <c r="C2235" s="29"/>
      <c r="D2235" s="29"/>
    </row>
    <row r="2236" spans="3:4">
      <c r="C2236" s="29"/>
      <c r="D2236" s="29"/>
    </row>
    <row r="2237" spans="3:4">
      <c r="C2237" s="29"/>
      <c r="D2237" s="29"/>
    </row>
    <row r="2238" spans="3:4">
      <c r="C2238" s="29"/>
      <c r="D2238" s="29"/>
    </row>
    <row r="2239" spans="3:4">
      <c r="C2239" s="29"/>
      <c r="D2239" s="29"/>
    </row>
    <row r="2240" spans="3:4">
      <c r="C2240" s="29"/>
      <c r="D2240" s="29"/>
    </row>
    <row r="2241" spans="3:4">
      <c r="C2241" s="29"/>
      <c r="D2241" s="29"/>
    </row>
    <row r="2242" spans="3:4">
      <c r="C2242" s="29"/>
      <c r="D2242" s="29"/>
    </row>
    <row r="2243" spans="3:4">
      <c r="C2243" s="29"/>
      <c r="D2243" s="29"/>
    </row>
    <row r="2244" spans="3:4">
      <c r="C2244" s="29"/>
      <c r="D2244" s="29"/>
    </row>
    <row r="2245" spans="3:4">
      <c r="C2245" s="29"/>
      <c r="D2245" s="29"/>
    </row>
    <row r="2246" spans="3:4">
      <c r="C2246" s="29"/>
      <c r="D2246" s="29"/>
    </row>
    <row r="2247" spans="3:4">
      <c r="C2247" s="29"/>
      <c r="D2247" s="29"/>
    </row>
    <row r="2248" spans="3:4">
      <c r="C2248" s="29"/>
      <c r="D2248" s="29"/>
    </row>
    <row r="2249" spans="3:4">
      <c r="C2249" s="29"/>
      <c r="D2249" s="29"/>
    </row>
    <row r="2250" spans="3:4">
      <c r="C2250" s="29"/>
      <c r="D2250" s="29"/>
    </row>
    <row r="2251" spans="3:4">
      <c r="C2251" s="29"/>
      <c r="D2251" s="29"/>
    </row>
    <row r="2252" spans="3:4">
      <c r="C2252" s="29"/>
      <c r="D2252" s="29"/>
    </row>
    <row r="2253" spans="3:4">
      <c r="C2253" s="29"/>
      <c r="D2253" s="29"/>
    </row>
    <row r="2254" spans="3:4">
      <c r="C2254" s="29"/>
      <c r="D2254" s="29"/>
    </row>
    <row r="2255" spans="3:4">
      <c r="C2255" s="29"/>
      <c r="D2255" s="29"/>
    </row>
    <row r="2256" spans="3:4">
      <c r="C2256" s="29"/>
      <c r="D2256" s="29"/>
    </row>
    <row r="2257" spans="3:4">
      <c r="C2257" s="29"/>
      <c r="D2257" s="29"/>
    </row>
    <row r="2258" spans="3:4">
      <c r="C2258" s="29"/>
      <c r="D2258" s="29"/>
    </row>
    <row r="2259" spans="3:4">
      <c r="C2259" s="29"/>
      <c r="D2259" s="29"/>
    </row>
    <row r="2260" spans="3:4">
      <c r="C2260" s="29"/>
      <c r="D2260" s="29"/>
    </row>
    <row r="2261" spans="3:4">
      <c r="C2261" s="29"/>
      <c r="D2261" s="29"/>
    </row>
    <row r="2262" spans="3:4">
      <c r="C2262" s="29"/>
      <c r="D2262" s="29"/>
    </row>
    <row r="2263" spans="3:4">
      <c r="C2263" s="29"/>
      <c r="D2263" s="29"/>
    </row>
    <row r="2264" spans="3:4">
      <c r="C2264" s="29"/>
      <c r="D2264" s="29"/>
    </row>
    <row r="2265" spans="3:4">
      <c r="C2265" s="29"/>
      <c r="D2265" s="29"/>
    </row>
    <row r="2266" spans="3:4">
      <c r="C2266" s="29"/>
      <c r="D2266" s="29"/>
    </row>
    <row r="2267" spans="3:4">
      <c r="C2267" s="29"/>
      <c r="D2267" s="29"/>
    </row>
    <row r="2268" spans="3:4">
      <c r="C2268" s="29"/>
      <c r="D2268" s="29"/>
    </row>
    <row r="2269" spans="3:4">
      <c r="C2269" s="29"/>
      <c r="D2269" s="29"/>
    </row>
    <row r="2270" spans="3:4">
      <c r="C2270" s="29"/>
      <c r="D2270" s="29"/>
    </row>
    <row r="2271" spans="3:4">
      <c r="C2271" s="29"/>
      <c r="D2271" s="29"/>
    </row>
    <row r="2272" spans="3:4">
      <c r="C2272" s="29"/>
      <c r="D2272" s="29"/>
    </row>
    <row r="2273" spans="3:4">
      <c r="C2273" s="29"/>
      <c r="D2273" s="29"/>
    </row>
    <row r="2274" spans="3:4">
      <c r="C2274" s="29"/>
      <c r="D2274" s="29"/>
    </row>
    <row r="2275" spans="3:4">
      <c r="C2275" s="29"/>
      <c r="D2275" s="29"/>
    </row>
    <row r="2276" spans="3:4">
      <c r="C2276" s="29"/>
      <c r="D2276" s="29"/>
    </row>
    <row r="2277" spans="3:4">
      <c r="C2277" s="29"/>
      <c r="D2277" s="29"/>
    </row>
    <row r="2278" spans="3:4">
      <c r="C2278" s="29"/>
      <c r="D2278" s="29"/>
    </row>
    <row r="2279" spans="3:4">
      <c r="C2279" s="29"/>
      <c r="D2279" s="29"/>
    </row>
    <row r="2280" spans="3:4">
      <c r="C2280" s="29"/>
      <c r="D2280" s="29"/>
    </row>
    <row r="2281" spans="3:4">
      <c r="C2281" s="29"/>
      <c r="D2281" s="29"/>
    </row>
    <row r="2282" spans="3:4">
      <c r="C2282" s="29"/>
      <c r="D2282" s="29"/>
    </row>
    <row r="2283" spans="3:4">
      <c r="C2283" s="29"/>
      <c r="D2283" s="29"/>
    </row>
    <row r="2284" spans="3:4">
      <c r="C2284" s="29"/>
      <c r="D2284" s="29"/>
    </row>
    <row r="2285" spans="3:4">
      <c r="C2285" s="29"/>
      <c r="D2285" s="29"/>
    </row>
    <row r="2286" spans="3:4">
      <c r="C2286" s="29"/>
      <c r="D2286" s="29"/>
    </row>
    <row r="2287" spans="3:4">
      <c r="C2287" s="29"/>
      <c r="D2287" s="29"/>
    </row>
    <row r="2288" spans="3:4">
      <c r="C2288" s="29"/>
      <c r="D2288" s="29"/>
    </row>
    <row r="2289" spans="3:4">
      <c r="C2289" s="29"/>
      <c r="D2289" s="29"/>
    </row>
    <row r="2290" spans="3:4">
      <c r="C2290" s="29"/>
      <c r="D2290" s="29"/>
    </row>
    <row r="2291" spans="3:4">
      <c r="C2291" s="29"/>
      <c r="D2291" s="29"/>
    </row>
    <row r="2292" spans="3:4">
      <c r="C2292" s="29"/>
      <c r="D2292" s="29"/>
    </row>
    <row r="2293" spans="3:4">
      <c r="C2293" s="29"/>
      <c r="D2293" s="29"/>
    </row>
    <row r="2294" spans="3:4">
      <c r="C2294" s="29"/>
      <c r="D2294" s="29"/>
    </row>
    <row r="2295" spans="3:4">
      <c r="C2295" s="29"/>
      <c r="D2295" s="29"/>
    </row>
    <row r="2296" spans="3:4">
      <c r="C2296" s="29"/>
      <c r="D2296" s="29"/>
    </row>
    <row r="2297" spans="3:4">
      <c r="C2297" s="29"/>
      <c r="D2297" s="29"/>
    </row>
    <row r="2298" spans="3:4">
      <c r="C2298" s="29"/>
      <c r="D2298" s="29"/>
    </row>
    <row r="2299" spans="3:4">
      <c r="C2299" s="29"/>
      <c r="D2299" s="29"/>
    </row>
    <row r="2300" spans="3:4">
      <c r="C2300" s="29"/>
      <c r="D2300" s="29"/>
    </row>
    <row r="2301" spans="3:4">
      <c r="C2301" s="29"/>
      <c r="D2301" s="29"/>
    </row>
    <row r="2302" spans="3:4">
      <c r="C2302" s="29"/>
      <c r="D2302" s="29"/>
    </row>
    <row r="2303" spans="3:4">
      <c r="C2303" s="29"/>
      <c r="D2303" s="29"/>
    </row>
    <row r="2304" spans="3:4">
      <c r="C2304" s="29"/>
      <c r="D2304" s="29"/>
    </row>
    <row r="2305" spans="3:4">
      <c r="C2305" s="29"/>
      <c r="D2305" s="29"/>
    </row>
    <row r="2306" spans="3:4">
      <c r="C2306" s="29"/>
      <c r="D2306" s="29"/>
    </row>
    <row r="2307" spans="3:4">
      <c r="C2307" s="29"/>
      <c r="D2307" s="29"/>
    </row>
    <row r="2308" spans="3:4">
      <c r="C2308" s="29"/>
      <c r="D2308" s="29"/>
    </row>
    <row r="2309" spans="3:4">
      <c r="C2309" s="29"/>
      <c r="D2309" s="29"/>
    </row>
    <row r="2310" spans="3:4">
      <c r="C2310" s="29"/>
      <c r="D2310" s="29"/>
    </row>
    <row r="2311" spans="3:4">
      <c r="C2311" s="29"/>
      <c r="D2311" s="29"/>
    </row>
    <row r="2312" spans="3:4">
      <c r="C2312" s="29"/>
      <c r="D2312" s="29"/>
    </row>
    <row r="2313" spans="3:4">
      <c r="C2313" s="29"/>
      <c r="D2313" s="29"/>
    </row>
    <row r="2314" spans="3:4">
      <c r="C2314" s="29"/>
      <c r="D2314" s="29"/>
    </row>
    <row r="2315" spans="3:4">
      <c r="C2315" s="29"/>
      <c r="D2315" s="29"/>
    </row>
    <row r="2316" spans="3:4">
      <c r="C2316" s="29"/>
      <c r="D2316" s="29"/>
    </row>
    <row r="2317" spans="3:4">
      <c r="C2317" s="29"/>
      <c r="D2317" s="29"/>
    </row>
    <row r="2318" spans="3:4">
      <c r="C2318" s="29"/>
      <c r="D2318" s="29"/>
    </row>
    <row r="2319" spans="3:4">
      <c r="C2319" s="29"/>
      <c r="D2319" s="29"/>
    </row>
    <row r="2320" spans="3:4">
      <c r="C2320" s="29"/>
      <c r="D2320" s="29"/>
    </row>
    <row r="2321" spans="3:4">
      <c r="C2321" s="29"/>
      <c r="D2321" s="29"/>
    </row>
    <row r="2322" spans="3:4">
      <c r="C2322" s="29"/>
      <c r="D2322" s="29"/>
    </row>
    <row r="2323" spans="3:4">
      <c r="C2323" s="29"/>
      <c r="D2323" s="29"/>
    </row>
    <row r="2324" spans="3:4">
      <c r="C2324" s="29"/>
      <c r="D2324" s="29"/>
    </row>
    <row r="2325" spans="3:4">
      <c r="C2325" s="29"/>
      <c r="D2325" s="29"/>
    </row>
    <row r="2326" spans="3:4">
      <c r="C2326" s="29"/>
      <c r="D2326" s="29"/>
    </row>
    <row r="2327" spans="3:4">
      <c r="C2327" s="29"/>
      <c r="D2327" s="29"/>
    </row>
    <row r="2328" spans="3:4">
      <c r="C2328" s="29"/>
      <c r="D2328" s="29"/>
    </row>
    <row r="2329" spans="3:4">
      <c r="C2329" s="29"/>
      <c r="D2329" s="29"/>
    </row>
    <row r="2330" spans="3:4">
      <c r="C2330" s="29"/>
      <c r="D2330" s="29"/>
    </row>
    <row r="2331" spans="3:4">
      <c r="C2331" s="29"/>
      <c r="D2331" s="29"/>
    </row>
    <row r="2332" spans="3:4">
      <c r="C2332" s="29"/>
      <c r="D2332" s="29"/>
    </row>
    <row r="2333" spans="3:4">
      <c r="C2333" s="29"/>
      <c r="D2333" s="29"/>
    </row>
    <row r="2334" spans="3:4">
      <c r="C2334" s="29"/>
      <c r="D2334" s="29"/>
    </row>
    <row r="2335" spans="3:4">
      <c r="C2335" s="29"/>
      <c r="D2335" s="29"/>
    </row>
    <row r="2336" spans="3:4">
      <c r="C2336" s="29"/>
      <c r="D2336" s="29"/>
    </row>
    <row r="2337" spans="3:4">
      <c r="C2337" s="29"/>
      <c r="D2337" s="29"/>
    </row>
    <row r="2338" spans="3:4">
      <c r="C2338" s="29"/>
      <c r="D2338" s="29"/>
    </row>
    <row r="2339" spans="3:4">
      <c r="C2339" s="29"/>
      <c r="D2339" s="29"/>
    </row>
    <row r="2340" spans="3:4">
      <c r="C2340" s="29"/>
      <c r="D2340" s="29"/>
    </row>
    <row r="2341" spans="3:4">
      <c r="C2341" s="29"/>
      <c r="D2341" s="29"/>
    </row>
    <row r="2342" spans="3:4">
      <c r="C2342" s="29"/>
      <c r="D2342" s="29"/>
    </row>
    <row r="2343" spans="3:4">
      <c r="C2343" s="29"/>
      <c r="D2343" s="29"/>
    </row>
    <row r="2344" spans="3:4">
      <c r="C2344" s="29"/>
      <c r="D2344" s="29"/>
    </row>
    <row r="2345" spans="3:4">
      <c r="C2345" s="29"/>
      <c r="D2345" s="29"/>
    </row>
    <row r="2346" spans="3:4">
      <c r="C2346" s="29"/>
      <c r="D2346" s="29"/>
    </row>
    <row r="2347" spans="3:4">
      <c r="C2347" s="29"/>
      <c r="D2347" s="29"/>
    </row>
    <row r="2348" spans="3:4">
      <c r="C2348" s="29"/>
      <c r="D2348" s="29"/>
    </row>
    <row r="2349" spans="3:4">
      <c r="C2349" s="29"/>
      <c r="D2349" s="29"/>
    </row>
    <row r="2350" spans="3:4">
      <c r="C2350" s="29"/>
      <c r="D2350" s="29"/>
    </row>
    <row r="2351" spans="3:4">
      <c r="C2351" s="29"/>
      <c r="D2351" s="29"/>
    </row>
    <row r="2352" spans="3:4">
      <c r="C2352" s="29"/>
      <c r="D2352" s="29"/>
    </row>
    <row r="2353" spans="3:4">
      <c r="C2353" s="29"/>
      <c r="D2353" s="29"/>
    </row>
    <row r="2354" spans="3:4">
      <c r="C2354" s="29"/>
      <c r="D2354" s="29"/>
    </row>
    <row r="2355" spans="3:4">
      <c r="C2355" s="29"/>
      <c r="D2355" s="29"/>
    </row>
    <row r="2356" spans="3:4">
      <c r="C2356" s="29"/>
      <c r="D2356" s="29"/>
    </row>
    <row r="2357" spans="3:4">
      <c r="C2357" s="29"/>
      <c r="D2357" s="29"/>
    </row>
    <row r="2358" spans="3:4">
      <c r="C2358" s="29"/>
      <c r="D2358" s="29"/>
    </row>
    <row r="2359" spans="3:4">
      <c r="C2359" s="29"/>
      <c r="D2359" s="29"/>
    </row>
    <row r="2360" spans="3:4">
      <c r="C2360" s="29"/>
      <c r="D2360" s="29"/>
    </row>
    <row r="2361" spans="3:4">
      <c r="C2361" s="29"/>
      <c r="D2361" s="29"/>
    </row>
    <row r="2362" spans="3:4">
      <c r="C2362" s="29"/>
      <c r="D2362" s="29"/>
    </row>
    <row r="2363" spans="3:4">
      <c r="C2363" s="29"/>
      <c r="D2363" s="29"/>
    </row>
    <row r="2364" spans="3:4">
      <c r="C2364" s="29"/>
      <c r="D2364" s="29"/>
    </row>
    <row r="2365" spans="3:4">
      <c r="C2365" s="29"/>
      <c r="D2365" s="29"/>
    </row>
    <row r="2366" spans="3:4">
      <c r="C2366" s="29"/>
      <c r="D2366" s="29"/>
    </row>
    <row r="2367" spans="3:4">
      <c r="C2367" s="29"/>
      <c r="D2367" s="29"/>
    </row>
    <row r="2368" spans="3:4">
      <c r="C2368" s="29"/>
      <c r="D2368" s="29"/>
    </row>
    <row r="2369" spans="3:4">
      <c r="C2369" s="29"/>
      <c r="D2369" s="29"/>
    </row>
    <row r="2370" spans="3:4">
      <c r="C2370" s="29"/>
      <c r="D2370" s="29"/>
    </row>
    <row r="2371" spans="3:4">
      <c r="C2371" s="29"/>
      <c r="D2371" s="29"/>
    </row>
    <row r="2372" spans="3:4">
      <c r="C2372" s="29"/>
      <c r="D2372" s="29"/>
    </row>
    <row r="2373" spans="3:4">
      <c r="C2373" s="29"/>
      <c r="D2373" s="29"/>
    </row>
    <row r="2374" spans="3:4">
      <c r="C2374" s="29"/>
      <c r="D2374" s="29"/>
    </row>
    <row r="2375" spans="3:4">
      <c r="C2375" s="29"/>
      <c r="D2375" s="29"/>
    </row>
    <row r="2376" spans="3:4">
      <c r="C2376" s="29"/>
      <c r="D2376" s="29"/>
    </row>
    <row r="2377" spans="3:4">
      <c r="C2377" s="29"/>
      <c r="D2377" s="29"/>
    </row>
    <row r="2378" spans="3:4">
      <c r="C2378" s="29"/>
      <c r="D2378" s="29"/>
    </row>
    <row r="2379" spans="3:4">
      <c r="C2379" s="29"/>
      <c r="D2379" s="29"/>
    </row>
    <row r="2380" spans="3:4">
      <c r="C2380" s="29"/>
      <c r="D2380" s="29"/>
    </row>
    <row r="2381" spans="3:4">
      <c r="C2381" s="29"/>
      <c r="D2381" s="29"/>
    </row>
    <row r="2382" spans="3:4">
      <c r="C2382" s="29"/>
      <c r="D2382" s="29"/>
    </row>
    <row r="2383" spans="3:4">
      <c r="C2383" s="29"/>
      <c r="D2383" s="29"/>
    </row>
    <row r="2384" spans="3:4">
      <c r="C2384" s="29"/>
      <c r="D2384" s="29"/>
    </row>
    <row r="2385" spans="3:4">
      <c r="C2385" s="29"/>
      <c r="D2385" s="29"/>
    </row>
    <row r="2386" spans="3:4">
      <c r="C2386" s="29"/>
      <c r="D2386" s="29"/>
    </row>
    <row r="2387" spans="3:4">
      <c r="C2387" s="29"/>
      <c r="D2387" s="29"/>
    </row>
    <row r="2388" spans="3:4">
      <c r="C2388" s="29"/>
      <c r="D2388" s="29"/>
    </row>
    <row r="2389" spans="3:4">
      <c r="C2389" s="29"/>
      <c r="D2389" s="29"/>
    </row>
    <row r="2390" spans="3:4">
      <c r="C2390" s="29"/>
      <c r="D2390" s="29"/>
    </row>
    <row r="2391" spans="3:4">
      <c r="C2391" s="29"/>
      <c r="D2391" s="29"/>
    </row>
    <row r="2392" spans="3:4">
      <c r="C2392" s="29"/>
      <c r="D2392" s="29"/>
    </row>
    <row r="2393" spans="3:4">
      <c r="C2393" s="29"/>
      <c r="D2393" s="29"/>
    </row>
    <row r="2394" spans="3:4">
      <c r="C2394" s="29"/>
      <c r="D2394" s="29"/>
    </row>
    <row r="2395" spans="3:4">
      <c r="C2395" s="29"/>
      <c r="D2395" s="29"/>
    </row>
    <row r="2396" spans="3:4">
      <c r="C2396" s="29"/>
      <c r="D2396" s="29"/>
    </row>
    <row r="2397" spans="3:4">
      <c r="C2397" s="29"/>
      <c r="D2397" s="29"/>
    </row>
    <row r="2398" spans="3:4">
      <c r="C2398" s="29"/>
      <c r="D2398" s="29"/>
    </row>
    <row r="2399" spans="3:4">
      <c r="C2399" s="29"/>
      <c r="D2399" s="29"/>
    </row>
    <row r="2400" spans="3:4">
      <c r="C2400" s="29"/>
      <c r="D2400" s="29"/>
    </row>
    <row r="2401" spans="3:4">
      <c r="C2401" s="29"/>
      <c r="D2401" s="29"/>
    </row>
    <row r="2402" spans="3:4">
      <c r="C2402" s="29"/>
      <c r="D2402" s="29"/>
    </row>
    <row r="2403" spans="3:4">
      <c r="C2403" s="29"/>
      <c r="D2403" s="29"/>
    </row>
    <row r="2404" spans="3:4">
      <c r="C2404" s="29"/>
      <c r="D2404" s="29"/>
    </row>
    <row r="2405" spans="3:4">
      <c r="C2405" s="29"/>
      <c r="D2405" s="29"/>
    </row>
    <row r="2406" spans="3:4">
      <c r="C2406" s="29"/>
      <c r="D2406" s="29"/>
    </row>
    <row r="2407" spans="3:4">
      <c r="C2407" s="29"/>
      <c r="D2407" s="29"/>
    </row>
    <row r="2408" spans="3:4">
      <c r="C2408" s="29"/>
      <c r="D2408" s="29"/>
    </row>
    <row r="2409" spans="3:4">
      <c r="C2409" s="29"/>
      <c r="D2409" s="29"/>
    </row>
    <row r="2410" spans="3:4">
      <c r="C2410" s="29"/>
      <c r="D2410" s="29"/>
    </row>
    <row r="2411" spans="3:4">
      <c r="C2411" s="29"/>
      <c r="D2411" s="29"/>
    </row>
    <row r="2412" spans="3:4">
      <c r="C2412" s="29"/>
      <c r="D2412" s="29"/>
    </row>
    <row r="2413" spans="3:4">
      <c r="C2413" s="29"/>
      <c r="D2413" s="29"/>
    </row>
    <row r="2414" spans="3:4">
      <c r="C2414" s="29"/>
      <c r="D2414" s="29"/>
    </row>
    <row r="2415" spans="3:4">
      <c r="C2415" s="29"/>
      <c r="D2415" s="29"/>
    </row>
    <row r="2416" spans="3:4">
      <c r="C2416" s="29"/>
      <c r="D2416" s="29"/>
    </row>
    <row r="2417" spans="3:4">
      <c r="C2417" s="29"/>
      <c r="D2417" s="29"/>
    </row>
    <row r="2418" spans="3:4">
      <c r="C2418" s="29"/>
      <c r="D2418" s="29"/>
    </row>
    <row r="2419" spans="3:4">
      <c r="C2419" s="29"/>
      <c r="D2419" s="29"/>
    </row>
    <row r="2420" spans="3:4">
      <c r="C2420" s="29"/>
      <c r="D2420" s="29"/>
    </row>
    <row r="2421" spans="3:4">
      <c r="C2421" s="29"/>
      <c r="D2421" s="29"/>
    </row>
    <row r="2422" spans="3:4">
      <c r="C2422" s="29"/>
      <c r="D2422" s="29"/>
    </row>
    <row r="2423" spans="3:4">
      <c r="C2423" s="29"/>
      <c r="D2423" s="29"/>
    </row>
    <row r="2424" spans="3:4">
      <c r="C2424" s="29"/>
      <c r="D2424" s="29"/>
    </row>
    <row r="2425" spans="3:4">
      <c r="C2425" s="29"/>
      <c r="D2425" s="29"/>
    </row>
    <row r="2426" spans="3:4">
      <c r="C2426" s="29"/>
      <c r="D2426" s="29"/>
    </row>
    <row r="2427" spans="3:4">
      <c r="C2427" s="29"/>
      <c r="D2427" s="29"/>
    </row>
    <row r="2428" spans="3:4">
      <c r="C2428" s="29"/>
      <c r="D2428" s="29"/>
    </row>
    <row r="2429" spans="3:4">
      <c r="C2429" s="29"/>
      <c r="D2429" s="29"/>
    </row>
    <row r="2430" spans="3:4">
      <c r="C2430" s="29"/>
      <c r="D2430" s="29"/>
    </row>
    <row r="2431" spans="3:4">
      <c r="C2431" s="29"/>
      <c r="D2431" s="29"/>
    </row>
    <row r="2432" spans="3:4">
      <c r="C2432" s="29"/>
      <c r="D2432" s="29"/>
    </row>
    <row r="2433" spans="3:4">
      <c r="C2433" s="29"/>
      <c r="D2433" s="29"/>
    </row>
    <row r="2434" spans="3:4">
      <c r="C2434" s="29"/>
      <c r="D2434" s="29"/>
    </row>
    <row r="2435" spans="3:4">
      <c r="C2435" s="29"/>
      <c r="D2435" s="29"/>
    </row>
    <row r="2436" spans="3:4">
      <c r="C2436" s="29"/>
      <c r="D2436" s="29"/>
    </row>
    <row r="2437" spans="3:4">
      <c r="C2437" s="29"/>
      <c r="D2437" s="29"/>
    </row>
    <row r="2438" spans="3:4">
      <c r="C2438" s="29"/>
      <c r="D2438" s="29"/>
    </row>
    <row r="2439" spans="3:4">
      <c r="C2439" s="29"/>
      <c r="D2439" s="29"/>
    </row>
    <row r="2440" spans="3:4">
      <c r="C2440" s="29"/>
      <c r="D2440" s="29"/>
    </row>
    <row r="2441" spans="3:4">
      <c r="C2441" s="29"/>
      <c r="D2441" s="29"/>
    </row>
    <row r="2442" spans="3:4">
      <c r="C2442" s="29"/>
      <c r="D2442" s="29"/>
    </row>
    <row r="2443" spans="3:4">
      <c r="C2443" s="29"/>
      <c r="D2443" s="29"/>
    </row>
    <row r="2444" spans="3:4">
      <c r="C2444" s="29"/>
      <c r="D2444" s="29"/>
    </row>
    <row r="2445" spans="3:4">
      <c r="C2445" s="29"/>
      <c r="D2445" s="29"/>
    </row>
    <row r="2446" spans="3:4">
      <c r="C2446" s="29"/>
      <c r="D2446" s="29"/>
    </row>
    <row r="2447" spans="3:4">
      <c r="C2447" s="29"/>
      <c r="D2447" s="29"/>
    </row>
    <row r="2448" spans="3:4">
      <c r="C2448" s="29"/>
      <c r="D2448" s="29"/>
    </row>
    <row r="2449" spans="3:4">
      <c r="C2449" s="29"/>
      <c r="D2449" s="29"/>
    </row>
    <row r="2450" spans="3:4">
      <c r="C2450" s="29"/>
      <c r="D2450" s="29"/>
    </row>
    <row r="2451" spans="3:4">
      <c r="C2451" s="29"/>
      <c r="D2451" s="29"/>
    </row>
    <row r="2452" spans="3:4">
      <c r="C2452" s="29"/>
      <c r="D2452" s="29"/>
    </row>
    <row r="2453" spans="3:4">
      <c r="C2453" s="29"/>
      <c r="D2453" s="29"/>
    </row>
    <row r="2454" spans="3:4">
      <c r="C2454" s="29"/>
      <c r="D2454" s="29"/>
    </row>
    <row r="2455" spans="3:4">
      <c r="C2455" s="29"/>
      <c r="D2455" s="29"/>
    </row>
    <row r="2456" spans="3:4">
      <c r="C2456" s="29"/>
      <c r="D2456" s="29"/>
    </row>
    <row r="2457" spans="3:4">
      <c r="C2457" s="29"/>
      <c r="D2457" s="29"/>
    </row>
    <row r="2458" spans="3:4">
      <c r="C2458" s="29"/>
      <c r="D2458" s="29"/>
    </row>
    <row r="2459" spans="3:4">
      <c r="C2459" s="29"/>
      <c r="D2459" s="29"/>
    </row>
    <row r="2460" spans="3:4">
      <c r="C2460" s="29"/>
      <c r="D2460" s="29"/>
    </row>
    <row r="2461" spans="3:4">
      <c r="C2461" s="29"/>
      <c r="D2461" s="29"/>
    </row>
    <row r="2462" spans="3:4">
      <c r="C2462" s="29"/>
      <c r="D2462" s="29"/>
    </row>
    <row r="2463" spans="3:4">
      <c r="C2463" s="29"/>
      <c r="D2463" s="29"/>
    </row>
    <row r="2464" spans="3:4">
      <c r="C2464" s="29"/>
      <c r="D2464" s="29"/>
    </row>
    <row r="2465" spans="3:4">
      <c r="C2465" s="29"/>
      <c r="D2465" s="29"/>
    </row>
    <row r="2466" spans="3:4">
      <c r="C2466" s="29"/>
      <c r="D2466" s="29"/>
    </row>
    <row r="2467" spans="3:4">
      <c r="C2467" s="29"/>
      <c r="D2467" s="29"/>
    </row>
    <row r="2468" spans="3:4">
      <c r="C2468" s="29"/>
      <c r="D2468" s="29"/>
    </row>
    <row r="2469" spans="3:4">
      <c r="C2469" s="29"/>
      <c r="D2469" s="29"/>
    </row>
    <row r="2470" spans="3:4">
      <c r="C2470" s="29"/>
      <c r="D2470" s="29"/>
    </row>
    <row r="2471" spans="3:4">
      <c r="C2471" s="29"/>
      <c r="D2471" s="29"/>
    </row>
    <row r="2472" spans="3:4">
      <c r="C2472" s="29"/>
      <c r="D2472" s="29"/>
    </row>
    <row r="2473" spans="3:4">
      <c r="C2473" s="29"/>
      <c r="D2473" s="29"/>
    </row>
    <row r="2474" spans="3:4">
      <c r="C2474" s="29"/>
      <c r="D2474" s="29"/>
    </row>
    <row r="2475" spans="3:4">
      <c r="C2475" s="29"/>
      <c r="D2475" s="29"/>
    </row>
    <row r="2476" spans="3:4">
      <c r="C2476" s="29"/>
      <c r="D2476" s="29"/>
    </row>
    <row r="2477" spans="3:4">
      <c r="C2477" s="29"/>
      <c r="D2477" s="29"/>
    </row>
    <row r="2478" spans="3:4">
      <c r="C2478" s="29"/>
      <c r="D2478" s="29"/>
    </row>
    <row r="2479" spans="3:4">
      <c r="C2479" s="29"/>
      <c r="D2479" s="29"/>
    </row>
    <row r="2480" spans="3:4">
      <c r="C2480" s="29"/>
      <c r="D2480" s="29"/>
    </row>
    <row r="2481" spans="3:4">
      <c r="C2481" s="29"/>
      <c r="D2481" s="29"/>
    </row>
    <row r="2482" spans="3:4">
      <c r="C2482" s="29"/>
      <c r="D2482" s="29"/>
    </row>
    <row r="2483" spans="3:4">
      <c r="C2483" s="29"/>
      <c r="D2483" s="29"/>
    </row>
    <row r="2484" spans="3:4">
      <c r="C2484" s="29"/>
      <c r="D2484" s="29"/>
    </row>
    <row r="2485" spans="3:4">
      <c r="C2485" s="29"/>
      <c r="D2485" s="29"/>
    </row>
    <row r="2486" spans="3:4">
      <c r="C2486" s="29"/>
      <c r="D2486" s="29"/>
    </row>
    <row r="2487" spans="3:4">
      <c r="C2487" s="29"/>
      <c r="D2487" s="29"/>
    </row>
    <row r="2488" spans="3:4">
      <c r="C2488" s="29"/>
      <c r="D2488" s="29"/>
    </row>
    <row r="2489" spans="3:4">
      <c r="C2489" s="29"/>
      <c r="D2489" s="29"/>
    </row>
    <row r="2490" spans="3:4">
      <c r="C2490" s="29"/>
      <c r="D2490" s="29"/>
    </row>
    <row r="2491" spans="3:4">
      <c r="C2491" s="29"/>
      <c r="D2491" s="29"/>
    </row>
    <row r="2492" spans="3:4">
      <c r="C2492" s="29"/>
      <c r="D2492" s="29"/>
    </row>
    <row r="2493" spans="3:4">
      <c r="C2493" s="29"/>
      <c r="D2493" s="29"/>
    </row>
    <row r="2494" spans="3:4">
      <c r="C2494" s="29"/>
      <c r="D2494" s="29"/>
    </row>
    <row r="2495" spans="3:4">
      <c r="C2495" s="29"/>
      <c r="D2495" s="29"/>
    </row>
    <row r="2496" spans="3:4">
      <c r="C2496" s="29"/>
      <c r="D2496" s="29"/>
    </row>
    <row r="2497" spans="3:4">
      <c r="C2497" s="29"/>
      <c r="D2497" s="29"/>
    </row>
    <row r="2498" spans="3:4">
      <c r="C2498" s="29"/>
      <c r="D2498" s="29"/>
    </row>
    <row r="2499" spans="3:4">
      <c r="C2499" s="29"/>
      <c r="D2499" s="29"/>
    </row>
    <row r="2500" spans="3:4">
      <c r="C2500" s="29"/>
      <c r="D2500" s="29"/>
    </row>
    <row r="2501" spans="3:4">
      <c r="C2501" s="29"/>
      <c r="D2501" s="29"/>
    </row>
    <row r="2502" spans="3:4">
      <c r="C2502" s="29"/>
      <c r="D2502" s="29"/>
    </row>
    <row r="2503" spans="3:4">
      <c r="C2503" s="29"/>
      <c r="D2503" s="29"/>
    </row>
    <row r="2504" spans="3:4">
      <c r="C2504" s="29"/>
      <c r="D2504" s="29"/>
    </row>
    <row r="2505" spans="3:4">
      <c r="C2505" s="29"/>
      <c r="D2505" s="29"/>
    </row>
    <row r="2506" spans="3:4">
      <c r="C2506" s="29"/>
      <c r="D2506" s="29"/>
    </row>
    <row r="2507" spans="3:4">
      <c r="C2507" s="29"/>
      <c r="D2507" s="29"/>
    </row>
    <row r="2508" spans="3:4">
      <c r="C2508" s="29"/>
      <c r="D2508" s="29"/>
    </row>
    <row r="2509" spans="3:4">
      <c r="C2509" s="29"/>
      <c r="D2509" s="29"/>
    </row>
    <row r="2510" spans="3:4">
      <c r="C2510" s="29"/>
      <c r="D2510" s="29"/>
    </row>
    <row r="2511" spans="3:4">
      <c r="C2511" s="29"/>
      <c r="D2511" s="29"/>
    </row>
    <row r="2512" spans="3:4">
      <c r="C2512" s="29"/>
      <c r="D2512" s="29"/>
    </row>
    <row r="2513" spans="3:4">
      <c r="C2513" s="29"/>
      <c r="D2513" s="29"/>
    </row>
    <row r="2514" spans="3:4">
      <c r="C2514" s="29"/>
      <c r="D2514" s="29"/>
    </row>
    <row r="2515" spans="3:4">
      <c r="C2515" s="29"/>
      <c r="D2515" s="29"/>
    </row>
    <row r="2516" spans="3:4">
      <c r="C2516" s="29"/>
      <c r="D2516" s="29"/>
    </row>
    <row r="2517" spans="3:4">
      <c r="C2517" s="29"/>
      <c r="D2517" s="29"/>
    </row>
    <row r="2518" spans="3:4">
      <c r="C2518" s="29"/>
      <c r="D2518" s="29"/>
    </row>
    <row r="2519" spans="3:4">
      <c r="C2519" s="29"/>
      <c r="D2519" s="29"/>
    </row>
    <row r="2520" spans="3:4">
      <c r="C2520" s="29"/>
      <c r="D2520" s="29"/>
    </row>
    <row r="2521" spans="3:4">
      <c r="C2521" s="29"/>
      <c r="D2521" s="29"/>
    </row>
    <row r="2522" spans="3:4">
      <c r="C2522" s="29"/>
      <c r="D2522" s="29"/>
    </row>
    <row r="2523" spans="3:4">
      <c r="C2523" s="29"/>
      <c r="D2523" s="29"/>
    </row>
    <row r="2524" spans="3:4">
      <c r="C2524" s="29"/>
      <c r="D2524" s="29"/>
    </row>
    <row r="2525" spans="3:4">
      <c r="C2525" s="29"/>
      <c r="D2525" s="29"/>
    </row>
    <row r="2526" spans="3:4">
      <c r="C2526" s="29"/>
      <c r="D2526" s="29"/>
    </row>
    <row r="2527" spans="3:4">
      <c r="C2527" s="29"/>
      <c r="D2527" s="29"/>
    </row>
    <row r="2528" spans="3:4">
      <c r="C2528" s="29"/>
      <c r="D2528" s="29"/>
    </row>
    <row r="2529" spans="3:4">
      <c r="C2529" s="29"/>
      <c r="D2529" s="29"/>
    </row>
    <row r="2530" spans="3:4">
      <c r="C2530" s="29"/>
      <c r="D2530" s="29"/>
    </row>
    <row r="2531" spans="3:4">
      <c r="C2531" s="29"/>
      <c r="D2531" s="29"/>
    </row>
    <row r="2532" spans="3:4">
      <c r="C2532" s="29"/>
      <c r="D2532" s="29"/>
    </row>
    <row r="2533" spans="3:4">
      <c r="C2533" s="29"/>
      <c r="D2533" s="29"/>
    </row>
    <row r="2534" spans="3:4">
      <c r="C2534" s="29"/>
      <c r="D2534" s="29"/>
    </row>
    <row r="2535" spans="3:4">
      <c r="C2535" s="29"/>
      <c r="D2535" s="29"/>
    </row>
    <row r="2536" spans="3:4">
      <c r="C2536" s="29"/>
      <c r="D2536" s="29"/>
    </row>
    <row r="2537" spans="3:4">
      <c r="C2537" s="29"/>
      <c r="D2537" s="29"/>
    </row>
    <row r="2538" spans="3:4">
      <c r="C2538" s="29"/>
      <c r="D2538" s="29"/>
    </row>
    <row r="2539" spans="3:4">
      <c r="C2539" s="29"/>
      <c r="D2539" s="29"/>
    </row>
    <row r="2540" spans="3:4">
      <c r="C2540" s="29"/>
      <c r="D2540" s="29"/>
    </row>
    <row r="2541" spans="3:4">
      <c r="C2541" s="29"/>
      <c r="D2541" s="29"/>
    </row>
    <row r="2542" spans="3:4">
      <c r="C2542" s="29"/>
      <c r="D2542" s="29"/>
    </row>
    <row r="2543" spans="3:4">
      <c r="C2543" s="29"/>
      <c r="D2543" s="29"/>
    </row>
    <row r="2544" spans="3:4">
      <c r="C2544" s="29"/>
      <c r="D2544" s="29"/>
    </row>
    <row r="2545" spans="3:4">
      <c r="C2545" s="29"/>
      <c r="D2545" s="29"/>
    </row>
    <row r="2546" spans="3:4">
      <c r="C2546" s="29"/>
      <c r="D2546" s="29"/>
    </row>
    <row r="2547" spans="3:4">
      <c r="C2547" s="29"/>
      <c r="D2547" s="29"/>
    </row>
    <row r="2548" spans="3:4">
      <c r="C2548" s="29"/>
      <c r="D2548" s="29"/>
    </row>
    <row r="2549" spans="3:4">
      <c r="C2549" s="29"/>
      <c r="D2549" s="29"/>
    </row>
    <row r="2550" spans="3:4">
      <c r="C2550" s="29"/>
      <c r="D2550" s="29"/>
    </row>
    <row r="2551" spans="3:4">
      <c r="C2551" s="29"/>
      <c r="D2551" s="29"/>
    </row>
    <row r="2552" spans="3:4">
      <c r="C2552" s="29"/>
      <c r="D2552" s="29"/>
    </row>
    <row r="2553" spans="3:4">
      <c r="C2553" s="29"/>
      <c r="D2553" s="29"/>
    </row>
    <row r="2554" spans="3:4">
      <c r="C2554" s="29"/>
      <c r="D2554" s="29"/>
    </row>
    <row r="2555" spans="3:4">
      <c r="C2555" s="29"/>
      <c r="D2555" s="29"/>
    </row>
    <row r="2556" spans="3:4">
      <c r="C2556" s="29"/>
      <c r="D2556" s="29"/>
    </row>
    <row r="2557" spans="3:4">
      <c r="C2557" s="29"/>
      <c r="D2557" s="29"/>
    </row>
    <row r="2558" spans="3:4">
      <c r="C2558" s="29"/>
      <c r="D2558" s="29"/>
    </row>
    <row r="2559" spans="3:4">
      <c r="C2559" s="29"/>
      <c r="D2559" s="29"/>
    </row>
    <row r="2560" spans="3:4">
      <c r="C2560" s="29"/>
      <c r="D2560" s="29"/>
    </row>
    <row r="2561" spans="3:4">
      <c r="C2561" s="29"/>
      <c r="D2561" s="29"/>
    </row>
    <row r="2562" spans="3:4">
      <c r="C2562" s="29"/>
      <c r="D2562" s="29"/>
    </row>
    <row r="2563" spans="3:4">
      <c r="C2563" s="29"/>
      <c r="D2563" s="29"/>
    </row>
    <row r="2564" spans="3:4">
      <c r="C2564" s="29"/>
      <c r="D2564" s="29"/>
    </row>
    <row r="2565" spans="3:4">
      <c r="C2565" s="29"/>
      <c r="D2565" s="29"/>
    </row>
    <row r="2566" spans="3:4">
      <c r="C2566" s="29"/>
      <c r="D2566" s="29"/>
    </row>
    <row r="2567" spans="3:4">
      <c r="C2567" s="29"/>
      <c r="D2567" s="29"/>
    </row>
    <row r="2568" spans="3:4">
      <c r="C2568" s="29"/>
      <c r="D2568" s="29"/>
    </row>
    <row r="2569" spans="3:4">
      <c r="C2569" s="29"/>
      <c r="D2569" s="29"/>
    </row>
    <row r="2570" spans="3:4">
      <c r="C2570" s="29"/>
      <c r="D2570" s="29"/>
    </row>
    <row r="2571" spans="3:4">
      <c r="C2571" s="29"/>
      <c r="D2571" s="29"/>
    </row>
    <row r="2572" spans="3:4">
      <c r="C2572" s="29"/>
      <c r="D2572" s="29"/>
    </row>
    <row r="2573" spans="3:4">
      <c r="C2573" s="29"/>
      <c r="D2573" s="29"/>
    </row>
    <row r="2574" spans="3:4">
      <c r="C2574" s="29"/>
      <c r="D2574" s="29"/>
    </row>
    <row r="2575" spans="3:4">
      <c r="C2575" s="29"/>
      <c r="D2575" s="29"/>
    </row>
    <row r="2576" spans="3:4">
      <c r="C2576" s="29"/>
      <c r="D2576" s="29"/>
    </row>
    <row r="2577" spans="3:4">
      <c r="C2577" s="29"/>
      <c r="D2577" s="29"/>
    </row>
    <row r="2578" spans="3:4">
      <c r="C2578" s="29"/>
      <c r="D2578" s="29"/>
    </row>
    <row r="2579" spans="3:4">
      <c r="C2579" s="29"/>
      <c r="D2579" s="29"/>
    </row>
    <row r="2580" spans="3:4">
      <c r="C2580" s="29"/>
      <c r="D2580" s="29"/>
    </row>
    <row r="2581" spans="3:4">
      <c r="C2581" s="29"/>
      <c r="D2581" s="29"/>
    </row>
    <row r="2582" spans="3:4">
      <c r="C2582" s="29"/>
      <c r="D2582" s="29"/>
    </row>
    <row r="2583" spans="3:4">
      <c r="C2583" s="29"/>
      <c r="D2583" s="29"/>
    </row>
    <row r="2584" spans="3:4">
      <c r="C2584" s="29"/>
      <c r="D2584" s="29"/>
    </row>
    <row r="2585" spans="3:4">
      <c r="C2585" s="29"/>
      <c r="D2585" s="29"/>
    </row>
    <row r="2586" spans="3:4">
      <c r="C2586" s="29"/>
      <c r="D2586" s="29"/>
    </row>
    <row r="2587" spans="3:4">
      <c r="C2587" s="29"/>
      <c r="D2587" s="29"/>
    </row>
    <row r="2588" spans="3:4">
      <c r="C2588" s="29"/>
      <c r="D2588" s="29"/>
    </row>
    <row r="2589" spans="3:4">
      <c r="C2589" s="29"/>
      <c r="D2589" s="29"/>
    </row>
    <row r="2590" spans="3:4">
      <c r="C2590" s="29"/>
      <c r="D2590" s="29"/>
    </row>
    <row r="2591" spans="3:4">
      <c r="C2591" s="29"/>
      <c r="D2591" s="29"/>
    </row>
    <row r="2592" spans="3:4">
      <c r="C2592" s="29"/>
      <c r="D2592" s="29"/>
    </row>
    <row r="2593" spans="3:4">
      <c r="C2593" s="29"/>
      <c r="D2593" s="29"/>
    </row>
    <row r="2594" spans="3:4">
      <c r="C2594" s="29"/>
      <c r="D2594" s="29"/>
    </row>
    <row r="2595" spans="3:4">
      <c r="C2595" s="29"/>
      <c r="D2595" s="29"/>
    </row>
    <row r="2596" spans="3:4">
      <c r="C2596" s="29"/>
      <c r="D2596" s="29"/>
    </row>
    <row r="2597" spans="3:4">
      <c r="C2597" s="29"/>
      <c r="D2597" s="29"/>
    </row>
    <row r="2598" spans="3:4">
      <c r="C2598" s="29"/>
      <c r="D2598" s="29"/>
    </row>
    <row r="2599" spans="3:4">
      <c r="C2599" s="29"/>
      <c r="D2599" s="29"/>
    </row>
    <row r="2600" spans="3:4">
      <c r="C2600" s="29"/>
      <c r="D2600" s="29"/>
    </row>
    <row r="2601" spans="3:4">
      <c r="C2601" s="29"/>
      <c r="D2601" s="29"/>
    </row>
    <row r="2602" spans="3:4">
      <c r="C2602" s="29"/>
      <c r="D2602" s="29"/>
    </row>
    <row r="2603" spans="3:4">
      <c r="C2603" s="29"/>
      <c r="D2603" s="29"/>
    </row>
    <row r="2604" spans="3:4">
      <c r="C2604" s="29"/>
      <c r="D2604" s="29"/>
    </row>
    <row r="2605" spans="3:4">
      <c r="C2605" s="29"/>
      <c r="D2605" s="29"/>
    </row>
    <row r="2606" spans="3:4">
      <c r="C2606" s="29"/>
      <c r="D2606" s="29"/>
    </row>
    <row r="2607" spans="3:4">
      <c r="C2607" s="29"/>
      <c r="D2607" s="29"/>
    </row>
    <row r="2608" spans="3:4">
      <c r="C2608" s="29"/>
      <c r="D2608" s="29"/>
    </row>
    <row r="2609" spans="3:4">
      <c r="C2609" s="29"/>
      <c r="D2609" s="29"/>
    </row>
    <row r="2610" spans="3:4">
      <c r="C2610" s="29"/>
      <c r="D2610" s="29"/>
    </row>
    <row r="2611" spans="3:4">
      <c r="C2611" s="29"/>
      <c r="D2611" s="29"/>
    </row>
    <row r="2612" spans="3:4">
      <c r="C2612" s="29"/>
      <c r="D2612" s="29"/>
    </row>
    <row r="2613" spans="3:4">
      <c r="C2613" s="29"/>
      <c r="D2613" s="29"/>
    </row>
    <row r="2614" spans="3:4">
      <c r="C2614" s="29"/>
      <c r="D2614" s="29"/>
    </row>
    <row r="2615" spans="3:4">
      <c r="C2615" s="29"/>
      <c r="D2615" s="29"/>
    </row>
    <row r="2616" spans="3:4">
      <c r="C2616" s="29"/>
      <c r="D2616" s="29"/>
    </row>
    <row r="2617" spans="3:4">
      <c r="C2617" s="29"/>
      <c r="D2617" s="29"/>
    </row>
    <row r="2618" spans="3:4">
      <c r="C2618" s="29"/>
      <c r="D2618" s="29"/>
    </row>
    <row r="2619" spans="3:4">
      <c r="C2619" s="29"/>
      <c r="D2619" s="29"/>
    </row>
    <row r="2620" spans="3:4">
      <c r="C2620" s="29"/>
      <c r="D2620" s="29"/>
    </row>
    <row r="2621" spans="3:4">
      <c r="C2621" s="29"/>
      <c r="D2621" s="29"/>
    </row>
    <row r="2622" spans="3:4">
      <c r="C2622" s="29"/>
      <c r="D2622" s="29"/>
    </row>
    <row r="2623" spans="3:4">
      <c r="C2623" s="29"/>
      <c r="D2623" s="29"/>
    </row>
    <row r="2624" spans="3:4">
      <c r="C2624" s="29"/>
      <c r="D2624" s="29"/>
    </row>
    <row r="2625" spans="3:4">
      <c r="C2625" s="29"/>
      <c r="D2625" s="29"/>
    </row>
    <row r="2626" spans="3:4">
      <c r="C2626" s="29"/>
      <c r="D2626" s="29"/>
    </row>
    <row r="2627" spans="3:4">
      <c r="C2627" s="29"/>
      <c r="D2627" s="29"/>
    </row>
    <row r="2628" spans="3:4">
      <c r="C2628" s="29"/>
      <c r="D2628" s="29"/>
    </row>
    <row r="2629" spans="3:4">
      <c r="C2629" s="29"/>
      <c r="D2629" s="29"/>
    </row>
    <row r="2630" spans="3:4">
      <c r="C2630" s="29"/>
      <c r="D2630" s="29"/>
    </row>
    <row r="2631" spans="3:4">
      <c r="C2631" s="29"/>
      <c r="D2631" s="29"/>
    </row>
    <row r="2632" spans="3:4">
      <c r="C2632" s="29"/>
      <c r="D2632" s="29"/>
    </row>
    <row r="2633" spans="3:4">
      <c r="C2633" s="29"/>
      <c r="D2633" s="29"/>
    </row>
    <row r="2634" spans="3:4">
      <c r="C2634" s="29"/>
      <c r="D2634" s="29"/>
    </row>
    <row r="2635" spans="3:4">
      <c r="C2635" s="29"/>
      <c r="D2635" s="29"/>
    </row>
    <row r="2636" spans="3:4">
      <c r="C2636" s="29"/>
      <c r="D2636" s="29"/>
    </row>
    <row r="2637" spans="3:4">
      <c r="C2637" s="29"/>
      <c r="D2637" s="29"/>
    </row>
    <row r="2638" spans="3:4">
      <c r="C2638" s="29"/>
      <c r="D2638" s="29"/>
    </row>
    <row r="2639" spans="3:4">
      <c r="C2639" s="29"/>
      <c r="D2639" s="29"/>
    </row>
    <row r="2640" spans="3:4">
      <c r="C2640" s="29"/>
      <c r="D2640" s="29"/>
    </row>
    <row r="2641" spans="3:4">
      <c r="C2641" s="29"/>
      <c r="D2641" s="29"/>
    </row>
    <row r="2642" spans="3:4">
      <c r="C2642" s="29"/>
      <c r="D2642" s="29"/>
    </row>
    <row r="2643" spans="3:4">
      <c r="C2643" s="29"/>
      <c r="D2643" s="29"/>
    </row>
    <row r="2644" spans="3:4">
      <c r="C2644" s="29"/>
      <c r="D2644" s="29"/>
    </row>
    <row r="2645" spans="3:4">
      <c r="C2645" s="29"/>
      <c r="D2645" s="29"/>
    </row>
    <row r="2646" spans="3:4">
      <c r="C2646" s="29"/>
      <c r="D2646" s="29"/>
    </row>
    <row r="2647" spans="3:4">
      <c r="C2647" s="29"/>
      <c r="D2647" s="29"/>
    </row>
    <row r="2648" spans="3:4">
      <c r="C2648" s="29"/>
      <c r="D2648" s="29"/>
    </row>
    <row r="2649" spans="3:4">
      <c r="C2649" s="29"/>
      <c r="D2649" s="29"/>
    </row>
    <row r="2650" spans="3:4">
      <c r="C2650" s="29"/>
      <c r="D2650" s="29"/>
    </row>
    <row r="2651" spans="3:4">
      <c r="C2651" s="29"/>
      <c r="D2651" s="29"/>
    </row>
    <row r="2652" spans="3:4">
      <c r="C2652" s="29"/>
      <c r="D2652" s="29"/>
    </row>
    <row r="2653" spans="3:4">
      <c r="C2653" s="29"/>
      <c r="D2653" s="29"/>
    </row>
    <row r="2654" spans="3:4">
      <c r="C2654" s="29"/>
      <c r="D2654" s="29"/>
    </row>
    <row r="2655" spans="3:4">
      <c r="C2655" s="29"/>
      <c r="D2655" s="29"/>
    </row>
    <row r="2656" spans="3:4">
      <c r="C2656" s="29"/>
      <c r="D2656" s="29"/>
    </row>
    <row r="2657" spans="3:4">
      <c r="C2657" s="29"/>
      <c r="D2657" s="29"/>
    </row>
    <row r="2658" spans="3:4">
      <c r="C2658" s="29"/>
      <c r="D2658" s="29"/>
    </row>
    <row r="2659" spans="3:4">
      <c r="C2659" s="29"/>
      <c r="D2659" s="29"/>
    </row>
    <row r="2660" spans="3:4">
      <c r="C2660" s="29"/>
      <c r="D2660" s="29"/>
    </row>
    <row r="2661" spans="3:4">
      <c r="C2661" s="29"/>
      <c r="D2661" s="29"/>
    </row>
    <row r="2662" spans="3:4">
      <c r="C2662" s="29"/>
      <c r="D2662" s="29"/>
    </row>
    <row r="2663" spans="3:4">
      <c r="C2663" s="29"/>
      <c r="D2663" s="29"/>
    </row>
    <row r="2664" spans="3:4">
      <c r="C2664" s="29"/>
      <c r="D2664" s="29"/>
    </row>
    <row r="2665" spans="3:4">
      <c r="C2665" s="29"/>
      <c r="D2665" s="29"/>
    </row>
    <row r="2666" spans="3:4">
      <c r="C2666" s="29"/>
      <c r="D2666" s="29"/>
    </row>
    <row r="2667" spans="3:4">
      <c r="C2667" s="29"/>
      <c r="D2667" s="29"/>
    </row>
    <row r="2668" spans="3:4">
      <c r="C2668" s="29"/>
      <c r="D2668" s="29"/>
    </row>
    <row r="2669" spans="3:4">
      <c r="C2669" s="29"/>
      <c r="D2669" s="29"/>
    </row>
    <row r="2670" spans="3:4">
      <c r="C2670" s="29"/>
      <c r="D2670" s="29"/>
    </row>
    <row r="2671" spans="3:4">
      <c r="C2671" s="29"/>
      <c r="D2671" s="29"/>
    </row>
    <row r="2672" spans="3:4">
      <c r="C2672" s="29"/>
      <c r="D2672" s="29"/>
    </row>
    <row r="2673" spans="3:4">
      <c r="C2673" s="29"/>
      <c r="D2673" s="29"/>
    </row>
    <row r="2674" spans="3:4">
      <c r="C2674" s="29"/>
      <c r="D2674" s="29"/>
    </row>
    <row r="2675" spans="3:4">
      <c r="C2675" s="29"/>
      <c r="D2675" s="29"/>
    </row>
    <row r="2676" spans="3:4">
      <c r="C2676" s="29"/>
      <c r="D2676" s="29"/>
    </row>
    <row r="2677" spans="3:4">
      <c r="C2677" s="29"/>
      <c r="D2677" s="29"/>
    </row>
    <row r="2678" spans="3:4">
      <c r="C2678" s="29"/>
      <c r="D2678" s="29"/>
    </row>
    <row r="2679" spans="3:4">
      <c r="C2679" s="29"/>
      <c r="D2679" s="29"/>
    </row>
    <row r="2680" spans="3:4">
      <c r="C2680" s="29"/>
      <c r="D2680" s="29"/>
    </row>
    <row r="2681" spans="3:4">
      <c r="C2681" s="29"/>
      <c r="D2681" s="29"/>
    </row>
    <row r="2682" spans="3:4">
      <c r="C2682" s="29"/>
      <c r="D2682" s="29"/>
    </row>
    <row r="2683" spans="3:4">
      <c r="C2683" s="29"/>
      <c r="D2683" s="29"/>
    </row>
    <row r="2684" spans="3:4">
      <c r="C2684" s="29"/>
      <c r="D2684" s="29"/>
    </row>
    <row r="2685" spans="3:4">
      <c r="C2685" s="29"/>
      <c r="D2685" s="29"/>
    </row>
    <row r="2686" spans="3:4">
      <c r="C2686" s="29"/>
      <c r="D2686" s="29"/>
    </row>
    <row r="2687" spans="3:4">
      <c r="C2687" s="29"/>
      <c r="D2687" s="29"/>
    </row>
    <row r="2688" spans="3:4">
      <c r="C2688" s="29"/>
      <c r="D2688" s="29"/>
    </row>
    <row r="2689" spans="3:4">
      <c r="C2689" s="29"/>
      <c r="D2689" s="29"/>
    </row>
    <row r="2690" spans="3:4">
      <c r="C2690" s="29"/>
      <c r="D2690" s="29"/>
    </row>
    <row r="2691" spans="3:4">
      <c r="C2691" s="29"/>
      <c r="D2691" s="29"/>
    </row>
    <row r="2692" spans="3:4">
      <c r="C2692" s="29"/>
      <c r="D2692" s="29"/>
    </row>
    <row r="2693" spans="3:4">
      <c r="C2693" s="29"/>
      <c r="D2693" s="29"/>
    </row>
    <row r="2694" spans="3:4">
      <c r="C2694" s="29"/>
      <c r="D2694" s="29"/>
    </row>
    <row r="2695" spans="3:4">
      <c r="C2695" s="29"/>
      <c r="D2695" s="29"/>
    </row>
    <row r="2696" spans="3:4">
      <c r="C2696" s="29"/>
      <c r="D2696" s="29"/>
    </row>
    <row r="2697" spans="3:4">
      <c r="C2697" s="29"/>
      <c r="D2697" s="29"/>
    </row>
    <row r="2698" spans="3:4">
      <c r="C2698" s="29"/>
      <c r="D2698" s="29"/>
    </row>
    <row r="2699" spans="3:4">
      <c r="C2699" s="29"/>
      <c r="D2699" s="29"/>
    </row>
    <row r="2700" spans="3:4">
      <c r="C2700" s="29"/>
      <c r="D2700" s="29"/>
    </row>
    <row r="2701" spans="3:4">
      <c r="C2701" s="29"/>
      <c r="D2701" s="29"/>
    </row>
    <row r="2702" spans="3:4">
      <c r="C2702" s="29"/>
      <c r="D2702" s="29"/>
    </row>
    <row r="2703" spans="3:4">
      <c r="C2703" s="29"/>
      <c r="D2703" s="29"/>
    </row>
    <row r="2704" spans="3:4">
      <c r="C2704" s="29"/>
      <c r="D2704" s="29"/>
    </row>
    <row r="2705" spans="3:4">
      <c r="C2705" s="29"/>
      <c r="D2705" s="29"/>
    </row>
    <row r="2706" spans="3:4">
      <c r="C2706" s="29"/>
      <c r="D2706" s="29"/>
    </row>
    <row r="2707" spans="3:4">
      <c r="C2707" s="29"/>
      <c r="D2707" s="29"/>
    </row>
    <row r="2708" spans="3:4">
      <c r="C2708" s="29"/>
      <c r="D2708" s="29"/>
    </row>
    <row r="2709" spans="3:4">
      <c r="C2709" s="29"/>
      <c r="D2709" s="29"/>
    </row>
    <row r="2710" spans="3:4">
      <c r="C2710" s="29"/>
      <c r="D2710" s="29"/>
    </row>
    <row r="2711" spans="3:4">
      <c r="C2711" s="29"/>
      <c r="D2711" s="29"/>
    </row>
    <row r="2712" spans="3:4">
      <c r="C2712" s="29"/>
      <c r="D2712" s="29"/>
    </row>
    <row r="2713" spans="3:4">
      <c r="C2713" s="29"/>
      <c r="D2713" s="29"/>
    </row>
    <row r="2714" spans="3:4">
      <c r="C2714" s="29"/>
      <c r="D2714" s="29"/>
    </row>
    <row r="2715" spans="3:4">
      <c r="C2715" s="29"/>
      <c r="D2715" s="29"/>
    </row>
    <row r="2716" spans="3:4">
      <c r="C2716" s="29"/>
      <c r="D2716" s="29"/>
    </row>
    <row r="2717" spans="3:4">
      <c r="C2717" s="29"/>
      <c r="D2717" s="29"/>
    </row>
    <row r="2718" spans="3:4">
      <c r="C2718" s="29"/>
      <c r="D2718" s="29"/>
    </row>
    <row r="2719" spans="3:4">
      <c r="C2719" s="29"/>
      <c r="D2719" s="29"/>
    </row>
    <row r="2720" spans="3:4">
      <c r="C2720" s="29"/>
      <c r="D2720" s="29"/>
    </row>
    <row r="2721" spans="3:4">
      <c r="C2721" s="29"/>
      <c r="D2721" s="29"/>
    </row>
    <row r="2722" spans="3:4">
      <c r="C2722" s="29"/>
      <c r="D2722" s="29"/>
    </row>
    <row r="2723" spans="3:4">
      <c r="C2723" s="29"/>
      <c r="D2723" s="29"/>
    </row>
    <row r="2724" spans="3:4">
      <c r="C2724" s="29"/>
      <c r="D2724" s="29"/>
    </row>
    <row r="2725" spans="3:4">
      <c r="C2725" s="29"/>
      <c r="D2725" s="29"/>
    </row>
    <row r="2726" spans="3:4">
      <c r="C2726" s="29"/>
      <c r="D2726" s="29"/>
    </row>
    <row r="2727" spans="3:4">
      <c r="C2727" s="29"/>
      <c r="D2727" s="29"/>
    </row>
    <row r="2728" spans="3:4">
      <c r="C2728" s="29"/>
      <c r="D2728" s="29"/>
    </row>
    <row r="2729" spans="3:4">
      <c r="C2729" s="29"/>
      <c r="D2729" s="29"/>
    </row>
    <row r="2730" spans="3:4">
      <c r="C2730" s="29"/>
      <c r="D2730" s="29"/>
    </row>
    <row r="2731" spans="3:4">
      <c r="C2731" s="29"/>
      <c r="D2731" s="29"/>
    </row>
    <row r="2732" spans="3:4">
      <c r="C2732" s="29"/>
      <c r="D2732" s="29"/>
    </row>
    <row r="2733" spans="3:4">
      <c r="C2733" s="29"/>
      <c r="D2733" s="29"/>
    </row>
    <row r="2734" spans="3:4">
      <c r="C2734" s="29"/>
      <c r="D2734" s="29"/>
    </row>
    <row r="2735" spans="3:4">
      <c r="C2735" s="29"/>
      <c r="D2735" s="29"/>
    </row>
    <row r="2736" spans="3:4">
      <c r="C2736" s="29"/>
      <c r="D2736" s="29"/>
    </row>
    <row r="2737" spans="3:4">
      <c r="C2737" s="29"/>
      <c r="D2737" s="29"/>
    </row>
    <row r="2738" spans="3:4">
      <c r="C2738" s="29"/>
      <c r="D2738" s="29"/>
    </row>
    <row r="2739" spans="3:4">
      <c r="C2739" s="29"/>
      <c r="D2739" s="29"/>
    </row>
    <row r="2740" spans="3:4">
      <c r="C2740" s="29"/>
      <c r="D2740" s="29"/>
    </row>
    <row r="2741" spans="3:4">
      <c r="C2741" s="29"/>
      <c r="D2741" s="29"/>
    </row>
    <row r="2742" spans="3:4">
      <c r="C2742" s="29"/>
      <c r="D2742" s="29"/>
    </row>
    <row r="2743" spans="3:4">
      <c r="C2743" s="29"/>
      <c r="D2743" s="29"/>
    </row>
    <row r="2744" spans="3:4">
      <c r="C2744" s="29"/>
      <c r="D2744" s="29"/>
    </row>
    <row r="2745" spans="3:4">
      <c r="C2745" s="29"/>
      <c r="D2745" s="29"/>
    </row>
    <row r="2746" spans="3:4">
      <c r="C2746" s="29"/>
      <c r="D2746" s="29"/>
    </row>
    <row r="2747" spans="3:4">
      <c r="C2747" s="29"/>
      <c r="D2747" s="29"/>
    </row>
    <row r="2748" spans="3:4">
      <c r="C2748" s="29"/>
      <c r="D2748" s="29"/>
    </row>
    <row r="2749" spans="3:4">
      <c r="C2749" s="29"/>
      <c r="D2749" s="29"/>
    </row>
    <row r="2750" spans="3:4">
      <c r="C2750" s="29"/>
      <c r="D2750" s="29"/>
    </row>
    <row r="2751" spans="3:4">
      <c r="C2751" s="29"/>
      <c r="D2751" s="29"/>
    </row>
    <row r="2752" spans="3:4">
      <c r="C2752" s="29"/>
      <c r="D2752" s="29"/>
    </row>
    <row r="2753" spans="3:4">
      <c r="C2753" s="29"/>
      <c r="D2753" s="29"/>
    </row>
    <row r="2754" spans="3:4">
      <c r="C2754" s="29"/>
      <c r="D2754" s="29"/>
    </row>
    <row r="2755" spans="3:4">
      <c r="C2755" s="29"/>
      <c r="D2755" s="29"/>
    </row>
    <row r="2756" spans="3:4">
      <c r="C2756" s="29"/>
      <c r="D2756" s="29"/>
    </row>
    <row r="2757" spans="3:4">
      <c r="C2757" s="29"/>
      <c r="D2757" s="29"/>
    </row>
    <row r="2758" spans="3:4">
      <c r="C2758" s="29"/>
      <c r="D2758" s="29"/>
    </row>
    <row r="2759" spans="3:4">
      <c r="C2759" s="29"/>
      <c r="D2759" s="29"/>
    </row>
    <row r="2760" spans="3:4">
      <c r="C2760" s="29"/>
      <c r="D2760" s="29"/>
    </row>
    <row r="2761" spans="3:4">
      <c r="C2761" s="29"/>
      <c r="D2761" s="29"/>
    </row>
    <row r="2762" spans="3:4">
      <c r="C2762" s="29"/>
      <c r="D2762" s="29"/>
    </row>
    <row r="2763" spans="3:4">
      <c r="C2763" s="29"/>
      <c r="D2763" s="29"/>
    </row>
    <row r="2764" spans="3:4">
      <c r="C2764" s="29"/>
      <c r="D2764" s="29"/>
    </row>
    <row r="2765" spans="3:4">
      <c r="C2765" s="29"/>
      <c r="D2765" s="29"/>
    </row>
    <row r="2766" spans="3:4">
      <c r="C2766" s="29"/>
      <c r="D2766" s="29"/>
    </row>
    <row r="2767" spans="3:4">
      <c r="C2767" s="29"/>
      <c r="D2767" s="29"/>
    </row>
    <row r="2768" spans="3:4">
      <c r="C2768" s="29"/>
      <c r="D2768" s="29"/>
    </row>
    <row r="2769" spans="3:4">
      <c r="C2769" s="29"/>
      <c r="D2769" s="29"/>
    </row>
    <row r="2770" spans="3:4">
      <c r="C2770" s="29"/>
      <c r="D2770" s="29"/>
    </row>
    <row r="2771" spans="3:4">
      <c r="C2771" s="29"/>
      <c r="D2771" s="29"/>
    </row>
    <row r="2772" spans="3:4">
      <c r="C2772" s="29"/>
      <c r="D2772" s="29"/>
    </row>
    <row r="2773" spans="3:4">
      <c r="C2773" s="29"/>
      <c r="D2773" s="29"/>
    </row>
    <row r="2774" spans="3:4">
      <c r="C2774" s="29"/>
      <c r="D2774" s="29"/>
    </row>
    <row r="2775" spans="3:4">
      <c r="C2775" s="29"/>
      <c r="D2775" s="29"/>
    </row>
    <row r="2776" spans="3:4">
      <c r="C2776" s="29"/>
      <c r="D2776" s="29"/>
    </row>
    <row r="2777" spans="3:4">
      <c r="C2777" s="29"/>
      <c r="D2777" s="29"/>
    </row>
    <row r="2778" spans="3:4">
      <c r="C2778" s="29"/>
      <c r="D2778" s="29"/>
    </row>
    <row r="2779" spans="3:4">
      <c r="C2779" s="29"/>
      <c r="D2779" s="29"/>
    </row>
    <row r="2780" spans="3:4">
      <c r="C2780" s="29"/>
      <c r="D2780" s="29"/>
    </row>
    <row r="2781" spans="3:4">
      <c r="C2781" s="29"/>
      <c r="D2781" s="29"/>
    </row>
    <row r="2782" spans="3:4">
      <c r="C2782" s="29"/>
      <c r="D2782" s="29"/>
    </row>
    <row r="2783" spans="3:4">
      <c r="C2783" s="29"/>
      <c r="D2783" s="29"/>
    </row>
    <row r="2784" spans="3:4">
      <c r="C2784" s="29"/>
      <c r="D2784" s="29"/>
    </row>
    <row r="2785" spans="3:4">
      <c r="C2785" s="29"/>
      <c r="D2785" s="29"/>
    </row>
    <row r="2786" spans="3:4">
      <c r="C2786" s="29"/>
      <c r="D2786" s="29"/>
    </row>
    <row r="2787" spans="3:4">
      <c r="C2787" s="29"/>
      <c r="D2787" s="29"/>
    </row>
    <row r="2788" spans="3:4">
      <c r="C2788" s="29"/>
      <c r="D2788" s="29"/>
    </row>
    <row r="2789" spans="3:4">
      <c r="C2789" s="29"/>
      <c r="D2789" s="29"/>
    </row>
    <row r="2790" spans="3:4">
      <c r="C2790" s="29"/>
      <c r="D2790" s="29"/>
    </row>
    <row r="2791" spans="3:4">
      <c r="C2791" s="29"/>
      <c r="D2791" s="29"/>
    </row>
    <row r="2792" spans="3:4">
      <c r="C2792" s="29"/>
      <c r="D2792" s="29"/>
    </row>
    <row r="2793" spans="3:4">
      <c r="C2793" s="29"/>
      <c r="D2793" s="29"/>
    </row>
    <row r="2794" spans="3:4">
      <c r="C2794" s="29"/>
      <c r="D2794" s="29"/>
    </row>
    <row r="2795" spans="3:4">
      <c r="C2795" s="29"/>
      <c r="D2795" s="29"/>
    </row>
    <row r="2796" spans="3:4">
      <c r="C2796" s="29"/>
      <c r="D2796" s="29"/>
    </row>
    <row r="2797" spans="3:4">
      <c r="C2797" s="29"/>
      <c r="D2797" s="29"/>
    </row>
    <row r="2798" spans="3:4">
      <c r="C2798" s="29"/>
      <c r="D2798" s="29"/>
    </row>
    <row r="2799" spans="3:4">
      <c r="C2799" s="29"/>
      <c r="D2799" s="29"/>
    </row>
    <row r="2800" spans="3:4">
      <c r="C2800" s="29"/>
      <c r="D2800" s="29"/>
    </row>
    <row r="2801" spans="3:4">
      <c r="C2801" s="29"/>
      <c r="D2801" s="29"/>
    </row>
    <row r="2802" spans="3:4">
      <c r="C2802" s="29"/>
      <c r="D2802" s="29"/>
    </row>
    <row r="2803" spans="3:4">
      <c r="C2803" s="29"/>
      <c r="D2803" s="29"/>
    </row>
    <row r="2804" spans="3:4">
      <c r="C2804" s="29"/>
      <c r="D2804" s="29"/>
    </row>
    <row r="2805" spans="3:4">
      <c r="C2805" s="29"/>
      <c r="D2805" s="29"/>
    </row>
    <row r="2806" spans="3:4">
      <c r="C2806" s="29"/>
      <c r="D2806" s="29"/>
    </row>
    <row r="2807" spans="3:4">
      <c r="C2807" s="29"/>
      <c r="D2807" s="29"/>
    </row>
    <row r="2808" spans="3:4">
      <c r="C2808" s="29"/>
      <c r="D2808" s="29"/>
    </row>
    <row r="2809" spans="3:4">
      <c r="C2809" s="29"/>
      <c r="D2809" s="29"/>
    </row>
    <row r="2810" spans="3:4">
      <c r="C2810" s="29"/>
      <c r="D2810" s="29"/>
    </row>
    <row r="2811" spans="3:4">
      <c r="C2811" s="29"/>
      <c r="D2811" s="29"/>
    </row>
    <row r="2812" spans="3:4">
      <c r="C2812" s="29"/>
      <c r="D2812" s="29"/>
    </row>
    <row r="2813" spans="3:4">
      <c r="C2813" s="29"/>
      <c r="D2813" s="29"/>
    </row>
    <row r="2814" spans="3:4">
      <c r="C2814" s="29"/>
      <c r="D2814" s="29"/>
    </row>
    <row r="2815" spans="3:4">
      <c r="C2815" s="29"/>
      <c r="D2815" s="29"/>
    </row>
    <row r="2816" spans="3:4">
      <c r="C2816" s="29"/>
      <c r="D2816" s="29"/>
    </row>
    <row r="2817" spans="3:4">
      <c r="C2817" s="29"/>
      <c r="D2817" s="29"/>
    </row>
    <row r="2818" spans="3:4">
      <c r="C2818" s="29"/>
      <c r="D2818" s="29"/>
    </row>
    <row r="2819" spans="3:4">
      <c r="C2819" s="29"/>
      <c r="D2819" s="29"/>
    </row>
    <row r="2820" spans="3:4">
      <c r="C2820" s="29"/>
      <c r="D2820" s="29"/>
    </row>
    <row r="2821" spans="3:4">
      <c r="C2821" s="29"/>
      <c r="D2821" s="29"/>
    </row>
    <row r="2822" spans="3:4">
      <c r="C2822" s="29"/>
      <c r="D2822" s="29"/>
    </row>
    <row r="2823" spans="3:4">
      <c r="C2823" s="29"/>
      <c r="D2823" s="29"/>
    </row>
    <row r="2824" spans="3:4">
      <c r="C2824" s="29"/>
      <c r="D2824" s="29"/>
    </row>
    <row r="2825" spans="3:4">
      <c r="C2825" s="29"/>
      <c r="D2825" s="29"/>
    </row>
    <row r="2826" spans="3:4">
      <c r="C2826" s="29"/>
      <c r="D2826" s="29"/>
    </row>
    <row r="2827" spans="3:4">
      <c r="C2827" s="29"/>
      <c r="D2827" s="29"/>
    </row>
    <row r="2828" spans="3:4">
      <c r="C2828" s="29"/>
      <c r="D2828" s="29"/>
    </row>
    <row r="2829" spans="3:4">
      <c r="C2829" s="29"/>
      <c r="D2829" s="29"/>
    </row>
    <row r="2830" spans="3:4">
      <c r="C2830" s="29"/>
      <c r="D2830" s="29"/>
    </row>
    <row r="2831" spans="3:4">
      <c r="C2831" s="29"/>
      <c r="D2831" s="29"/>
    </row>
    <row r="2832" spans="3:4">
      <c r="C2832" s="29"/>
      <c r="D2832" s="29"/>
    </row>
    <row r="2833" spans="3:4">
      <c r="C2833" s="29"/>
      <c r="D2833" s="29"/>
    </row>
    <row r="2834" spans="3:4">
      <c r="C2834" s="29"/>
      <c r="D2834" s="29"/>
    </row>
    <row r="2835" spans="3:4">
      <c r="C2835" s="29"/>
      <c r="D2835" s="29"/>
    </row>
    <row r="2836" spans="3:4">
      <c r="C2836" s="29"/>
      <c r="D2836" s="29"/>
    </row>
    <row r="2837" spans="3:4">
      <c r="C2837" s="29"/>
      <c r="D2837" s="29"/>
    </row>
    <row r="2838" spans="3:4">
      <c r="C2838" s="29"/>
      <c r="D2838" s="29"/>
    </row>
    <row r="2839" spans="3:4">
      <c r="C2839" s="29"/>
      <c r="D2839" s="29"/>
    </row>
    <row r="2840" spans="3:4">
      <c r="C2840" s="29"/>
      <c r="D2840" s="29"/>
    </row>
    <row r="2841" spans="3:4">
      <c r="C2841" s="29"/>
      <c r="D2841" s="29"/>
    </row>
    <row r="2842" spans="3:4">
      <c r="C2842" s="29"/>
      <c r="D2842" s="29"/>
    </row>
    <row r="2843" spans="3:4">
      <c r="C2843" s="29"/>
      <c r="D2843" s="29"/>
    </row>
    <row r="2844" spans="3:4">
      <c r="C2844" s="29"/>
      <c r="D2844" s="29"/>
    </row>
    <row r="2845" spans="3:4">
      <c r="C2845" s="29"/>
      <c r="D2845" s="29"/>
    </row>
    <row r="2846" spans="3:4">
      <c r="C2846" s="29"/>
      <c r="D2846" s="29"/>
    </row>
    <row r="2847" spans="3:4">
      <c r="C2847" s="29"/>
      <c r="D2847" s="29"/>
    </row>
    <row r="2848" spans="3:4">
      <c r="C2848" s="29"/>
      <c r="D2848" s="29"/>
    </row>
    <row r="2849" spans="3:4">
      <c r="C2849" s="29"/>
      <c r="D2849" s="29"/>
    </row>
    <row r="2850" spans="3:4">
      <c r="C2850" s="29"/>
      <c r="D2850" s="29"/>
    </row>
    <row r="2851" spans="3:4">
      <c r="C2851" s="29"/>
      <c r="D2851" s="29"/>
    </row>
    <row r="2852" spans="3:4">
      <c r="C2852" s="29"/>
      <c r="D2852" s="29"/>
    </row>
    <row r="2853" spans="3:4">
      <c r="C2853" s="29"/>
      <c r="D2853" s="29"/>
    </row>
    <row r="2854" spans="3:4">
      <c r="C2854" s="29"/>
      <c r="D2854" s="29"/>
    </row>
    <row r="2855" spans="3:4">
      <c r="C2855" s="29"/>
      <c r="D2855" s="29"/>
    </row>
    <row r="2856" spans="3:4">
      <c r="C2856" s="29"/>
      <c r="D2856" s="29"/>
    </row>
    <row r="2857" spans="3:4">
      <c r="C2857" s="29"/>
      <c r="D2857" s="29"/>
    </row>
    <row r="2858" spans="3:4">
      <c r="C2858" s="29"/>
      <c r="D2858" s="29"/>
    </row>
    <row r="2859" spans="3:4">
      <c r="C2859" s="29"/>
      <c r="D2859" s="29"/>
    </row>
    <row r="2860" spans="3:4">
      <c r="C2860" s="29"/>
      <c r="D2860" s="29"/>
    </row>
    <row r="2861" spans="3:4">
      <c r="C2861" s="29"/>
      <c r="D2861" s="29"/>
    </row>
    <row r="2862" spans="3:4">
      <c r="C2862" s="29"/>
      <c r="D2862" s="29"/>
    </row>
    <row r="2863" spans="3:4">
      <c r="C2863" s="29"/>
      <c r="D2863" s="29"/>
    </row>
    <row r="2864" spans="3:4">
      <c r="C2864" s="29"/>
      <c r="D2864" s="29"/>
    </row>
    <row r="2865" spans="3:4">
      <c r="C2865" s="29"/>
      <c r="D2865" s="29"/>
    </row>
    <row r="2866" spans="3:4">
      <c r="C2866" s="29"/>
      <c r="D2866" s="29"/>
    </row>
    <row r="2867" spans="3:4">
      <c r="C2867" s="29"/>
      <c r="D2867" s="29"/>
    </row>
    <row r="2868" spans="3:4">
      <c r="C2868" s="29"/>
      <c r="D2868" s="29"/>
    </row>
    <row r="2869" spans="3:4">
      <c r="C2869" s="29"/>
      <c r="D2869" s="29"/>
    </row>
    <row r="2870" spans="3:4">
      <c r="C2870" s="29"/>
      <c r="D2870" s="29"/>
    </row>
    <row r="2871" spans="3:4">
      <c r="C2871" s="29"/>
      <c r="D2871" s="29"/>
    </row>
    <row r="2872" spans="3:4">
      <c r="C2872" s="29"/>
      <c r="D2872" s="29"/>
    </row>
    <row r="2873" spans="3:4">
      <c r="C2873" s="29"/>
      <c r="D2873" s="29"/>
    </row>
    <row r="2874" spans="3:4">
      <c r="C2874" s="29"/>
      <c r="D2874" s="29"/>
    </row>
    <row r="2875" spans="3:4">
      <c r="C2875" s="29"/>
      <c r="D2875" s="29"/>
    </row>
    <row r="2876" spans="3:4">
      <c r="C2876" s="29"/>
      <c r="D2876" s="29"/>
    </row>
    <row r="2877" spans="3:4">
      <c r="C2877" s="29"/>
      <c r="D2877" s="29"/>
    </row>
    <row r="2878" spans="3:4">
      <c r="C2878" s="29"/>
      <c r="D2878" s="29"/>
    </row>
    <row r="2879" spans="3:4">
      <c r="C2879" s="29"/>
      <c r="D2879" s="29"/>
    </row>
    <row r="2880" spans="3:4">
      <c r="C2880" s="29"/>
      <c r="D2880" s="29"/>
    </row>
    <row r="2881" spans="3:4">
      <c r="C2881" s="29"/>
      <c r="D2881" s="29"/>
    </row>
    <row r="2882" spans="3:4">
      <c r="C2882" s="29"/>
      <c r="D2882" s="29"/>
    </row>
    <row r="2883" spans="3:4">
      <c r="C2883" s="29"/>
      <c r="D2883" s="29"/>
    </row>
    <row r="2884" spans="3:4">
      <c r="C2884" s="29"/>
      <c r="D2884" s="29"/>
    </row>
    <row r="2885" spans="3:4">
      <c r="C2885" s="29"/>
      <c r="D2885" s="29"/>
    </row>
    <row r="2886" spans="3:4">
      <c r="C2886" s="29"/>
      <c r="D2886" s="29"/>
    </row>
    <row r="2887" spans="3:4">
      <c r="C2887" s="29"/>
      <c r="D2887" s="29"/>
    </row>
    <row r="2888" spans="3:4">
      <c r="C2888" s="29"/>
      <c r="D2888" s="29"/>
    </row>
    <row r="2889" spans="3:4">
      <c r="C2889" s="29"/>
      <c r="D2889" s="29"/>
    </row>
    <row r="2890" spans="3:4">
      <c r="C2890" s="29"/>
      <c r="D2890" s="29"/>
    </row>
    <row r="2891" spans="3:4">
      <c r="C2891" s="29"/>
      <c r="D2891" s="29"/>
    </row>
    <row r="2892" spans="3:4">
      <c r="C2892" s="29"/>
      <c r="D2892" s="29"/>
    </row>
    <row r="2893" spans="3:4">
      <c r="C2893" s="29"/>
      <c r="D2893" s="29"/>
    </row>
    <row r="2894" spans="3:4">
      <c r="C2894" s="29"/>
      <c r="D2894" s="29"/>
    </row>
    <row r="2895" spans="3:4">
      <c r="C2895" s="29"/>
      <c r="D2895" s="29"/>
    </row>
    <row r="2896" spans="3:4">
      <c r="C2896" s="29"/>
      <c r="D2896" s="29"/>
    </row>
    <row r="2897" spans="3:4">
      <c r="C2897" s="29"/>
      <c r="D2897" s="29"/>
    </row>
    <row r="2898" spans="3:4">
      <c r="C2898" s="29"/>
      <c r="D2898" s="29"/>
    </row>
    <row r="2899" spans="3:4">
      <c r="C2899" s="29"/>
      <c r="D2899" s="29"/>
    </row>
    <row r="2900" spans="3:4">
      <c r="C2900" s="29"/>
      <c r="D2900" s="29"/>
    </row>
    <row r="2901" spans="3:4">
      <c r="C2901" s="29"/>
      <c r="D2901" s="29"/>
    </row>
    <row r="2902" spans="3:4">
      <c r="C2902" s="29"/>
      <c r="D2902" s="29"/>
    </row>
    <row r="2903" spans="3:4">
      <c r="C2903" s="29"/>
      <c r="D2903" s="29"/>
    </row>
    <row r="2904" spans="3:4">
      <c r="C2904" s="29"/>
      <c r="D2904" s="29"/>
    </row>
    <row r="2905" spans="3:4">
      <c r="C2905" s="29"/>
      <c r="D2905" s="29"/>
    </row>
    <row r="2906" spans="3:4">
      <c r="C2906" s="29"/>
      <c r="D2906" s="29"/>
    </row>
    <row r="2907" spans="3:4">
      <c r="C2907" s="29"/>
      <c r="D2907" s="29"/>
    </row>
    <row r="2908" spans="3:4">
      <c r="C2908" s="29"/>
      <c r="D2908" s="29"/>
    </row>
    <row r="2909" spans="3:4">
      <c r="C2909" s="29"/>
      <c r="D2909" s="29"/>
    </row>
    <row r="2910" spans="3:4">
      <c r="C2910" s="29"/>
      <c r="D2910" s="29"/>
    </row>
    <row r="2911" spans="3:4">
      <c r="C2911" s="29"/>
      <c r="D2911" s="29"/>
    </row>
    <row r="2912" spans="3:4">
      <c r="C2912" s="29"/>
      <c r="D2912" s="29"/>
    </row>
    <row r="2913" spans="3:4">
      <c r="C2913" s="29"/>
      <c r="D2913" s="29"/>
    </row>
    <row r="2914" spans="3:4">
      <c r="C2914" s="29"/>
      <c r="D2914" s="29"/>
    </row>
    <row r="2915" spans="3:4">
      <c r="C2915" s="29"/>
      <c r="D2915" s="29"/>
    </row>
    <row r="2916" spans="3:4">
      <c r="C2916" s="29"/>
      <c r="D2916" s="29"/>
    </row>
    <row r="2917" spans="3:4">
      <c r="C2917" s="29"/>
      <c r="D2917" s="29"/>
    </row>
    <row r="2918" spans="3:4">
      <c r="C2918" s="29"/>
      <c r="D2918" s="29"/>
    </row>
    <row r="2919" spans="3:4">
      <c r="C2919" s="29"/>
      <c r="D2919" s="29"/>
    </row>
    <row r="2920" spans="3:4">
      <c r="C2920" s="29"/>
      <c r="D2920" s="29"/>
    </row>
    <row r="2921" spans="3:4">
      <c r="C2921" s="29"/>
      <c r="D2921" s="29"/>
    </row>
    <row r="2922" spans="3:4">
      <c r="C2922" s="29"/>
      <c r="D2922" s="29"/>
    </row>
    <row r="2923" spans="3:4">
      <c r="C2923" s="29"/>
      <c r="D2923" s="29"/>
    </row>
    <row r="2924" spans="3:4">
      <c r="C2924" s="29"/>
      <c r="D2924" s="29"/>
    </row>
    <row r="2925" spans="3:4">
      <c r="C2925" s="29"/>
      <c r="D2925" s="29"/>
    </row>
    <row r="2926" spans="3:4">
      <c r="C2926" s="29"/>
      <c r="D2926" s="29"/>
    </row>
    <row r="2927" spans="3:4">
      <c r="C2927" s="29"/>
      <c r="D2927" s="29"/>
    </row>
    <row r="2928" spans="3:4">
      <c r="C2928" s="29"/>
      <c r="D2928" s="29"/>
    </row>
    <row r="2929" spans="3:4">
      <c r="C2929" s="29"/>
      <c r="D2929" s="29"/>
    </row>
    <row r="2930" spans="3:4">
      <c r="C2930" s="29"/>
      <c r="D2930" s="29"/>
    </row>
    <row r="2931" spans="3:4">
      <c r="C2931" s="29"/>
      <c r="D2931" s="29"/>
    </row>
    <row r="2932" spans="3:4">
      <c r="C2932" s="29"/>
      <c r="D2932" s="29"/>
    </row>
    <row r="2933" spans="3:4">
      <c r="C2933" s="29"/>
      <c r="D2933" s="29"/>
    </row>
    <row r="2934" spans="3:4">
      <c r="C2934" s="29"/>
      <c r="D2934" s="29"/>
    </row>
    <row r="2935" spans="3:4">
      <c r="C2935" s="29"/>
      <c r="D2935" s="29"/>
    </row>
    <row r="2936" spans="3:4">
      <c r="C2936" s="29"/>
      <c r="D2936" s="29"/>
    </row>
    <row r="2937" spans="3:4">
      <c r="C2937" s="29"/>
      <c r="D2937" s="29"/>
    </row>
    <row r="2938" spans="3:4">
      <c r="C2938" s="29"/>
      <c r="D2938" s="29"/>
    </row>
    <row r="2939" spans="3:4">
      <c r="C2939" s="29"/>
      <c r="D2939" s="29"/>
    </row>
    <row r="2940" spans="3:4">
      <c r="C2940" s="29"/>
      <c r="D2940" s="29"/>
    </row>
    <row r="2941" spans="3:4">
      <c r="C2941" s="29"/>
      <c r="D2941" s="29"/>
    </row>
    <row r="2942" spans="3:4">
      <c r="C2942" s="29"/>
      <c r="D2942" s="29"/>
    </row>
    <row r="2943" spans="3:4">
      <c r="C2943" s="29"/>
      <c r="D2943" s="29"/>
    </row>
    <row r="2944" spans="3:4">
      <c r="C2944" s="29"/>
      <c r="D2944" s="29"/>
    </row>
    <row r="2945" spans="3:4">
      <c r="C2945" s="29"/>
      <c r="D2945" s="29"/>
    </row>
    <row r="2946" spans="3:4">
      <c r="C2946" s="29"/>
      <c r="D2946" s="29"/>
    </row>
    <row r="2947" spans="3:4">
      <c r="C2947" s="29"/>
      <c r="D2947" s="29"/>
    </row>
    <row r="2948" spans="3:4">
      <c r="C2948" s="29"/>
      <c r="D2948" s="29"/>
    </row>
    <row r="2949" spans="3:4">
      <c r="C2949" s="29"/>
      <c r="D2949" s="29"/>
    </row>
    <row r="2950" spans="3:4">
      <c r="C2950" s="29"/>
      <c r="D2950" s="29"/>
    </row>
    <row r="2951" spans="3:4">
      <c r="C2951" s="29"/>
      <c r="D2951" s="29"/>
    </row>
    <row r="2952" spans="3:4">
      <c r="C2952" s="29"/>
      <c r="D2952" s="29"/>
    </row>
    <row r="2953" spans="3:4">
      <c r="C2953" s="29"/>
      <c r="D2953" s="29"/>
    </row>
    <row r="2954" spans="3:4">
      <c r="C2954" s="29"/>
      <c r="D2954" s="29"/>
    </row>
    <row r="2955" spans="3:4">
      <c r="C2955" s="29"/>
      <c r="D2955" s="29"/>
    </row>
    <row r="2956" spans="3:4">
      <c r="C2956" s="29"/>
      <c r="D2956" s="29"/>
    </row>
    <row r="2957" spans="3:4">
      <c r="C2957" s="29"/>
      <c r="D2957" s="29"/>
    </row>
    <row r="2958" spans="3:4">
      <c r="C2958" s="29"/>
      <c r="D2958" s="29"/>
    </row>
    <row r="2959" spans="3:4">
      <c r="C2959" s="29"/>
      <c r="D2959" s="29"/>
    </row>
    <row r="2960" spans="3:4">
      <c r="C2960" s="29"/>
      <c r="D2960" s="29"/>
    </row>
    <row r="2961" spans="3:4">
      <c r="C2961" s="29"/>
      <c r="D2961" s="29"/>
    </row>
    <row r="2962" spans="3:4">
      <c r="C2962" s="29"/>
      <c r="D2962" s="29"/>
    </row>
    <row r="2963" spans="3:4">
      <c r="C2963" s="29"/>
      <c r="D2963" s="29"/>
    </row>
    <row r="2964" spans="3:4">
      <c r="C2964" s="29"/>
      <c r="D2964" s="29"/>
    </row>
    <row r="2965" spans="3:4">
      <c r="C2965" s="29"/>
      <c r="D2965" s="29"/>
    </row>
    <row r="2966" spans="3:4">
      <c r="C2966" s="29"/>
      <c r="D2966" s="29"/>
    </row>
    <row r="2967" spans="3:4">
      <c r="C2967" s="29"/>
      <c r="D2967" s="29"/>
    </row>
    <row r="2968" spans="3:4">
      <c r="C2968" s="29"/>
      <c r="D2968" s="29"/>
    </row>
    <row r="2969" spans="3:4">
      <c r="C2969" s="29"/>
      <c r="D2969" s="29"/>
    </row>
    <row r="2970" spans="3:4">
      <c r="C2970" s="29"/>
      <c r="D2970" s="29"/>
    </row>
    <row r="2971" spans="3:4">
      <c r="C2971" s="29"/>
      <c r="D2971" s="29"/>
    </row>
    <row r="2972" spans="3:4">
      <c r="C2972" s="29"/>
      <c r="D2972" s="29"/>
    </row>
    <row r="2973" spans="3:4">
      <c r="C2973" s="29"/>
      <c r="D2973" s="29"/>
    </row>
    <row r="2974" spans="3:4">
      <c r="C2974" s="29"/>
      <c r="D2974" s="29"/>
    </row>
    <row r="2975" spans="3:4">
      <c r="C2975" s="29"/>
      <c r="D2975" s="29"/>
    </row>
    <row r="2976" spans="3:4">
      <c r="C2976" s="29"/>
      <c r="D2976" s="29"/>
    </row>
    <row r="2977" spans="3:4">
      <c r="C2977" s="29"/>
      <c r="D2977" s="29"/>
    </row>
    <row r="2978" spans="3:4">
      <c r="C2978" s="29"/>
      <c r="D2978" s="29"/>
    </row>
    <row r="2979" spans="3:4">
      <c r="C2979" s="29"/>
      <c r="D2979" s="29"/>
    </row>
    <row r="2980" spans="3:4">
      <c r="C2980" s="29"/>
      <c r="D2980" s="29"/>
    </row>
    <row r="2981" spans="3:4">
      <c r="C2981" s="29"/>
      <c r="D2981" s="29"/>
    </row>
    <row r="2982" spans="3:4">
      <c r="C2982" s="29"/>
      <c r="D2982" s="29"/>
    </row>
    <row r="2983" spans="3:4">
      <c r="C2983" s="29"/>
      <c r="D2983" s="29"/>
    </row>
    <row r="2984" spans="3:4">
      <c r="C2984" s="29"/>
      <c r="D2984" s="29"/>
    </row>
    <row r="2985" spans="3:4">
      <c r="C2985" s="29"/>
      <c r="D2985" s="29"/>
    </row>
    <row r="2986" spans="3:4">
      <c r="C2986" s="29"/>
      <c r="D2986" s="29"/>
    </row>
    <row r="2987" spans="3:4">
      <c r="C2987" s="29"/>
      <c r="D2987" s="29"/>
    </row>
    <row r="2988" spans="3:4">
      <c r="C2988" s="29"/>
      <c r="D2988" s="29"/>
    </row>
    <row r="2989" spans="3:4">
      <c r="C2989" s="29"/>
      <c r="D2989" s="29"/>
    </row>
    <row r="2990" spans="3:4">
      <c r="C2990" s="29"/>
      <c r="D2990" s="29"/>
    </row>
    <row r="2991" spans="3:4">
      <c r="C2991" s="29"/>
      <c r="D2991" s="29"/>
    </row>
    <row r="2992" spans="3:4">
      <c r="C2992" s="29"/>
      <c r="D2992" s="29"/>
    </row>
    <row r="2993" spans="3:4">
      <c r="C2993" s="29"/>
      <c r="D2993" s="29"/>
    </row>
    <row r="2994" spans="3:4">
      <c r="C2994" s="29"/>
      <c r="D2994" s="29"/>
    </row>
    <row r="2995" spans="3:4">
      <c r="C2995" s="29"/>
      <c r="D2995" s="29"/>
    </row>
    <row r="2996" spans="3:4">
      <c r="C2996" s="29"/>
      <c r="D2996" s="29"/>
    </row>
    <row r="2997" spans="3:4">
      <c r="C2997" s="29"/>
      <c r="D2997" s="29"/>
    </row>
    <row r="2998" spans="3:4">
      <c r="C2998" s="29"/>
      <c r="D2998" s="29"/>
    </row>
    <row r="2999" spans="3:4">
      <c r="C2999" s="29"/>
      <c r="D2999" s="29"/>
    </row>
    <row r="3000" spans="3:4">
      <c r="C3000" s="29"/>
      <c r="D3000" s="29"/>
    </row>
    <row r="3001" spans="3:4">
      <c r="C3001" s="29"/>
      <c r="D3001" s="29"/>
    </row>
    <row r="3002" spans="3:4">
      <c r="C3002" s="29"/>
      <c r="D3002" s="29"/>
    </row>
    <row r="3003" spans="3:4">
      <c r="C3003" s="29"/>
      <c r="D3003" s="29"/>
    </row>
    <row r="3004" spans="3:4">
      <c r="C3004" s="29"/>
      <c r="D3004" s="29"/>
    </row>
    <row r="3005" spans="3:4">
      <c r="C3005" s="29"/>
      <c r="D3005" s="29"/>
    </row>
    <row r="3006" spans="3:4">
      <c r="C3006" s="29"/>
      <c r="D3006" s="29"/>
    </row>
    <row r="3007" spans="3:4">
      <c r="C3007" s="29"/>
      <c r="D3007" s="29"/>
    </row>
    <row r="3008" spans="3:4">
      <c r="C3008" s="29"/>
      <c r="D3008" s="29"/>
    </row>
    <row r="3009" spans="3:4">
      <c r="C3009" s="29"/>
      <c r="D3009" s="29"/>
    </row>
    <row r="3010" spans="3:4">
      <c r="C3010" s="29"/>
      <c r="D3010" s="29"/>
    </row>
    <row r="3011" spans="3:4">
      <c r="C3011" s="29"/>
      <c r="D3011" s="29"/>
    </row>
    <row r="3012" spans="3:4">
      <c r="C3012" s="29"/>
      <c r="D3012" s="29"/>
    </row>
    <row r="3013" spans="3:4">
      <c r="C3013" s="29"/>
      <c r="D3013" s="29"/>
    </row>
    <row r="3014" spans="3:4">
      <c r="C3014" s="29"/>
      <c r="D3014" s="29"/>
    </row>
    <row r="3015" spans="3:4">
      <c r="C3015" s="29"/>
      <c r="D3015" s="29"/>
    </row>
    <row r="3016" spans="3:4">
      <c r="C3016" s="29"/>
      <c r="D3016" s="29"/>
    </row>
    <row r="3017" spans="3:4">
      <c r="C3017" s="29"/>
      <c r="D3017" s="29"/>
    </row>
    <row r="3018" spans="3:4">
      <c r="C3018" s="29"/>
      <c r="D3018" s="29"/>
    </row>
    <row r="3019" spans="3:4">
      <c r="C3019" s="29"/>
      <c r="D3019" s="29"/>
    </row>
    <row r="3020" spans="3:4">
      <c r="C3020" s="29"/>
      <c r="D3020" s="29"/>
    </row>
    <row r="3021" spans="3:4">
      <c r="C3021" s="29"/>
      <c r="D3021" s="29"/>
    </row>
    <row r="3022" spans="3:4">
      <c r="C3022" s="29"/>
      <c r="D3022" s="29"/>
    </row>
    <row r="3023" spans="3:4">
      <c r="C3023" s="29"/>
      <c r="D3023" s="29"/>
    </row>
    <row r="3024" spans="3:4">
      <c r="C3024" s="29"/>
      <c r="D3024" s="29"/>
    </row>
    <row r="3025" spans="3:4">
      <c r="C3025" s="29"/>
      <c r="D3025" s="29"/>
    </row>
    <row r="3026" spans="3:4">
      <c r="C3026" s="29"/>
      <c r="D3026" s="29"/>
    </row>
    <row r="3027" spans="3:4">
      <c r="C3027" s="29"/>
      <c r="D3027" s="29"/>
    </row>
    <row r="3028" spans="3:4">
      <c r="C3028" s="29"/>
      <c r="D3028" s="29"/>
    </row>
    <row r="3029" spans="3:4">
      <c r="C3029" s="29"/>
      <c r="D3029" s="29"/>
    </row>
    <row r="3030" spans="3:4">
      <c r="C3030" s="29"/>
      <c r="D3030" s="29"/>
    </row>
    <row r="3031" spans="3:4">
      <c r="C3031" s="29"/>
      <c r="D3031" s="29"/>
    </row>
    <row r="3032" spans="3:4">
      <c r="C3032" s="29"/>
      <c r="D3032" s="29"/>
    </row>
    <row r="3033" spans="3:4">
      <c r="C3033" s="29"/>
      <c r="D3033" s="29"/>
    </row>
    <row r="3034" spans="3:4">
      <c r="C3034" s="29"/>
      <c r="D3034" s="29"/>
    </row>
    <row r="3035" spans="3:4">
      <c r="C3035" s="29"/>
      <c r="D3035" s="29"/>
    </row>
    <row r="3036" spans="3:4">
      <c r="C3036" s="29"/>
      <c r="D3036" s="29"/>
    </row>
    <row r="3037" spans="3:4">
      <c r="C3037" s="29"/>
      <c r="D3037" s="29"/>
    </row>
    <row r="3038" spans="3:4">
      <c r="C3038" s="29"/>
      <c r="D3038" s="29"/>
    </row>
    <row r="3039" spans="3:4">
      <c r="C3039" s="29"/>
      <c r="D3039" s="29"/>
    </row>
    <row r="3040" spans="3:4">
      <c r="C3040" s="29"/>
      <c r="D3040" s="29"/>
    </row>
    <row r="3041" spans="3:4">
      <c r="C3041" s="29"/>
      <c r="D3041" s="29"/>
    </row>
    <row r="3042" spans="3:4">
      <c r="C3042" s="29"/>
      <c r="D3042" s="29"/>
    </row>
    <row r="3043" spans="3:4">
      <c r="C3043" s="29"/>
      <c r="D3043" s="29"/>
    </row>
    <row r="3044" spans="3:4">
      <c r="C3044" s="29"/>
      <c r="D3044" s="29"/>
    </row>
    <row r="3045" spans="3:4">
      <c r="C3045" s="29"/>
      <c r="D3045" s="29"/>
    </row>
    <row r="3046" spans="3:4">
      <c r="C3046" s="29"/>
      <c r="D3046" s="29"/>
    </row>
    <row r="3047" spans="3:4">
      <c r="C3047" s="29"/>
      <c r="D3047" s="29"/>
    </row>
    <row r="3048" spans="3:4">
      <c r="C3048" s="29"/>
      <c r="D3048" s="29"/>
    </row>
    <row r="3049" spans="3:4">
      <c r="C3049" s="29"/>
      <c r="D3049" s="29"/>
    </row>
    <row r="3050" spans="3:4">
      <c r="C3050" s="29"/>
      <c r="D3050" s="29"/>
    </row>
    <row r="3051" spans="3:4">
      <c r="C3051" s="29"/>
      <c r="D3051" s="29"/>
    </row>
    <row r="3052" spans="3:4">
      <c r="C3052" s="29"/>
      <c r="D3052" s="29"/>
    </row>
    <row r="3053" spans="3:4">
      <c r="C3053" s="29"/>
      <c r="D3053" s="29"/>
    </row>
    <row r="3054" spans="3:4">
      <c r="C3054" s="29"/>
      <c r="D3054" s="29"/>
    </row>
    <row r="3055" spans="3:4">
      <c r="C3055" s="29"/>
      <c r="D3055" s="29"/>
    </row>
    <row r="3056" spans="3:4">
      <c r="C3056" s="29"/>
      <c r="D3056" s="29"/>
    </row>
    <row r="3057" spans="3:4">
      <c r="C3057" s="29"/>
      <c r="D3057" s="29"/>
    </row>
    <row r="3058" spans="3:4">
      <c r="C3058" s="29"/>
      <c r="D3058" s="29"/>
    </row>
    <row r="3059" spans="3:4">
      <c r="C3059" s="29"/>
      <c r="D3059" s="29"/>
    </row>
    <row r="3060" spans="3:4">
      <c r="C3060" s="29"/>
      <c r="D3060" s="29"/>
    </row>
    <row r="3061" spans="3:4">
      <c r="C3061" s="29"/>
      <c r="D3061" s="29"/>
    </row>
    <row r="3062" spans="3:4">
      <c r="C3062" s="29"/>
      <c r="D3062" s="29"/>
    </row>
    <row r="3063" spans="3:4">
      <c r="C3063" s="29"/>
      <c r="D3063" s="29"/>
    </row>
    <row r="3064" spans="3:4">
      <c r="C3064" s="29"/>
      <c r="D3064" s="29"/>
    </row>
    <row r="3065" spans="3:4">
      <c r="C3065" s="29"/>
      <c r="D3065" s="29"/>
    </row>
    <row r="3066" spans="3:4">
      <c r="C3066" s="29"/>
      <c r="D3066" s="29"/>
    </row>
    <row r="3067" spans="3:4">
      <c r="C3067" s="29"/>
      <c r="D3067" s="29"/>
    </row>
    <row r="3068" spans="3:4">
      <c r="C3068" s="29"/>
      <c r="D3068" s="29"/>
    </row>
    <row r="3069" spans="3:4">
      <c r="C3069" s="29"/>
      <c r="D3069" s="29"/>
    </row>
    <row r="3070" spans="3:4">
      <c r="C3070" s="29"/>
      <c r="D3070" s="29"/>
    </row>
    <row r="3071" spans="3:4">
      <c r="C3071" s="29"/>
      <c r="D3071" s="29"/>
    </row>
    <row r="3072" spans="3:4">
      <c r="C3072" s="29"/>
      <c r="D3072" s="29"/>
    </row>
    <row r="3073" spans="3:4">
      <c r="C3073" s="29"/>
      <c r="D3073" s="29"/>
    </row>
    <row r="3074" spans="3:4">
      <c r="C3074" s="29"/>
      <c r="D3074" s="29"/>
    </row>
    <row r="3075" spans="3:4">
      <c r="C3075" s="29"/>
      <c r="D3075" s="29"/>
    </row>
    <row r="3076" spans="3:4">
      <c r="C3076" s="29"/>
      <c r="D3076" s="29"/>
    </row>
    <row r="3077" spans="3:4">
      <c r="C3077" s="29"/>
      <c r="D3077" s="29"/>
    </row>
    <row r="3078" spans="3:4">
      <c r="C3078" s="29"/>
      <c r="D3078" s="29"/>
    </row>
    <row r="3079" spans="3:4">
      <c r="C3079" s="29"/>
      <c r="D3079" s="29"/>
    </row>
    <row r="3080" spans="3:4">
      <c r="C3080" s="29"/>
      <c r="D3080" s="29"/>
    </row>
    <row r="3081" spans="3:4">
      <c r="C3081" s="29"/>
      <c r="D3081" s="29"/>
    </row>
    <row r="3082" spans="3:4">
      <c r="C3082" s="29"/>
      <c r="D3082" s="29"/>
    </row>
    <row r="3083" spans="3:4">
      <c r="C3083" s="29"/>
      <c r="D3083" s="29"/>
    </row>
    <row r="3084" spans="3:4">
      <c r="C3084" s="29"/>
      <c r="D3084" s="29"/>
    </row>
    <row r="3085" spans="3:4">
      <c r="C3085" s="29"/>
      <c r="D3085" s="29"/>
    </row>
    <row r="3086" spans="3:4">
      <c r="C3086" s="29"/>
      <c r="D3086" s="29"/>
    </row>
    <row r="3087" spans="3:4">
      <c r="C3087" s="29"/>
      <c r="D3087" s="29"/>
    </row>
    <row r="3088" spans="3:4">
      <c r="C3088" s="29"/>
      <c r="D3088" s="29"/>
    </row>
    <row r="3089" spans="3:4">
      <c r="C3089" s="29"/>
      <c r="D3089" s="29"/>
    </row>
    <row r="3090" spans="3:4">
      <c r="C3090" s="29"/>
      <c r="D3090" s="29"/>
    </row>
    <row r="3091" spans="3:4">
      <c r="C3091" s="29"/>
      <c r="D3091" s="29"/>
    </row>
    <row r="3092" spans="3:4">
      <c r="C3092" s="29"/>
      <c r="D3092" s="29"/>
    </row>
    <row r="3093" spans="3:4">
      <c r="C3093" s="29"/>
      <c r="D3093" s="29"/>
    </row>
    <row r="3094" spans="3:4">
      <c r="C3094" s="29"/>
      <c r="D3094" s="29"/>
    </row>
    <row r="3095" spans="3:4">
      <c r="C3095" s="29"/>
      <c r="D3095" s="29"/>
    </row>
    <row r="3096" spans="3:4">
      <c r="C3096" s="29"/>
      <c r="D3096" s="29"/>
    </row>
    <row r="3097" spans="3:4">
      <c r="C3097" s="29"/>
      <c r="D3097" s="29"/>
    </row>
    <row r="3098" spans="3:4">
      <c r="C3098" s="29"/>
      <c r="D3098" s="29"/>
    </row>
    <row r="3099" spans="3:4">
      <c r="C3099" s="29"/>
      <c r="D3099" s="29"/>
    </row>
    <row r="3100" spans="3:4">
      <c r="C3100" s="29"/>
      <c r="D3100" s="29"/>
    </row>
    <row r="3101" spans="3:4">
      <c r="C3101" s="29"/>
      <c r="D3101" s="29"/>
    </row>
    <row r="3102" spans="3:4">
      <c r="C3102" s="29"/>
      <c r="D3102" s="29"/>
    </row>
    <row r="3103" spans="3:4">
      <c r="C3103" s="29"/>
      <c r="D3103" s="29"/>
    </row>
    <row r="3104" spans="3:4">
      <c r="C3104" s="29"/>
      <c r="D3104" s="29"/>
    </row>
    <row r="3105" spans="3:4">
      <c r="C3105" s="29"/>
      <c r="D3105" s="29"/>
    </row>
    <row r="3106" spans="3:4">
      <c r="C3106" s="29"/>
      <c r="D3106" s="29"/>
    </row>
    <row r="3107" spans="3:4">
      <c r="C3107" s="29"/>
      <c r="D3107" s="29"/>
    </row>
    <row r="3108" spans="3:4">
      <c r="C3108" s="29"/>
      <c r="D3108" s="29"/>
    </row>
    <row r="3109" spans="3:4">
      <c r="C3109" s="29"/>
      <c r="D3109" s="29"/>
    </row>
    <row r="3110" spans="3:4">
      <c r="C3110" s="29"/>
      <c r="D3110" s="29"/>
    </row>
    <row r="3111" spans="3:4">
      <c r="C3111" s="29"/>
      <c r="D3111" s="29"/>
    </row>
    <row r="3112" spans="3:4">
      <c r="C3112" s="29"/>
      <c r="D3112" s="29"/>
    </row>
    <row r="3113" spans="3:4">
      <c r="C3113" s="29"/>
      <c r="D3113" s="29"/>
    </row>
    <row r="3114" spans="3:4">
      <c r="C3114" s="29"/>
      <c r="D3114" s="29"/>
    </row>
    <row r="3115" spans="3:4">
      <c r="C3115" s="29"/>
      <c r="D3115" s="29"/>
    </row>
    <row r="3116" spans="3:4">
      <c r="C3116" s="29"/>
      <c r="D3116" s="29"/>
    </row>
    <row r="3117" spans="3:4">
      <c r="C3117" s="29"/>
      <c r="D3117" s="29"/>
    </row>
    <row r="3118" spans="3:4">
      <c r="C3118" s="29"/>
      <c r="D3118" s="29"/>
    </row>
    <row r="3119" spans="3:4">
      <c r="C3119" s="29"/>
      <c r="D3119" s="29"/>
    </row>
    <row r="3120" spans="3:4">
      <c r="C3120" s="29"/>
      <c r="D3120" s="29"/>
    </row>
    <row r="3121" spans="3:4">
      <c r="C3121" s="29"/>
      <c r="D3121" s="29"/>
    </row>
    <row r="3122" spans="3:4">
      <c r="C3122" s="29"/>
      <c r="D3122" s="29"/>
    </row>
    <row r="3123" spans="3:4">
      <c r="C3123" s="29"/>
      <c r="D3123" s="29"/>
    </row>
    <row r="3124" spans="3:4">
      <c r="C3124" s="29"/>
      <c r="D3124" s="29"/>
    </row>
    <row r="3125" spans="3:4">
      <c r="C3125" s="29"/>
      <c r="D3125" s="29"/>
    </row>
    <row r="3126" spans="3:4">
      <c r="C3126" s="29"/>
      <c r="D3126" s="29"/>
    </row>
    <row r="3127" spans="3:4">
      <c r="C3127" s="29"/>
      <c r="D3127" s="29"/>
    </row>
    <row r="3128" spans="3:4">
      <c r="C3128" s="29"/>
      <c r="D3128" s="29"/>
    </row>
    <row r="3129" spans="3:4">
      <c r="C3129" s="29"/>
      <c r="D3129" s="29"/>
    </row>
    <row r="3130" spans="3:4">
      <c r="C3130" s="29"/>
      <c r="D3130" s="29"/>
    </row>
    <row r="3131" spans="3:4">
      <c r="C3131" s="29"/>
      <c r="D3131" s="29"/>
    </row>
    <row r="3132" spans="3:4">
      <c r="C3132" s="29"/>
      <c r="D3132" s="29"/>
    </row>
    <row r="3133" spans="3:4">
      <c r="C3133" s="29"/>
      <c r="D3133" s="29"/>
    </row>
    <row r="3134" spans="3:4">
      <c r="C3134" s="29"/>
      <c r="D3134" s="29"/>
    </row>
    <row r="3135" spans="3:4">
      <c r="C3135" s="29"/>
      <c r="D3135" s="29"/>
    </row>
    <row r="3136" spans="3:4">
      <c r="C3136" s="29"/>
      <c r="D3136" s="29"/>
    </row>
    <row r="3137" spans="3:4">
      <c r="C3137" s="29"/>
      <c r="D3137" s="29"/>
    </row>
    <row r="3138" spans="3:4">
      <c r="C3138" s="29"/>
      <c r="D3138" s="29"/>
    </row>
    <row r="3139" spans="3:4">
      <c r="C3139" s="29"/>
      <c r="D3139" s="29"/>
    </row>
    <row r="3140" spans="3:4">
      <c r="C3140" s="29"/>
      <c r="D3140" s="29"/>
    </row>
    <row r="3141" spans="3:4">
      <c r="C3141" s="29"/>
      <c r="D3141" s="29"/>
    </row>
    <row r="3142" spans="3:4">
      <c r="C3142" s="29"/>
      <c r="D3142" s="29"/>
    </row>
    <row r="3143" spans="3:4">
      <c r="C3143" s="29"/>
      <c r="D3143" s="29"/>
    </row>
    <row r="3144" spans="3:4">
      <c r="C3144" s="29"/>
      <c r="D3144" s="29"/>
    </row>
    <row r="3145" spans="3:4">
      <c r="C3145" s="29"/>
      <c r="D3145" s="29"/>
    </row>
    <row r="3146" spans="3:4">
      <c r="C3146" s="29"/>
      <c r="D3146" s="29"/>
    </row>
    <row r="3147" spans="3:4">
      <c r="C3147" s="29"/>
      <c r="D3147" s="29"/>
    </row>
    <row r="3148" spans="3:4">
      <c r="C3148" s="29"/>
      <c r="D3148" s="29"/>
    </row>
    <row r="3149" spans="3:4">
      <c r="C3149" s="29"/>
      <c r="D3149" s="29"/>
    </row>
    <row r="3150" spans="3:4">
      <c r="C3150" s="29"/>
      <c r="D3150" s="29"/>
    </row>
    <row r="3151" spans="3:4">
      <c r="C3151" s="29"/>
      <c r="D3151" s="29"/>
    </row>
    <row r="3152" spans="3:4">
      <c r="C3152" s="29"/>
      <c r="D3152" s="29"/>
    </row>
    <row r="3153" spans="3:4">
      <c r="C3153" s="29"/>
      <c r="D3153" s="29"/>
    </row>
    <row r="3154" spans="3:4">
      <c r="C3154" s="29"/>
      <c r="D3154" s="29"/>
    </row>
    <row r="3155" spans="3:4">
      <c r="C3155" s="29"/>
      <c r="D3155" s="29"/>
    </row>
    <row r="3156" spans="3:4">
      <c r="C3156" s="29"/>
      <c r="D3156" s="29"/>
    </row>
    <row r="3157" spans="3:4">
      <c r="C3157" s="29"/>
      <c r="D3157" s="29"/>
    </row>
    <row r="3158" spans="3:4">
      <c r="C3158" s="29"/>
      <c r="D3158" s="29"/>
    </row>
    <row r="3159" spans="3:4">
      <c r="C3159" s="29"/>
      <c r="D3159" s="29"/>
    </row>
    <row r="3160" spans="3:4">
      <c r="C3160" s="29"/>
      <c r="D3160" s="29"/>
    </row>
    <row r="3161" spans="3:4">
      <c r="C3161" s="29"/>
      <c r="D3161" s="29"/>
    </row>
    <row r="3162" spans="3:4">
      <c r="C3162" s="29"/>
      <c r="D3162" s="29"/>
    </row>
    <row r="3163" spans="3:4">
      <c r="C3163" s="29"/>
      <c r="D3163" s="29"/>
    </row>
    <row r="3164" spans="3:4">
      <c r="C3164" s="29"/>
      <c r="D3164" s="29"/>
    </row>
    <row r="3165" spans="3:4">
      <c r="C3165" s="29"/>
      <c r="D3165" s="29"/>
    </row>
    <row r="3166" spans="3:4">
      <c r="C3166" s="29"/>
      <c r="D3166" s="29"/>
    </row>
    <row r="3167" spans="3:4">
      <c r="C3167" s="29"/>
      <c r="D3167" s="29"/>
    </row>
    <row r="3168" spans="3:4">
      <c r="C3168" s="29"/>
      <c r="D3168" s="29"/>
    </row>
    <row r="3169" spans="3:4">
      <c r="C3169" s="29"/>
      <c r="D3169" s="29"/>
    </row>
    <row r="3170" spans="3:4">
      <c r="C3170" s="29"/>
      <c r="D3170" s="29"/>
    </row>
    <row r="3171" spans="3:4">
      <c r="C3171" s="29"/>
      <c r="D3171" s="29"/>
    </row>
    <row r="3172" spans="3:4">
      <c r="C3172" s="29"/>
      <c r="D3172" s="29"/>
    </row>
    <row r="3173" spans="3:4">
      <c r="C3173" s="29"/>
      <c r="D3173" s="29"/>
    </row>
    <row r="3174" spans="3:4">
      <c r="C3174" s="29"/>
      <c r="D3174" s="29"/>
    </row>
    <row r="3175" spans="3:4">
      <c r="C3175" s="29"/>
      <c r="D3175" s="29"/>
    </row>
    <row r="3176" spans="3:4">
      <c r="C3176" s="29"/>
      <c r="D3176" s="29"/>
    </row>
    <row r="3177" spans="3:4">
      <c r="C3177" s="29"/>
      <c r="D3177" s="29"/>
    </row>
    <row r="3178" spans="3:4">
      <c r="C3178" s="29"/>
      <c r="D3178" s="29"/>
    </row>
    <row r="3179" spans="3:4">
      <c r="C3179" s="29"/>
      <c r="D3179" s="29"/>
    </row>
    <row r="3180" spans="3:4">
      <c r="C3180" s="29"/>
      <c r="D3180" s="29"/>
    </row>
    <row r="3181" spans="3:4">
      <c r="C3181" s="29"/>
      <c r="D3181" s="29"/>
    </row>
    <row r="3182" spans="3:4">
      <c r="C3182" s="29"/>
      <c r="D3182" s="29"/>
    </row>
    <row r="3183" spans="3:4">
      <c r="C3183" s="29"/>
      <c r="D3183" s="29"/>
    </row>
    <row r="3184" spans="3:4">
      <c r="C3184" s="29"/>
      <c r="D3184" s="29"/>
    </row>
    <row r="3185" spans="3:4">
      <c r="C3185" s="29"/>
      <c r="D3185" s="29"/>
    </row>
    <row r="3186" spans="3:4">
      <c r="C3186" s="29"/>
      <c r="D3186" s="29"/>
    </row>
    <row r="3187" spans="3:4">
      <c r="C3187" s="29"/>
      <c r="D3187" s="29"/>
    </row>
    <row r="3188" spans="3:4">
      <c r="C3188" s="29"/>
      <c r="D3188" s="29"/>
    </row>
    <row r="3189" spans="3:4">
      <c r="C3189" s="29"/>
      <c r="D3189" s="29"/>
    </row>
    <row r="3190" spans="3:4">
      <c r="C3190" s="29"/>
      <c r="D3190" s="29"/>
    </row>
    <row r="3191" spans="3:4">
      <c r="C3191" s="29"/>
      <c r="D3191" s="29"/>
    </row>
    <row r="3192" spans="3:4">
      <c r="C3192" s="29"/>
      <c r="D3192" s="29"/>
    </row>
    <row r="3193" spans="3:4">
      <c r="C3193" s="29"/>
      <c r="D3193" s="29"/>
    </row>
    <row r="3194" spans="3:4">
      <c r="C3194" s="29"/>
      <c r="D3194" s="29"/>
    </row>
    <row r="3195" spans="3:4">
      <c r="C3195" s="29"/>
      <c r="D3195" s="29"/>
    </row>
    <row r="3196" spans="3:4">
      <c r="C3196" s="29"/>
      <c r="D3196" s="29"/>
    </row>
    <row r="3197" spans="3:4">
      <c r="C3197" s="29"/>
      <c r="D3197" s="29"/>
    </row>
    <row r="3198" spans="3:4">
      <c r="C3198" s="29"/>
      <c r="D3198" s="29"/>
    </row>
    <row r="3199" spans="3:4">
      <c r="C3199" s="29"/>
      <c r="D3199" s="29"/>
    </row>
    <row r="3200" spans="3:4">
      <c r="C3200" s="29"/>
      <c r="D3200" s="29"/>
    </row>
    <row r="3201" spans="3:4">
      <c r="C3201" s="29"/>
      <c r="D3201" s="29"/>
    </row>
    <row r="3202" spans="3:4">
      <c r="C3202" s="29"/>
      <c r="D3202" s="29"/>
    </row>
    <row r="3203" spans="3:4">
      <c r="C3203" s="29"/>
      <c r="D3203" s="29"/>
    </row>
    <row r="3204" spans="3:4">
      <c r="C3204" s="29"/>
      <c r="D3204" s="29"/>
    </row>
    <row r="3205" spans="3:4">
      <c r="C3205" s="29"/>
      <c r="D3205" s="29"/>
    </row>
    <row r="3206" spans="3:4">
      <c r="C3206" s="29"/>
      <c r="D3206" s="29"/>
    </row>
    <row r="3207" spans="3:4">
      <c r="C3207" s="29"/>
      <c r="D3207" s="29"/>
    </row>
    <row r="3208" spans="3:4">
      <c r="C3208" s="29"/>
      <c r="D3208" s="29"/>
    </row>
    <row r="3209" spans="3:4">
      <c r="C3209" s="29"/>
      <c r="D3209" s="29"/>
    </row>
    <row r="3210" spans="3:4">
      <c r="C3210" s="29"/>
      <c r="D3210" s="29"/>
    </row>
    <row r="3211" spans="3:4">
      <c r="C3211" s="29"/>
      <c r="D3211" s="29"/>
    </row>
    <row r="3212" spans="3:4">
      <c r="C3212" s="29"/>
      <c r="D3212" s="29"/>
    </row>
    <row r="3213" spans="3:4">
      <c r="C3213" s="29"/>
      <c r="D3213" s="29"/>
    </row>
    <row r="3214" spans="3:4">
      <c r="C3214" s="29"/>
      <c r="D3214" s="29"/>
    </row>
    <row r="3215" spans="3:4">
      <c r="C3215" s="29"/>
      <c r="D3215" s="29"/>
    </row>
    <row r="3216" spans="3:4">
      <c r="C3216" s="29"/>
      <c r="D3216" s="29"/>
    </row>
    <row r="3217" spans="3:4">
      <c r="C3217" s="29"/>
      <c r="D3217" s="29"/>
    </row>
    <row r="3218" spans="3:4">
      <c r="C3218" s="29"/>
      <c r="D3218" s="29"/>
    </row>
    <row r="3219" spans="3:4">
      <c r="C3219" s="29"/>
      <c r="D3219" s="29"/>
    </row>
    <row r="3220" spans="3:4">
      <c r="C3220" s="29"/>
      <c r="D3220" s="29"/>
    </row>
    <row r="3221" spans="3:4">
      <c r="C3221" s="29"/>
      <c r="D3221" s="29"/>
    </row>
    <row r="3222" spans="3:4">
      <c r="C3222" s="29"/>
      <c r="D3222" s="29"/>
    </row>
    <row r="3223" spans="3:4">
      <c r="C3223" s="29"/>
      <c r="D3223" s="29"/>
    </row>
    <row r="3224" spans="3:4">
      <c r="C3224" s="29"/>
      <c r="D3224" s="29"/>
    </row>
    <row r="3225" spans="3:4">
      <c r="C3225" s="29"/>
      <c r="D3225" s="29"/>
    </row>
    <row r="3226" spans="3:4">
      <c r="C3226" s="29"/>
      <c r="D3226" s="29"/>
    </row>
    <row r="3227" spans="3:4">
      <c r="C3227" s="29"/>
      <c r="D3227" s="29"/>
    </row>
    <row r="3228" spans="3:4">
      <c r="C3228" s="29"/>
      <c r="D3228" s="29"/>
    </row>
    <row r="3229" spans="3:4">
      <c r="C3229" s="29"/>
      <c r="D3229" s="29"/>
    </row>
    <row r="3230" spans="3:4">
      <c r="C3230" s="29"/>
      <c r="D3230" s="29"/>
    </row>
    <row r="3231" spans="3:4">
      <c r="C3231" s="29"/>
      <c r="D3231" s="29"/>
    </row>
    <row r="3232" spans="3:4">
      <c r="C3232" s="29"/>
      <c r="D3232" s="29"/>
    </row>
    <row r="3233" spans="3:4">
      <c r="C3233" s="29"/>
      <c r="D3233" s="29"/>
    </row>
    <row r="3234" spans="3:4">
      <c r="C3234" s="29"/>
      <c r="D3234" s="29"/>
    </row>
    <row r="3235" spans="3:4">
      <c r="C3235" s="29"/>
      <c r="D3235" s="29"/>
    </row>
    <row r="3236" spans="3:4">
      <c r="C3236" s="29"/>
      <c r="D3236" s="29"/>
    </row>
    <row r="3237" spans="3:4">
      <c r="C3237" s="29"/>
      <c r="D3237" s="29"/>
    </row>
    <row r="3238" spans="3:4">
      <c r="C3238" s="29"/>
      <c r="D3238" s="29"/>
    </row>
    <row r="3239" spans="3:4">
      <c r="C3239" s="29"/>
      <c r="D3239" s="29"/>
    </row>
    <row r="3240" spans="3:4">
      <c r="C3240" s="29"/>
      <c r="D3240" s="29"/>
    </row>
    <row r="3241" spans="3:4">
      <c r="C3241" s="29"/>
      <c r="D3241" s="29"/>
    </row>
    <row r="3242" spans="3:4">
      <c r="C3242" s="29"/>
      <c r="D3242" s="29"/>
    </row>
    <row r="3243" spans="3:4">
      <c r="C3243" s="29"/>
      <c r="D3243" s="29"/>
    </row>
    <row r="3244" spans="3:4">
      <c r="C3244" s="29"/>
      <c r="D3244" s="29"/>
    </row>
    <row r="3245" spans="3:4">
      <c r="C3245" s="29"/>
      <c r="D3245" s="29"/>
    </row>
    <row r="3246" spans="3:4">
      <c r="C3246" s="29"/>
      <c r="D3246" s="29"/>
    </row>
    <row r="3247" spans="3:4">
      <c r="C3247" s="29"/>
      <c r="D3247" s="29"/>
    </row>
    <row r="3248" spans="3:4">
      <c r="C3248" s="29"/>
      <c r="D3248" s="29"/>
    </row>
    <row r="3249" spans="3:4">
      <c r="C3249" s="29"/>
      <c r="D3249" s="29"/>
    </row>
    <row r="3250" spans="3:4">
      <c r="C3250" s="29"/>
      <c r="D3250" s="29"/>
    </row>
    <row r="3251" spans="3:4">
      <c r="C3251" s="29"/>
      <c r="D3251" s="29"/>
    </row>
    <row r="3252" spans="3:4">
      <c r="C3252" s="29"/>
      <c r="D3252" s="29"/>
    </row>
    <row r="3253" spans="3:4">
      <c r="C3253" s="29"/>
      <c r="D3253" s="29"/>
    </row>
    <row r="3254" spans="3:4">
      <c r="C3254" s="29"/>
      <c r="D3254" s="29"/>
    </row>
    <row r="3255" spans="3:4">
      <c r="C3255" s="29"/>
      <c r="D3255" s="29"/>
    </row>
    <row r="3256" spans="3:4">
      <c r="C3256" s="29"/>
      <c r="D3256" s="29"/>
    </row>
    <row r="3257" spans="3:4">
      <c r="C3257" s="29"/>
      <c r="D3257" s="29"/>
    </row>
    <row r="3258" spans="3:4">
      <c r="C3258" s="29"/>
      <c r="D3258" s="29"/>
    </row>
    <row r="3259" spans="3:4">
      <c r="C3259" s="29"/>
      <c r="D3259" s="29"/>
    </row>
    <row r="3260" spans="3:4">
      <c r="C3260" s="29"/>
      <c r="D3260" s="29"/>
    </row>
    <row r="3261" spans="3:4">
      <c r="C3261" s="29"/>
      <c r="D3261" s="29"/>
    </row>
    <row r="3262" spans="3:4">
      <c r="C3262" s="29"/>
      <c r="D3262" s="29"/>
    </row>
    <row r="3263" spans="3:4">
      <c r="C3263" s="29"/>
      <c r="D3263" s="29"/>
    </row>
    <row r="3264" spans="3:4">
      <c r="C3264" s="29"/>
      <c r="D3264" s="29"/>
    </row>
    <row r="3265" spans="3:4">
      <c r="C3265" s="29"/>
      <c r="D3265" s="29"/>
    </row>
    <row r="3266" spans="3:4">
      <c r="C3266" s="29"/>
      <c r="D3266" s="29"/>
    </row>
    <row r="3267" spans="3:4">
      <c r="C3267" s="29"/>
      <c r="D3267" s="29"/>
    </row>
    <row r="3268" spans="3:4">
      <c r="C3268" s="29"/>
      <c r="D3268" s="29"/>
    </row>
    <row r="3269" spans="3:4">
      <c r="C3269" s="29"/>
      <c r="D3269" s="29"/>
    </row>
    <row r="3270" spans="3:4">
      <c r="C3270" s="29"/>
      <c r="D3270" s="29"/>
    </row>
    <row r="3271" spans="3:4">
      <c r="C3271" s="29"/>
      <c r="D3271" s="29"/>
    </row>
    <row r="3272" spans="3:4">
      <c r="C3272" s="29"/>
      <c r="D3272" s="29"/>
    </row>
    <row r="3273" spans="3:4">
      <c r="C3273" s="29"/>
      <c r="D3273" s="29"/>
    </row>
    <row r="3274" spans="3:4">
      <c r="C3274" s="29"/>
      <c r="D3274" s="29"/>
    </row>
    <row r="3275" spans="3:4">
      <c r="C3275" s="29"/>
      <c r="D3275" s="29"/>
    </row>
    <row r="3276" spans="3:4">
      <c r="C3276" s="29"/>
      <c r="D3276" s="29"/>
    </row>
    <row r="3277" spans="3:4">
      <c r="C3277" s="29"/>
      <c r="D3277" s="29"/>
    </row>
    <row r="3278" spans="3:4">
      <c r="C3278" s="29"/>
      <c r="D3278" s="29"/>
    </row>
    <row r="3279" spans="3:4">
      <c r="C3279" s="29"/>
      <c r="D3279" s="29"/>
    </row>
    <row r="3280" spans="3:4">
      <c r="C3280" s="29"/>
      <c r="D3280" s="29"/>
    </row>
    <row r="3281" spans="3:4">
      <c r="C3281" s="29"/>
      <c r="D3281" s="29"/>
    </row>
    <row r="3282" spans="3:4">
      <c r="C3282" s="29"/>
      <c r="D3282" s="29"/>
    </row>
    <row r="3283" spans="3:4">
      <c r="C3283" s="29"/>
      <c r="D3283" s="29"/>
    </row>
    <row r="3284" spans="3:4">
      <c r="C3284" s="29"/>
      <c r="D3284" s="29"/>
    </row>
    <row r="3285" spans="3:4">
      <c r="C3285" s="29"/>
      <c r="D3285" s="29"/>
    </row>
    <row r="3286" spans="3:4">
      <c r="C3286" s="29"/>
      <c r="D3286" s="29"/>
    </row>
    <row r="3287" spans="3:4">
      <c r="C3287" s="29"/>
      <c r="D3287" s="29"/>
    </row>
    <row r="3288" spans="3:4">
      <c r="C3288" s="29"/>
      <c r="D3288" s="29"/>
    </row>
    <row r="3289" spans="3:4">
      <c r="C3289" s="29"/>
      <c r="D3289" s="29"/>
    </row>
    <row r="3290" spans="3:4">
      <c r="C3290" s="29"/>
      <c r="D3290" s="29"/>
    </row>
    <row r="3291" spans="3:4">
      <c r="C3291" s="29"/>
      <c r="D3291" s="29"/>
    </row>
    <row r="3292" spans="3:4">
      <c r="C3292" s="29"/>
      <c r="D3292" s="29"/>
    </row>
    <row r="3293" spans="3:4">
      <c r="C3293" s="29"/>
      <c r="D3293" s="29"/>
    </row>
    <row r="3294" spans="3:4">
      <c r="C3294" s="29"/>
      <c r="D3294" s="29"/>
    </row>
    <row r="3295" spans="3:4">
      <c r="C3295" s="29"/>
      <c r="D3295" s="29"/>
    </row>
    <row r="3296" spans="3:4">
      <c r="C3296" s="29"/>
      <c r="D3296" s="29"/>
    </row>
    <row r="3297" spans="3:4">
      <c r="C3297" s="29"/>
      <c r="D3297" s="29"/>
    </row>
    <row r="3298" spans="3:4">
      <c r="C3298" s="29"/>
      <c r="D3298" s="29"/>
    </row>
    <row r="3299" spans="3:4">
      <c r="C3299" s="29"/>
      <c r="D3299" s="29"/>
    </row>
    <row r="3300" spans="3:4">
      <c r="C3300" s="29"/>
      <c r="D3300" s="29"/>
    </row>
    <row r="3301" spans="3:4">
      <c r="C3301" s="29"/>
      <c r="D3301" s="29"/>
    </row>
    <row r="3302" spans="3:4">
      <c r="C3302" s="29"/>
      <c r="D3302" s="29"/>
    </row>
    <row r="3303" spans="3:4">
      <c r="C3303" s="29"/>
      <c r="D3303" s="29"/>
    </row>
    <row r="3304" spans="3:4">
      <c r="C3304" s="29"/>
      <c r="D3304" s="29"/>
    </row>
    <row r="3305" spans="3:4">
      <c r="C3305" s="29"/>
      <c r="D3305" s="29"/>
    </row>
    <row r="3306" spans="3:4">
      <c r="C3306" s="29"/>
      <c r="D3306" s="29"/>
    </row>
    <row r="3307" spans="3:4">
      <c r="C3307" s="29"/>
      <c r="D3307" s="29"/>
    </row>
    <row r="3308" spans="3:4">
      <c r="C3308" s="29"/>
      <c r="D3308" s="29"/>
    </row>
    <row r="3309" spans="3:4">
      <c r="C3309" s="29"/>
      <c r="D3309" s="29"/>
    </row>
    <row r="3310" spans="3:4">
      <c r="C3310" s="29"/>
      <c r="D3310" s="29"/>
    </row>
    <row r="3311" spans="3:4">
      <c r="C3311" s="29"/>
      <c r="D3311" s="29"/>
    </row>
    <row r="3312" spans="3:4">
      <c r="C3312" s="29"/>
      <c r="D3312" s="29"/>
    </row>
    <row r="3313" spans="3:4">
      <c r="C3313" s="29"/>
      <c r="D3313" s="29"/>
    </row>
    <row r="3314" spans="3:4">
      <c r="C3314" s="29"/>
      <c r="D3314" s="29"/>
    </row>
    <row r="3315" spans="3:4">
      <c r="C3315" s="29"/>
      <c r="D3315" s="29"/>
    </row>
    <row r="3316" spans="3:4">
      <c r="C3316" s="29"/>
      <c r="D3316" s="29"/>
    </row>
    <row r="3317" spans="3:4">
      <c r="C3317" s="29"/>
      <c r="D3317" s="29"/>
    </row>
    <row r="3318" spans="3:4">
      <c r="C3318" s="29"/>
      <c r="D3318" s="29"/>
    </row>
    <row r="3319" spans="3:4">
      <c r="C3319" s="29"/>
      <c r="D3319" s="29"/>
    </row>
    <row r="3320" spans="3:4">
      <c r="C3320" s="29"/>
      <c r="D3320" s="29"/>
    </row>
    <row r="3321" spans="3:4">
      <c r="C3321" s="29"/>
      <c r="D3321" s="29"/>
    </row>
    <row r="3322" spans="3:4">
      <c r="C3322" s="29"/>
      <c r="D3322" s="29"/>
    </row>
    <row r="3323" spans="3:4">
      <c r="C3323" s="29"/>
      <c r="D3323" s="29"/>
    </row>
    <row r="3324" spans="3:4">
      <c r="C3324" s="29"/>
      <c r="D3324" s="29"/>
    </row>
    <row r="3325" spans="3:4">
      <c r="C3325" s="29"/>
      <c r="D3325" s="29"/>
    </row>
    <row r="3326" spans="3:4">
      <c r="C3326" s="29"/>
      <c r="D3326" s="29"/>
    </row>
    <row r="3327" spans="3:4">
      <c r="C3327" s="29"/>
      <c r="D3327" s="29"/>
    </row>
    <row r="3328" spans="3:4">
      <c r="C3328" s="29"/>
      <c r="D3328" s="29"/>
    </row>
    <row r="3329" spans="3:4">
      <c r="C3329" s="29"/>
      <c r="D3329" s="29"/>
    </row>
    <row r="3330" spans="3:4">
      <c r="C3330" s="29"/>
      <c r="D3330" s="29"/>
    </row>
    <row r="3331" spans="3:4">
      <c r="C3331" s="29"/>
      <c r="D3331" s="29"/>
    </row>
    <row r="3332" spans="3:4">
      <c r="C3332" s="29"/>
      <c r="D3332" s="29"/>
    </row>
    <row r="3333" spans="3:4">
      <c r="C3333" s="29"/>
      <c r="D3333" s="29"/>
    </row>
    <row r="3334" spans="3:4">
      <c r="C3334" s="29"/>
      <c r="D3334" s="29"/>
    </row>
    <row r="3335" spans="3:4">
      <c r="C3335" s="29"/>
      <c r="D3335" s="29"/>
    </row>
    <row r="3336" spans="3:4">
      <c r="C3336" s="29"/>
      <c r="D3336" s="29"/>
    </row>
    <row r="3337" spans="3:4">
      <c r="C3337" s="29"/>
      <c r="D3337" s="29"/>
    </row>
    <row r="3338" spans="3:4">
      <c r="C3338" s="29"/>
      <c r="D3338" s="29"/>
    </row>
    <row r="3339" spans="3:4">
      <c r="C3339" s="29"/>
      <c r="D3339" s="29"/>
    </row>
    <row r="3340" spans="3:4">
      <c r="C3340" s="29"/>
      <c r="D3340" s="29"/>
    </row>
    <row r="3341" spans="3:4">
      <c r="C3341" s="29"/>
      <c r="D3341" s="29"/>
    </row>
    <row r="3342" spans="3:4">
      <c r="C3342" s="29"/>
      <c r="D3342" s="29"/>
    </row>
    <row r="3343" spans="3:4">
      <c r="C3343" s="29"/>
      <c r="D3343" s="29"/>
    </row>
    <row r="3344" spans="3:4">
      <c r="C3344" s="29"/>
      <c r="D3344" s="29"/>
    </row>
    <row r="3345" spans="3:4">
      <c r="C3345" s="29"/>
      <c r="D3345" s="29"/>
    </row>
    <row r="3346" spans="3:4">
      <c r="C3346" s="29"/>
      <c r="D3346" s="29"/>
    </row>
    <row r="3347" spans="3:4">
      <c r="C3347" s="29"/>
      <c r="D3347" s="29"/>
    </row>
    <row r="3348" spans="3:4">
      <c r="C3348" s="29"/>
      <c r="D3348" s="29"/>
    </row>
    <row r="3349" spans="3:4">
      <c r="C3349" s="29"/>
      <c r="D3349" s="29"/>
    </row>
    <row r="3350" spans="3:4">
      <c r="C3350" s="29"/>
      <c r="D3350" s="29"/>
    </row>
    <row r="3351" spans="3:4">
      <c r="C3351" s="29"/>
      <c r="D3351" s="29"/>
    </row>
    <row r="3352" spans="3:4">
      <c r="C3352" s="29"/>
      <c r="D3352" s="29"/>
    </row>
    <row r="3353" spans="3:4">
      <c r="C3353" s="29"/>
      <c r="D3353" s="29"/>
    </row>
    <row r="3354" spans="3:4">
      <c r="C3354" s="29"/>
      <c r="D3354" s="29"/>
    </row>
    <row r="3355" spans="3:4">
      <c r="C3355" s="29"/>
      <c r="D3355" s="29"/>
    </row>
    <row r="3356" spans="3:4">
      <c r="C3356" s="29"/>
      <c r="D3356" s="29"/>
    </row>
    <row r="3357" spans="3:4">
      <c r="C3357" s="29"/>
      <c r="D3357" s="29"/>
    </row>
    <row r="3358" spans="3:4">
      <c r="C3358" s="29"/>
      <c r="D3358" s="29"/>
    </row>
    <row r="3359" spans="3:4">
      <c r="C3359" s="29"/>
      <c r="D3359" s="29"/>
    </row>
    <row r="3360" spans="3:4">
      <c r="C3360" s="29"/>
      <c r="D3360" s="29"/>
    </row>
    <row r="3361" spans="3:4">
      <c r="C3361" s="29"/>
      <c r="D3361" s="29"/>
    </row>
    <row r="3362" spans="3:4">
      <c r="C3362" s="29"/>
      <c r="D3362" s="29"/>
    </row>
    <row r="3363" spans="3:4">
      <c r="C3363" s="29"/>
      <c r="D3363" s="29"/>
    </row>
    <row r="3364" spans="3:4">
      <c r="C3364" s="29"/>
      <c r="D3364" s="29"/>
    </row>
    <row r="3365" spans="3:4">
      <c r="C3365" s="29"/>
      <c r="D3365" s="29"/>
    </row>
    <row r="3366" spans="3:4">
      <c r="C3366" s="29"/>
      <c r="D3366" s="29"/>
    </row>
    <row r="3367" spans="3:4">
      <c r="C3367" s="29"/>
      <c r="D3367" s="29"/>
    </row>
    <row r="3368" spans="3:4">
      <c r="C3368" s="29"/>
      <c r="D3368" s="29"/>
    </row>
    <row r="3369" spans="3:4">
      <c r="C3369" s="29"/>
      <c r="D3369" s="29"/>
    </row>
    <row r="3370" spans="3:4">
      <c r="C3370" s="29"/>
      <c r="D3370" s="29"/>
    </row>
    <row r="3371" spans="3:4">
      <c r="C3371" s="29"/>
      <c r="D3371" s="29"/>
    </row>
    <row r="3372" spans="3:4">
      <c r="C3372" s="29"/>
      <c r="D3372" s="29"/>
    </row>
    <row r="3373" spans="3:4">
      <c r="C3373" s="29"/>
      <c r="D3373" s="29"/>
    </row>
    <row r="3374" spans="3:4">
      <c r="C3374" s="29"/>
      <c r="D3374" s="29"/>
    </row>
    <row r="3375" spans="3:4">
      <c r="C3375" s="29"/>
      <c r="D3375" s="29"/>
    </row>
    <row r="3376" spans="3:4">
      <c r="C3376" s="29"/>
      <c r="D3376" s="29"/>
    </row>
    <row r="3377" spans="3:4">
      <c r="C3377" s="29"/>
      <c r="D3377" s="29"/>
    </row>
    <row r="3378" spans="3:4">
      <c r="C3378" s="29"/>
      <c r="D3378" s="29"/>
    </row>
    <row r="3379" spans="3:4">
      <c r="C3379" s="29"/>
      <c r="D3379" s="29"/>
    </row>
    <row r="3380" spans="3:4">
      <c r="C3380" s="29"/>
      <c r="D3380" s="29"/>
    </row>
    <row r="3381" spans="3:4">
      <c r="C3381" s="29"/>
      <c r="D3381" s="29"/>
    </row>
    <row r="3382" spans="3:4">
      <c r="C3382" s="29"/>
      <c r="D3382" s="29"/>
    </row>
    <row r="3383" spans="3:4">
      <c r="C3383" s="29"/>
      <c r="D3383" s="29"/>
    </row>
    <row r="3384" spans="3:4">
      <c r="C3384" s="29"/>
      <c r="D3384" s="29"/>
    </row>
    <row r="3385" spans="3:4">
      <c r="C3385" s="29"/>
      <c r="D3385" s="29"/>
    </row>
    <row r="3386" spans="3:4">
      <c r="C3386" s="29"/>
      <c r="D3386" s="29"/>
    </row>
    <row r="3387" spans="3:4">
      <c r="C3387" s="29"/>
      <c r="D3387" s="29"/>
    </row>
    <row r="3388" spans="3:4">
      <c r="C3388" s="29"/>
      <c r="D3388" s="29"/>
    </row>
    <row r="3389" spans="3:4">
      <c r="C3389" s="29"/>
      <c r="D3389" s="29"/>
    </row>
    <row r="3390" spans="3:4">
      <c r="C3390" s="29"/>
      <c r="D3390" s="29"/>
    </row>
    <row r="3391" spans="3:4">
      <c r="C3391" s="29"/>
      <c r="D3391" s="29"/>
    </row>
    <row r="3392" spans="3:4">
      <c r="C3392" s="29"/>
      <c r="D3392" s="29"/>
    </row>
    <row r="3393" spans="3:4">
      <c r="C3393" s="29"/>
      <c r="D3393" s="29"/>
    </row>
    <row r="3394" spans="3:4">
      <c r="C3394" s="29"/>
      <c r="D3394" s="29"/>
    </row>
    <row r="3395" spans="3:4">
      <c r="C3395" s="29"/>
      <c r="D3395" s="29"/>
    </row>
    <row r="3396" spans="3:4">
      <c r="C3396" s="29"/>
      <c r="D3396" s="29"/>
    </row>
    <row r="3397" spans="3:4">
      <c r="C3397" s="29"/>
      <c r="D3397" s="29"/>
    </row>
    <row r="3398" spans="3:4">
      <c r="C3398" s="29"/>
      <c r="D3398" s="29"/>
    </row>
    <row r="3399" spans="3:4">
      <c r="C3399" s="29"/>
      <c r="D3399" s="29"/>
    </row>
    <row r="3400" spans="3:4">
      <c r="C3400" s="29"/>
      <c r="D3400" s="29"/>
    </row>
    <row r="3401" spans="3:4">
      <c r="C3401" s="29"/>
      <c r="D3401" s="29"/>
    </row>
    <row r="3402" spans="3:4">
      <c r="C3402" s="29"/>
      <c r="D3402" s="29"/>
    </row>
    <row r="3403" spans="3:4">
      <c r="C3403" s="29"/>
      <c r="D3403" s="29"/>
    </row>
    <row r="3404" spans="3:4">
      <c r="C3404" s="29"/>
      <c r="D3404" s="29"/>
    </row>
    <row r="3405" spans="3:4">
      <c r="C3405" s="29"/>
      <c r="D3405" s="29"/>
    </row>
    <row r="3406" spans="3:4">
      <c r="C3406" s="29"/>
      <c r="D3406" s="29"/>
    </row>
    <row r="3407" spans="3:4">
      <c r="C3407" s="29"/>
      <c r="D3407" s="29"/>
    </row>
    <row r="3408" spans="3:4">
      <c r="C3408" s="29"/>
      <c r="D3408" s="29"/>
    </row>
    <row r="3409" spans="3:4">
      <c r="C3409" s="29"/>
      <c r="D3409" s="29"/>
    </row>
    <row r="3410" spans="3:4">
      <c r="C3410" s="29"/>
      <c r="D3410" s="29"/>
    </row>
    <row r="3411" spans="3:4">
      <c r="C3411" s="29"/>
      <c r="D3411" s="29"/>
    </row>
    <row r="3412" spans="3:4">
      <c r="C3412" s="29"/>
      <c r="D3412" s="29"/>
    </row>
    <row r="3413" spans="3:4">
      <c r="C3413" s="29"/>
      <c r="D3413" s="29"/>
    </row>
    <row r="3414" spans="3:4">
      <c r="C3414" s="29"/>
      <c r="D3414" s="29"/>
    </row>
    <row r="3415" spans="3:4">
      <c r="C3415" s="29"/>
      <c r="D3415" s="29"/>
    </row>
    <row r="3416" spans="3:4">
      <c r="C3416" s="29"/>
      <c r="D3416" s="29"/>
    </row>
    <row r="3417" spans="3:4">
      <c r="C3417" s="29"/>
      <c r="D3417" s="29"/>
    </row>
    <row r="3418" spans="3:4">
      <c r="C3418" s="29"/>
      <c r="D3418" s="29"/>
    </row>
    <row r="3419" spans="3:4">
      <c r="C3419" s="29"/>
      <c r="D3419" s="29"/>
    </row>
    <row r="3420" spans="3:4">
      <c r="C3420" s="29"/>
      <c r="D3420" s="29"/>
    </row>
    <row r="3421" spans="3:4">
      <c r="C3421" s="29"/>
      <c r="D3421" s="29"/>
    </row>
    <row r="3422" spans="3:4">
      <c r="C3422" s="29"/>
      <c r="D3422" s="29"/>
    </row>
    <row r="3423" spans="3:4">
      <c r="C3423" s="29"/>
      <c r="D3423" s="29"/>
    </row>
    <row r="3424" spans="3:4">
      <c r="C3424" s="29"/>
      <c r="D3424" s="29"/>
    </row>
    <row r="3425" spans="3:4">
      <c r="C3425" s="29"/>
      <c r="D3425" s="29"/>
    </row>
    <row r="3426" spans="3:4">
      <c r="C3426" s="29"/>
      <c r="D3426" s="29"/>
    </row>
    <row r="3427" spans="3:4">
      <c r="C3427" s="29"/>
      <c r="D3427" s="29"/>
    </row>
    <row r="3428" spans="3:4">
      <c r="C3428" s="29"/>
      <c r="D3428" s="29"/>
    </row>
    <row r="3429" spans="3:4">
      <c r="C3429" s="29"/>
      <c r="D3429" s="29"/>
    </row>
    <row r="3430" spans="3:4">
      <c r="C3430" s="29"/>
      <c r="D3430" s="29"/>
    </row>
    <row r="3431" spans="3:4">
      <c r="C3431" s="29"/>
      <c r="D3431" s="29"/>
    </row>
    <row r="3432" spans="3:4">
      <c r="C3432" s="29"/>
      <c r="D3432" s="29"/>
    </row>
    <row r="3433" spans="3:4">
      <c r="C3433" s="29"/>
      <c r="D3433" s="29"/>
    </row>
    <row r="3434" spans="3:4">
      <c r="C3434" s="29"/>
      <c r="D3434" s="29"/>
    </row>
    <row r="3435" spans="3:4">
      <c r="C3435" s="29"/>
      <c r="D3435" s="29"/>
    </row>
    <row r="3436" spans="3:4">
      <c r="C3436" s="29"/>
      <c r="D3436" s="29"/>
    </row>
    <row r="3437" spans="3:4">
      <c r="C3437" s="29"/>
      <c r="D3437" s="29"/>
    </row>
    <row r="3438" spans="3:4">
      <c r="C3438" s="29"/>
      <c r="D3438" s="29"/>
    </row>
    <row r="3439" spans="3:4">
      <c r="C3439" s="29"/>
      <c r="D3439" s="29"/>
    </row>
    <row r="3440" spans="3:4">
      <c r="C3440" s="29"/>
      <c r="D3440" s="29"/>
    </row>
    <row r="3441" spans="3:4">
      <c r="C3441" s="29"/>
      <c r="D3441" s="29"/>
    </row>
    <row r="3442" spans="3:4">
      <c r="C3442" s="29"/>
      <c r="D3442" s="29"/>
    </row>
    <row r="3443" spans="3:4">
      <c r="C3443" s="29"/>
      <c r="D3443" s="29"/>
    </row>
    <row r="3444" spans="3:4">
      <c r="C3444" s="29"/>
      <c r="D3444" s="29"/>
    </row>
    <row r="3445" spans="3:4">
      <c r="C3445" s="29"/>
      <c r="D3445" s="29"/>
    </row>
    <row r="3446" spans="3:4">
      <c r="C3446" s="29"/>
      <c r="D3446" s="29"/>
    </row>
    <row r="3447" spans="3:4">
      <c r="C3447" s="29"/>
      <c r="D3447" s="29"/>
    </row>
    <row r="3448" spans="3:4">
      <c r="C3448" s="29"/>
      <c r="D3448" s="29"/>
    </row>
    <row r="3449" spans="3:4">
      <c r="C3449" s="29"/>
      <c r="D3449" s="29"/>
    </row>
    <row r="3450" spans="3:4">
      <c r="C3450" s="29"/>
      <c r="D3450" s="29"/>
    </row>
    <row r="3451" spans="3:4">
      <c r="C3451" s="29"/>
      <c r="D3451" s="29"/>
    </row>
    <row r="3452" spans="3:4">
      <c r="C3452" s="29"/>
      <c r="D3452" s="29"/>
    </row>
    <row r="3453" spans="3:4">
      <c r="C3453" s="29"/>
      <c r="D3453" s="29"/>
    </row>
    <row r="3454" spans="3:4">
      <c r="C3454" s="29"/>
      <c r="D3454" s="29"/>
    </row>
    <row r="3455" spans="3:4">
      <c r="C3455" s="29"/>
      <c r="D3455" s="29"/>
    </row>
    <row r="3456" spans="3:4">
      <c r="C3456" s="29"/>
      <c r="D3456" s="29"/>
    </row>
    <row r="3457" spans="3:4">
      <c r="C3457" s="29"/>
      <c r="D3457" s="29"/>
    </row>
    <row r="3458" spans="3:4">
      <c r="C3458" s="29"/>
      <c r="D3458" s="29"/>
    </row>
    <row r="3459" spans="3:4">
      <c r="C3459" s="29"/>
      <c r="D3459" s="29"/>
    </row>
    <row r="3460" spans="3:4">
      <c r="C3460" s="29"/>
      <c r="D3460" s="29"/>
    </row>
    <row r="3461" spans="3:4">
      <c r="C3461" s="29"/>
      <c r="D3461" s="29"/>
    </row>
    <row r="3462" spans="3:4">
      <c r="C3462" s="29"/>
      <c r="D3462" s="29"/>
    </row>
    <row r="3463" spans="3:4">
      <c r="C3463" s="29"/>
      <c r="D3463" s="29"/>
    </row>
    <row r="3464" spans="3:4">
      <c r="C3464" s="29"/>
      <c r="D3464" s="29"/>
    </row>
    <row r="3465" spans="3:4">
      <c r="C3465" s="29"/>
      <c r="D3465" s="29"/>
    </row>
    <row r="3466" spans="3:4">
      <c r="C3466" s="29"/>
      <c r="D3466" s="29"/>
    </row>
    <row r="3467" spans="3:4">
      <c r="C3467" s="29"/>
      <c r="D3467" s="29"/>
    </row>
    <row r="3468" spans="3:4">
      <c r="C3468" s="29"/>
      <c r="D3468" s="29"/>
    </row>
    <row r="3469" spans="3:4">
      <c r="C3469" s="29"/>
      <c r="D3469" s="29"/>
    </row>
    <row r="3470" spans="3:4">
      <c r="C3470" s="29"/>
      <c r="D3470" s="29"/>
    </row>
    <row r="3471" spans="3:4">
      <c r="C3471" s="29"/>
      <c r="D3471" s="29"/>
    </row>
    <row r="3472" spans="3:4">
      <c r="C3472" s="29"/>
      <c r="D3472" s="29"/>
    </row>
    <row r="3473" spans="3:4">
      <c r="C3473" s="29"/>
      <c r="D3473" s="29"/>
    </row>
    <row r="3474" spans="3:4">
      <c r="C3474" s="29"/>
      <c r="D3474" s="29"/>
    </row>
    <row r="3475" spans="3:4">
      <c r="C3475" s="29"/>
      <c r="D3475" s="29"/>
    </row>
    <row r="3476" spans="3:4">
      <c r="C3476" s="29"/>
      <c r="D3476" s="29"/>
    </row>
    <row r="3477" spans="3:4">
      <c r="C3477" s="29"/>
      <c r="D3477" s="29"/>
    </row>
    <row r="3478" spans="3:4">
      <c r="C3478" s="29"/>
      <c r="D3478" s="29"/>
    </row>
    <row r="3479" spans="3:4">
      <c r="C3479" s="29"/>
      <c r="D3479" s="29"/>
    </row>
    <row r="3480" spans="3:4">
      <c r="C3480" s="29"/>
      <c r="D3480" s="29"/>
    </row>
    <row r="3481" spans="3:4">
      <c r="C3481" s="29"/>
      <c r="D3481" s="29"/>
    </row>
    <row r="3482" spans="3:4">
      <c r="C3482" s="29"/>
      <c r="D3482" s="29"/>
    </row>
    <row r="3483" spans="3:4">
      <c r="C3483" s="29"/>
      <c r="D3483" s="29"/>
    </row>
    <row r="3484" spans="3:4">
      <c r="C3484" s="29"/>
      <c r="D3484" s="29"/>
    </row>
    <row r="3485" spans="3:4">
      <c r="C3485" s="29"/>
      <c r="D3485" s="29"/>
    </row>
    <row r="3486" spans="3:4">
      <c r="C3486" s="29"/>
      <c r="D3486" s="29"/>
    </row>
    <row r="3487" spans="3:4">
      <c r="C3487" s="29"/>
      <c r="D3487" s="29"/>
    </row>
    <row r="3488" spans="3:4">
      <c r="C3488" s="29"/>
      <c r="D3488" s="29"/>
    </row>
    <row r="3489" spans="3:4">
      <c r="C3489" s="29"/>
      <c r="D3489" s="29"/>
    </row>
    <row r="3490" spans="3:4">
      <c r="C3490" s="29"/>
      <c r="D3490" s="29"/>
    </row>
    <row r="3491" spans="3:4">
      <c r="C3491" s="29"/>
      <c r="D3491" s="29"/>
    </row>
    <row r="3492" spans="3:4">
      <c r="C3492" s="29"/>
      <c r="D3492" s="29"/>
    </row>
    <row r="3493" spans="3:4">
      <c r="C3493" s="29"/>
      <c r="D3493" s="29"/>
    </row>
    <row r="3494" spans="3:4">
      <c r="C3494" s="29"/>
      <c r="D3494" s="29"/>
    </row>
    <row r="3495" spans="3:4">
      <c r="C3495" s="29"/>
      <c r="D3495" s="29"/>
    </row>
    <row r="3496" spans="3:4">
      <c r="C3496" s="29"/>
      <c r="D3496" s="29"/>
    </row>
    <row r="3497" spans="3:4">
      <c r="C3497" s="29"/>
      <c r="D3497" s="29"/>
    </row>
    <row r="3498" spans="3:4">
      <c r="C3498" s="29"/>
      <c r="D3498" s="29"/>
    </row>
    <row r="3499" spans="3:4">
      <c r="C3499" s="29"/>
      <c r="D3499" s="29"/>
    </row>
    <row r="3500" spans="3:4">
      <c r="C3500" s="29"/>
      <c r="D3500" s="29"/>
    </row>
    <row r="3501" spans="3:4">
      <c r="C3501" s="29"/>
      <c r="D3501" s="29"/>
    </row>
    <row r="3502" spans="3:4">
      <c r="C3502" s="29"/>
      <c r="D3502" s="29"/>
    </row>
    <row r="3503" spans="3:4">
      <c r="C3503" s="29"/>
      <c r="D3503" s="29"/>
    </row>
    <row r="3504" spans="3:4">
      <c r="C3504" s="29"/>
      <c r="D3504" s="29"/>
    </row>
    <row r="3505" spans="3:4">
      <c r="C3505" s="29"/>
      <c r="D3505" s="29"/>
    </row>
    <row r="3506" spans="3:4">
      <c r="C3506" s="29"/>
      <c r="D3506" s="29"/>
    </row>
    <row r="3507" spans="3:4">
      <c r="C3507" s="29"/>
      <c r="D3507" s="29"/>
    </row>
    <row r="3508" spans="3:4">
      <c r="C3508" s="29"/>
      <c r="D3508" s="29"/>
    </row>
    <row r="3509" spans="3:4">
      <c r="C3509" s="29"/>
      <c r="D3509" s="29"/>
    </row>
    <row r="3510" spans="3:4">
      <c r="C3510" s="29"/>
      <c r="D3510" s="29"/>
    </row>
    <row r="3511" spans="3:4">
      <c r="C3511" s="29"/>
      <c r="D3511" s="29"/>
    </row>
    <row r="3512" spans="3:4">
      <c r="C3512" s="29"/>
      <c r="D3512" s="29"/>
    </row>
    <row r="3513" spans="3:4">
      <c r="C3513" s="29"/>
      <c r="D3513" s="29"/>
    </row>
    <row r="3514" spans="3:4">
      <c r="C3514" s="29"/>
      <c r="D3514" s="29"/>
    </row>
    <row r="3515" spans="3:4">
      <c r="C3515" s="29"/>
      <c r="D3515" s="29"/>
    </row>
    <row r="3516" spans="3:4">
      <c r="C3516" s="29"/>
      <c r="D3516" s="29"/>
    </row>
    <row r="3517" spans="3:4">
      <c r="C3517" s="29"/>
      <c r="D3517" s="29"/>
    </row>
    <row r="3518" spans="3:4">
      <c r="C3518" s="29"/>
      <c r="D3518" s="29"/>
    </row>
    <row r="3519" spans="3:4">
      <c r="C3519" s="29"/>
      <c r="D3519" s="29"/>
    </row>
    <row r="3520" spans="3:4">
      <c r="C3520" s="29"/>
      <c r="D3520" s="29"/>
    </row>
    <row r="3521" spans="3:4">
      <c r="C3521" s="29"/>
      <c r="D3521" s="29"/>
    </row>
    <row r="3522" spans="3:4">
      <c r="C3522" s="29"/>
      <c r="D3522" s="29"/>
    </row>
    <row r="3523" spans="3:4">
      <c r="C3523" s="29"/>
      <c r="D3523" s="29"/>
    </row>
    <row r="3524" spans="3:4">
      <c r="C3524" s="29"/>
      <c r="D3524" s="29"/>
    </row>
    <row r="3525" spans="3:4">
      <c r="C3525" s="29"/>
      <c r="D3525" s="29"/>
    </row>
    <row r="3526" spans="3:4">
      <c r="C3526" s="29"/>
      <c r="D3526" s="29"/>
    </row>
    <row r="3527" spans="3:4">
      <c r="C3527" s="29"/>
      <c r="D3527" s="29"/>
    </row>
    <row r="3528" spans="3:4">
      <c r="C3528" s="29"/>
      <c r="D3528" s="29"/>
    </row>
    <row r="3529" spans="3:4">
      <c r="C3529" s="29"/>
      <c r="D3529" s="29"/>
    </row>
    <row r="3530" spans="3:4">
      <c r="C3530" s="29"/>
      <c r="D3530" s="29"/>
    </row>
    <row r="3531" spans="3:4">
      <c r="C3531" s="29"/>
      <c r="D3531" s="29"/>
    </row>
    <row r="3532" spans="3:4">
      <c r="C3532" s="29"/>
      <c r="D3532" s="29"/>
    </row>
    <row r="3533" spans="3:4">
      <c r="C3533" s="29"/>
      <c r="D3533" s="29"/>
    </row>
    <row r="3534" spans="3:4">
      <c r="C3534" s="29"/>
      <c r="D3534" s="29"/>
    </row>
    <row r="3535" spans="3:4">
      <c r="C3535" s="29"/>
      <c r="D3535" s="29"/>
    </row>
    <row r="3536" spans="3:4">
      <c r="C3536" s="29"/>
      <c r="D3536" s="29"/>
    </row>
    <row r="3537" spans="3:4">
      <c r="C3537" s="29"/>
      <c r="D3537" s="29"/>
    </row>
    <row r="3538" spans="3:4">
      <c r="C3538" s="29"/>
      <c r="D3538" s="29"/>
    </row>
    <row r="3539" spans="3:4">
      <c r="C3539" s="29"/>
      <c r="D3539" s="29"/>
    </row>
    <row r="3540" spans="3:4">
      <c r="C3540" s="29"/>
      <c r="D3540" s="29"/>
    </row>
    <row r="3541" spans="3:4">
      <c r="C3541" s="29"/>
      <c r="D3541" s="29"/>
    </row>
    <row r="3542" spans="3:4">
      <c r="C3542" s="29"/>
      <c r="D3542" s="29"/>
    </row>
    <row r="3543" spans="3:4">
      <c r="C3543" s="29"/>
      <c r="D3543" s="29"/>
    </row>
    <row r="3544" spans="3:4">
      <c r="C3544" s="29"/>
      <c r="D3544" s="29"/>
    </row>
    <row r="3545" spans="3:4">
      <c r="C3545" s="29"/>
      <c r="D3545" s="29"/>
    </row>
    <row r="3546" spans="3:4">
      <c r="C3546" s="29"/>
      <c r="D3546" s="29"/>
    </row>
    <row r="3547" spans="3:4">
      <c r="C3547" s="29"/>
      <c r="D3547" s="29"/>
    </row>
    <row r="3548" spans="3:4">
      <c r="C3548" s="29"/>
      <c r="D3548" s="29"/>
    </row>
    <row r="3549" spans="3:4">
      <c r="C3549" s="29"/>
      <c r="D3549" s="29"/>
    </row>
    <row r="3550" spans="3:4">
      <c r="C3550" s="29"/>
      <c r="D3550" s="29"/>
    </row>
    <row r="3551" spans="3:4">
      <c r="C3551" s="29"/>
      <c r="D3551" s="29"/>
    </row>
    <row r="3552" spans="3:4">
      <c r="C3552" s="29"/>
      <c r="D3552" s="29"/>
    </row>
    <row r="3553" spans="3:4">
      <c r="C3553" s="29"/>
      <c r="D3553" s="29"/>
    </row>
    <row r="3554" spans="3:4">
      <c r="C3554" s="29"/>
      <c r="D3554" s="29"/>
    </row>
    <row r="3555" spans="3:4">
      <c r="C3555" s="29"/>
      <c r="D3555" s="29"/>
    </row>
    <row r="3556" spans="3:4">
      <c r="C3556" s="29"/>
      <c r="D3556" s="29"/>
    </row>
    <row r="3557" spans="3:4">
      <c r="C3557" s="29"/>
      <c r="D3557" s="29"/>
    </row>
    <row r="3558" spans="3:4">
      <c r="C3558" s="29"/>
      <c r="D3558" s="29"/>
    </row>
    <row r="3559" spans="3:4">
      <c r="C3559" s="29"/>
      <c r="D3559" s="29"/>
    </row>
    <row r="3560" spans="3:4">
      <c r="C3560" s="29"/>
      <c r="D3560" s="29"/>
    </row>
    <row r="3561" spans="3:4">
      <c r="C3561" s="29"/>
      <c r="D3561" s="29"/>
    </row>
    <row r="3562" spans="3:4">
      <c r="C3562" s="29"/>
      <c r="D3562" s="29"/>
    </row>
    <row r="3563" spans="3:4">
      <c r="C3563" s="29"/>
      <c r="D3563" s="29"/>
    </row>
    <row r="3564" spans="3:4">
      <c r="C3564" s="29"/>
      <c r="D3564" s="29"/>
    </row>
    <row r="3565" spans="3:4">
      <c r="C3565" s="29"/>
      <c r="D3565" s="29"/>
    </row>
    <row r="3566" spans="3:4">
      <c r="C3566" s="29"/>
      <c r="D3566" s="29"/>
    </row>
    <row r="3567" spans="3:4">
      <c r="C3567" s="29"/>
      <c r="D3567" s="29"/>
    </row>
    <row r="3568" spans="3:4">
      <c r="C3568" s="29"/>
      <c r="D3568" s="29"/>
    </row>
    <row r="3569" spans="3:4">
      <c r="C3569" s="29"/>
      <c r="D3569" s="29"/>
    </row>
    <row r="3570" spans="3:4">
      <c r="C3570" s="29"/>
      <c r="D3570" s="29"/>
    </row>
    <row r="3571" spans="3:4">
      <c r="C3571" s="29"/>
      <c r="D3571" s="29"/>
    </row>
    <row r="3572" spans="3:4">
      <c r="C3572" s="29"/>
      <c r="D3572" s="29"/>
    </row>
    <row r="3573" spans="3:4">
      <c r="C3573" s="29"/>
      <c r="D3573" s="29"/>
    </row>
    <row r="3574" spans="3:4">
      <c r="C3574" s="29"/>
      <c r="D3574" s="29"/>
    </row>
    <row r="3575" spans="3:4">
      <c r="C3575" s="29"/>
      <c r="D3575" s="29"/>
    </row>
    <row r="3576" spans="3:4">
      <c r="C3576" s="29"/>
      <c r="D3576" s="29"/>
    </row>
    <row r="3577" spans="3:4">
      <c r="C3577" s="29"/>
      <c r="D3577" s="29"/>
    </row>
    <row r="3578" spans="3:4">
      <c r="C3578" s="29"/>
      <c r="D3578" s="29"/>
    </row>
    <row r="3579" spans="3:4">
      <c r="C3579" s="29"/>
      <c r="D3579" s="29"/>
    </row>
    <row r="3580" spans="3:4">
      <c r="C3580" s="29"/>
      <c r="D3580" s="29"/>
    </row>
    <row r="3581" spans="3:4">
      <c r="C3581" s="29"/>
      <c r="D3581" s="29"/>
    </row>
    <row r="3582" spans="3:4">
      <c r="C3582" s="29"/>
      <c r="D3582" s="29"/>
    </row>
    <row r="3583" spans="3:4">
      <c r="C3583" s="29"/>
      <c r="D3583" s="29"/>
    </row>
    <row r="3584" spans="3:4">
      <c r="C3584" s="29"/>
      <c r="D3584" s="29"/>
    </row>
    <row r="3585" spans="3:4">
      <c r="C3585" s="29"/>
      <c r="D3585" s="29"/>
    </row>
    <row r="3586" spans="3:4">
      <c r="C3586" s="29"/>
      <c r="D3586" s="29"/>
    </row>
    <row r="3587" spans="3:4">
      <c r="C3587" s="29"/>
      <c r="D3587" s="29"/>
    </row>
    <row r="3588" spans="3:4">
      <c r="C3588" s="29"/>
      <c r="D3588" s="29"/>
    </row>
    <row r="3589" spans="3:4">
      <c r="C3589" s="29"/>
      <c r="D3589" s="29"/>
    </row>
    <row r="3590" spans="3:4">
      <c r="C3590" s="29"/>
      <c r="D3590" s="29"/>
    </row>
    <row r="3591" spans="3:4">
      <c r="C3591" s="29"/>
      <c r="D3591" s="29"/>
    </row>
    <row r="3592" spans="3:4">
      <c r="C3592" s="29"/>
      <c r="D3592" s="29"/>
    </row>
    <row r="3593" spans="3:4">
      <c r="C3593" s="29"/>
      <c r="D3593" s="29"/>
    </row>
    <row r="3594" spans="3:4">
      <c r="C3594" s="29"/>
      <c r="D3594" s="29"/>
    </row>
    <row r="3595" spans="3:4">
      <c r="C3595" s="29"/>
      <c r="D3595" s="29"/>
    </row>
    <row r="3596" spans="3:4">
      <c r="C3596" s="29"/>
      <c r="D3596" s="29"/>
    </row>
    <row r="3597" spans="3:4">
      <c r="C3597" s="29"/>
      <c r="D3597" s="29"/>
    </row>
    <row r="3598" spans="3:4">
      <c r="C3598" s="29"/>
      <c r="D3598" s="29"/>
    </row>
    <row r="3599" spans="3:4">
      <c r="C3599" s="29"/>
      <c r="D3599" s="29"/>
    </row>
    <row r="3600" spans="3:4">
      <c r="C3600" s="29"/>
      <c r="D3600" s="29"/>
    </row>
    <row r="3601" spans="3:4">
      <c r="C3601" s="29"/>
      <c r="D3601" s="29"/>
    </row>
    <row r="3602" spans="3:4">
      <c r="C3602" s="29"/>
      <c r="D3602" s="29"/>
    </row>
    <row r="3603" spans="3:4">
      <c r="C3603" s="29"/>
      <c r="D3603" s="29"/>
    </row>
    <row r="3604" spans="3:4">
      <c r="C3604" s="29"/>
      <c r="D3604" s="29"/>
    </row>
    <row r="3605" spans="3:4">
      <c r="C3605" s="29"/>
      <c r="D3605" s="29"/>
    </row>
    <row r="3606" spans="3:4">
      <c r="C3606" s="29"/>
      <c r="D3606" s="29"/>
    </row>
    <row r="3607" spans="3:4">
      <c r="C3607" s="29"/>
      <c r="D3607" s="29"/>
    </row>
    <row r="3608" spans="3:4">
      <c r="C3608" s="29"/>
      <c r="D3608" s="29"/>
    </row>
    <row r="3609" spans="3:4">
      <c r="C3609" s="29"/>
      <c r="D3609" s="29"/>
    </row>
    <row r="3610" spans="3:4">
      <c r="C3610" s="29"/>
      <c r="D3610" s="29"/>
    </row>
    <row r="3611" spans="3:4">
      <c r="C3611" s="29"/>
      <c r="D3611" s="29"/>
    </row>
    <row r="3612" spans="3:4">
      <c r="C3612" s="29"/>
      <c r="D3612" s="29"/>
    </row>
    <row r="3613" spans="3:4">
      <c r="C3613" s="29"/>
      <c r="D3613" s="29"/>
    </row>
    <row r="3614" spans="3:4">
      <c r="C3614" s="29"/>
      <c r="D3614" s="29"/>
    </row>
    <row r="3615" spans="3:4">
      <c r="C3615" s="29"/>
      <c r="D3615" s="29"/>
    </row>
    <row r="3616" spans="3:4">
      <c r="C3616" s="29"/>
      <c r="D3616" s="29"/>
    </row>
    <row r="3617" spans="3:4">
      <c r="C3617" s="29"/>
      <c r="D3617" s="29"/>
    </row>
    <row r="3618" spans="3:4">
      <c r="C3618" s="29"/>
      <c r="D3618" s="29"/>
    </row>
    <row r="3619" spans="3:4">
      <c r="C3619" s="29"/>
      <c r="D3619" s="29"/>
    </row>
    <row r="3620" spans="3:4">
      <c r="C3620" s="29"/>
      <c r="D3620" s="29"/>
    </row>
    <row r="3621" spans="3:4">
      <c r="C3621" s="29"/>
      <c r="D3621" s="29"/>
    </row>
    <row r="3622" spans="3:4">
      <c r="C3622" s="29"/>
      <c r="D3622" s="29"/>
    </row>
    <row r="3623" spans="3:4">
      <c r="C3623" s="29"/>
      <c r="D3623" s="29"/>
    </row>
    <row r="3624" spans="3:4">
      <c r="C3624" s="29"/>
      <c r="D3624" s="29"/>
    </row>
    <row r="3625" spans="3:4">
      <c r="C3625" s="29"/>
      <c r="D3625" s="29"/>
    </row>
    <row r="3626" spans="3:4">
      <c r="C3626" s="29"/>
      <c r="D3626" s="29"/>
    </row>
    <row r="3627" spans="3:4">
      <c r="C3627" s="29"/>
      <c r="D3627" s="29"/>
    </row>
    <row r="3628" spans="3:4">
      <c r="C3628" s="29"/>
      <c r="D3628" s="29"/>
    </row>
    <row r="3629" spans="3:4">
      <c r="C3629" s="29"/>
      <c r="D3629" s="29"/>
    </row>
    <row r="3630" spans="3:4">
      <c r="C3630" s="29"/>
      <c r="D3630" s="29"/>
    </row>
    <row r="3631" spans="3:4">
      <c r="C3631" s="29"/>
      <c r="D3631" s="29"/>
    </row>
    <row r="3632" spans="3:4">
      <c r="C3632" s="29"/>
      <c r="D3632" s="29"/>
    </row>
    <row r="3633" spans="3:4">
      <c r="C3633" s="29"/>
      <c r="D3633" s="29"/>
    </row>
    <row r="3634" spans="3:4">
      <c r="C3634" s="29"/>
      <c r="D3634" s="29"/>
    </row>
    <row r="3635" spans="3:4">
      <c r="C3635" s="29"/>
      <c r="D3635" s="29"/>
    </row>
    <row r="3636" spans="3:4">
      <c r="C3636" s="29"/>
      <c r="D3636" s="29"/>
    </row>
    <row r="3637" spans="3:4">
      <c r="C3637" s="29"/>
      <c r="D3637" s="29"/>
    </row>
    <row r="3638" spans="3:4">
      <c r="C3638" s="29"/>
      <c r="D3638" s="29"/>
    </row>
    <row r="3639" spans="3:4">
      <c r="C3639" s="29"/>
      <c r="D3639" s="29"/>
    </row>
    <row r="3640" spans="3:4">
      <c r="C3640" s="29"/>
      <c r="D3640" s="29"/>
    </row>
    <row r="3641" spans="3:4">
      <c r="C3641" s="29"/>
      <c r="D3641" s="29"/>
    </row>
    <row r="3642" spans="3:4">
      <c r="C3642" s="29"/>
      <c r="D3642" s="29"/>
    </row>
    <row r="3643" spans="3:4">
      <c r="C3643" s="29"/>
      <c r="D3643" s="29"/>
    </row>
    <row r="3644" spans="3:4">
      <c r="C3644" s="29"/>
      <c r="D3644" s="29"/>
    </row>
    <row r="3645" spans="3:4">
      <c r="C3645" s="29"/>
      <c r="D3645" s="29"/>
    </row>
    <row r="3646" spans="3:4">
      <c r="C3646" s="29"/>
      <c r="D3646" s="29"/>
    </row>
    <row r="3647" spans="3:4">
      <c r="C3647" s="29"/>
      <c r="D3647" s="29"/>
    </row>
    <row r="3648" spans="3:4">
      <c r="C3648" s="29"/>
      <c r="D3648" s="29"/>
    </row>
    <row r="3649" spans="3:4">
      <c r="C3649" s="29"/>
      <c r="D3649" s="29"/>
    </row>
    <row r="3650" spans="3:4">
      <c r="C3650" s="29"/>
      <c r="D3650" s="29"/>
    </row>
    <row r="3651" spans="3:4">
      <c r="C3651" s="29"/>
      <c r="D3651" s="29"/>
    </row>
    <row r="3652" spans="3:4">
      <c r="C3652" s="29"/>
      <c r="D3652" s="29"/>
    </row>
    <row r="3653" spans="3:4">
      <c r="C3653" s="29"/>
      <c r="D3653" s="29"/>
    </row>
    <row r="3654" spans="3:4">
      <c r="C3654" s="29"/>
      <c r="D3654" s="29"/>
    </row>
    <row r="3655" spans="3:4">
      <c r="C3655" s="29"/>
      <c r="D3655" s="29"/>
    </row>
    <row r="3656" spans="3:4">
      <c r="C3656" s="29"/>
      <c r="D3656" s="29"/>
    </row>
    <row r="3657" spans="3:4">
      <c r="C3657" s="29"/>
      <c r="D3657" s="29"/>
    </row>
    <row r="3658" spans="3:4">
      <c r="C3658" s="29"/>
      <c r="D3658" s="29"/>
    </row>
    <row r="3659" spans="3:4">
      <c r="C3659" s="29"/>
      <c r="D3659" s="29"/>
    </row>
    <row r="3660" spans="3:4">
      <c r="C3660" s="29"/>
      <c r="D3660" s="29"/>
    </row>
    <row r="3661" spans="3:4">
      <c r="C3661" s="29"/>
      <c r="D3661" s="29"/>
    </row>
    <row r="3662" spans="3:4">
      <c r="C3662" s="29"/>
      <c r="D3662" s="29"/>
    </row>
    <row r="3663" spans="3:4">
      <c r="C3663" s="29"/>
      <c r="D3663" s="29"/>
    </row>
    <row r="3664" spans="3:4">
      <c r="C3664" s="29"/>
      <c r="D3664" s="29"/>
    </row>
    <row r="3665" spans="3:4">
      <c r="C3665" s="29"/>
      <c r="D3665" s="29"/>
    </row>
    <row r="3666" spans="3:4">
      <c r="C3666" s="29"/>
      <c r="D3666" s="29"/>
    </row>
    <row r="3667" spans="3:4">
      <c r="C3667" s="29"/>
      <c r="D3667" s="29"/>
    </row>
    <row r="3668" spans="3:4">
      <c r="C3668" s="29"/>
      <c r="D3668" s="29"/>
    </row>
    <row r="3669" spans="3:4">
      <c r="C3669" s="29"/>
      <c r="D3669" s="29"/>
    </row>
    <row r="3670" spans="3:4">
      <c r="C3670" s="29"/>
      <c r="D3670" s="29"/>
    </row>
    <row r="3671" spans="3:4">
      <c r="C3671" s="29"/>
      <c r="D3671" s="29"/>
    </row>
    <row r="3672" spans="3:4">
      <c r="C3672" s="29"/>
      <c r="D3672" s="29"/>
    </row>
    <row r="3673" spans="3:4">
      <c r="C3673" s="29"/>
      <c r="D3673" s="29"/>
    </row>
    <row r="3674" spans="3:4">
      <c r="C3674" s="29"/>
      <c r="D3674" s="29"/>
    </row>
    <row r="3675" spans="3:4">
      <c r="C3675" s="29"/>
      <c r="D3675" s="29"/>
    </row>
    <row r="3676" spans="3:4">
      <c r="C3676" s="29"/>
      <c r="D3676" s="29"/>
    </row>
    <row r="3677" spans="3:4">
      <c r="C3677" s="29"/>
      <c r="D3677" s="29"/>
    </row>
    <row r="3678" spans="3:4">
      <c r="C3678" s="29"/>
      <c r="D3678" s="29"/>
    </row>
    <row r="3679" spans="3:4">
      <c r="C3679" s="29"/>
      <c r="D3679" s="29"/>
    </row>
    <row r="3680" spans="3:4">
      <c r="C3680" s="29"/>
      <c r="D3680" s="29"/>
    </row>
    <row r="3681" spans="3:4">
      <c r="C3681" s="29"/>
      <c r="D3681" s="29"/>
    </row>
    <row r="3682" spans="3:4">
      <c r="C3682" s="29"/>
      <c r="D3682" s="29"/>
    </row>
    <row r="3683" spans="3:4">
      <c r="C3683" s="29"/>
      <c r="D3683" s="29"/>
    </row>
    <row r="3684" spans="3:4">
      <c r="C3684" s="29"/>
      <c r="D3684" s="29"/>
    </row>
    <row r="3685" spans="3:4">
      <c r="C3685" s="29"/>
      <c r="D3685" s="29"/>
    </row>
    <row r="3686" spans="3:4">
      <c r="C3686" s="29"/>
      <c r="D3686" s="29"/>
    </row>
    <row r="3687" spans="3:4">
      <c r="C3687" s="29"/>
      <c r="D3687" s="29"/>
    </row>
    <row r="3688" spans="3:4">
      <c r="C3688" s="29"/>
      <c r="D3688" s="29"/>
    </row>
    <row r="3689" spans="3:4">
      <c r="C3689" s="29"/>
      <c r="D3689" s="29"/>
    </row>
    <row r="3690" spans="3:4">
      <c r="C3690" s="29"/>
      <c r="D3690" s="29"/>
    </row>
    <row r="3691" spans="3:4">
      <c r="C3691" s="29"/>
      <c r="D3691" s="29"/>
    </row>
    <row r="3692" spans="3:4">
      <c r="C3692" s="29"/>
      <c r="D3692" s="29"/>
    </row>
    <row r="3693" spans="3:4">
      <c r="C3693" s="29"/>
      <c r="D3693" s="29"/>
    </row>
    <row r="3694" spans="3:4">
      <c r="C3694" s="29"/>
      <c r="D3694" s="29"/>
    </row>
    <row r="3695" spans="3:4">
      <c r="C3695" s="29"/>
      <c r="D3695" s="29"/>
    </row>
    <row r="3696" spans="3:4">
      <c r="C3696" s="29"/>
      <c r="D3696" s="29"/>
    </row>
    <row r="3697" spans="3:4">
      <c r="C3697" s="29"/>
      <c r="D3697" s="29"/>
    </row>
    <row r="3698" spans="3:4">
      <c r="C3698" s="29"/>
      <c r="D3698" s="29"/>
    </row>
    <row r="3699" spans="3:4">
      <c r="C3699" s="29"/>
      <c r="D3699" s="29"/>
    </row>
    <row r="3700" spans="3:4">
      <c r="C3700" s="29"/>
      <c r="D3700" s="29"/>
    </row>
    <row r="3701" spans="3:4">
      <c r="C3701" s="29"/>
      <c r="D3701" s="29"/>
    </row>
    <row r="3702" spans="3:4">
      <c r="C3702" s="29"/>
      <c r="D3702" s="29"/>
    </row>
    <row r="3703" spans="3:4">
      <c r="C3703" s="29"/>
      <c r="D3703" s="29"/>
    </row>
    <row r="3704" spans="3:4">
      <c r="C3704" s="29"/>
      <c r="D3704" s="29"/>
    </row>
    <row r="3705" spans="3:4">
      <c r="C3705" s="29"/>
      <c r="D3705" s="29"/>
    </row>
    <row r="3706" spans="3:4">
      <c r="C3706" s="29"/>
      <c r="D3706" s="29"/>
    </row>
    <row r="3707" spans="3:4">
      <c r="C3707" s="29"/>
      <c r="D3707" s="29"/>
    </row>
    <row r="3708" spans="3:4">
      <c r="C3708" s="29"/>
      <c r="D3708" s="29"/>
    </row>
    <row r="3709" spans="3:4">
      <c r="C3709" s="29"/>
      <c r="D3709" s="29"/>
    </row>
    <row r="3710" spans="3:4">
      <c r="C3710" s="29"/>
      <c r="D3710" s="29"/>
    </row>
    <row r="3711" spans="3:4">
      <c r="C3711" s="29"/>
      <c r="D3711" s="29"/>
    </row>
    <row r="3712" spans="3:4">
      <c r="C3712" s="29"/>
      <c r="D3712" s="29"/>
    </row>
    <row r="3713" spans="3:4">
      <c r="C3713" s="29"/>
      <c r="D3713" s="29"/>
    </row>
    <row r="3714" spans="3:4">
      <c r="C3714" s="29"/>
      <c r="D3714" s="29"/>
    </row>
    <row r="3715" spans="3:4">
      <c r="C3715" s="29"/>
      <c r="D3715" s="29"/>
    </row>
    <row r="3716" spans="3:4">
      <c r="C3716" s="29"/>
      <c r="D3716" s="29"/>
    </row>
    <row r="3717" spans="3:4">
      <c r="C3717" s="29"/>
      <c r="D3717" s="29"/>
    </row>
    <row r="3718" spans="3:4">
      <c r="C3718" s="29"/>
      <c r="D3718" s="29"/>
    </row>
    <row r="3719" spans="3:4">
      <c r="C3719" s="29"/>
      <c r="D3719" s="29"/>
    </row>
    <row r="3720" spans="3:4">
      <c r="C3720" s="29"/>
      <c r="D3720" s="29"/>
    </row>
    <row r="3721" spans="3:4">
      <c r="C3721" s="29"/>
      <c r="D3721" s="29"/>
    </row>
    <row r="3722" spans="3:4">
      <c r="C3722" s="29"/>
      <c r="D3722" s="29"/>
    </row>
    <row r="3723" spans="3:4">
      <c r="C3723" s="29"/>
      <c r="D3723" s="29"/>
    </row>
    <row r="3724" spans="3:4">
      <c r="C3724" s="29"/>
      <c r="D3724" s="29"/>
    </row>
    <row r="3725" spans="3:4">
      <c r="C3725" s="29"/>
      <c r="D3725" s="29"/>
    </row>
    <row r="3726" spans="3:4">
      <c r="C3726" s="29"/>
      <c r="D3726" s="29"/>
    </row>
    <row r="3727" spans="3:4">
      <c r="C3727" s="29"/>
      <c r="D3727" s="29"/>
    </row>
    <row r="3728" spans="3:4">
      <c r="C3728" s="29"/>
      <c r="D3728" s="29"/>
    </row>
    <row r="3729" spans="3:4">
      <c r="C3729" s="29"/>
      <c r="D3729" s="29"/>
    </row>
    <row r="3730" spans="3:4">
      <c r="C3730" s="29"/>
      <c r="D3730" s="29"/>
    </row>
    <row r="3731" spans="3:4">
      <c r="C3731" s="29"/>
      <c r="D3731" s="29"/>
    </row>
    <row r="3732" spans="3:4">
      <c r="C3732" s="29"/>
      <c r="D3732" s="29"/>
    </row>
    <row r="3733" spans="3:4">
      <c r="C3733" s="29"/>
      <c r="D3733" s="29"/>
    </row>
    <row r="3734" spans="3:4">
      <c r="C3734" s="29"/>
      <c r="D3734" s="29"/>
    </row>
    <row r="3735" spans="3:4">
      <c r="C3735" s="29"/>
      <c r="D3735" s="29"/>
    </row>
    <row r="3736" spans="3:4">
      <c r="C3736" s="29"/>
      <c r="D3736" s="29"/>
    </row>
    <row r="3737" spans="3:4">
      <c r="C3737" s="29"/>
      <c r="D3737" s="29"/>
    </row>
    <row r="3738" spans="3:4">
      <c r="C3738" s="29"/>
      <c r="D3738" s="29"/>
    </row>
    <row r="3739" spans="3:4">
      <c r="C3739" s="29"/>
      <c r="D3739" s="29"/>
    </row>
    <row r="3740" spans="3:4">
      <c r="C3740" s="29"/>
      <c r="D3740" s="29"/>
    </row>
    <row r="3741" spans="3:4">
      <c r="C3741" s="29"/>
      <c r="D3741" s="29"/>
    </row>
    <row r="3742" spans="3:4">
      <c r="C3742" s="29"/>
      <c r="D3742" s="29"/>
    </row>
    <row r="3743" spans="3:4">
      <c r="C3743" s="29"/>
      <c r="D3743" s="29"/>
    </row>
    <row r="3744" spans="3:4">
      <c r="C3744" s="29"/>
      <c r="D3744" s="29"/>
    </row>
    <row r="3745" spans="3:4">
      <c r="C3745" s="29"/>
      <c r="D3745" s="29"/>
    </row>
    <row r="3746" spans="3:4">
      <c r="C3746" s="29"/>
      <c r="D3746" s="29"/>
    </row>
    <row r="3747" spans="3:4">
      <c r="C3747" s="29"/>
      <c r="D3747" s="29"/>
    </row>
    <row r="3748" spans="3:4">
      <c r="C3748" s="29"/>
      <c r="D3748" s="29"/>
    </row>
    <row r="3749" spans="3:4">
      <c r="C3749" s="29"/>
      <c r="D3749" s="29"/>
    </row>
    <row r="3750" spans="3:4">
      <c r="C3750" s="29"/>
      <c r="D3750" s="29"/>
    </row>
    <row r="3751" spans="3:4">
      <c r="C3751" s="29"/>
      <c r="D3751" s="29"/>
    </row>
    <row r="3752" spans="3:4">
      <c r="C3752" s="29"/>
      <c r="D3752" s="29"/>
    </row>
    <row r="3753" spans="3:4">
      <c r="C3753" s="29"/>
      <c r="D3753" s="29"/>
    </row>
    <row r="3754" spans="3:4">
      <c r="C3754" s="29"/>
      <c r="D3754" s="29"/>
    </row>
    <row r="3755" spans="3:4">
      <c r="C3755" s="29"/>
      <c r="D3755" s="29"/>
    </row>
    <row r="3756" spans="3:4">
      <c r="C3756" s="29"/>
      <c r="D3756" s="29"/>
    </row>
    <row r="3757" spans="3:4">
      <c r="C3757" s="29"/>
      <c r="D3757" s="29"/>
    </row>
    <row r="3758" spans="3:4">
      <c r="C3758" s="29"/>
      <c r="D3758" s="29"/>
    </row>
    <row r="3759" spans="3:4">
      <c r="C3759" s="29"/>
      <c r="D3759" s="29"/>
    </row>
    <row r="3760" spans="3:4">
      <c r="C3760" s="29"/>
      <c r="D3760" s="29"/>
    </row>
    <row r="3761" spans="3:4">
      <c r="C3761" s="29"/>
      <c r="D3761" s="29"/>
    </row>
    <row r="3762" spans="3:4">
      <c r="C3762" s="29"/>
      <c r="D3762" s="29"/>
    </row>
    <row r="3763" spans="3:4">
      <c r="C3763" s="29"/>
      <c r="D3763" s="29"/>
    </row>
    <row r="3764" spans="3:4">
      <c r="C3764" s="29"/>
      <c r="D3764" s="29"/>
    </row>
    <row r="3765" spans="3:4">
      <c r="C3765" s="29"/>
      <c r="D3765" s="29"/>
    </row>
    <row r="3766" spans="3:4">
      <c r="C3766" s="29"/>
      <c r="D3766" s="29"/>
    </row>
    <row r="3767" spans="3:4">
      <c r="C3767" s="29"/>
      <c r="D3767" s="29"/>
    </row>
    <row r="3768" spans="3:4">
      <c r="C3768" s="29"/>
      <c r="D3768" s="29"/>
    </row>
    <row r="3769" spans="3:4">
      <c r="C3769" s="29"/>
      <c r="D3769" s="29"/>
    </row>
    <row r="3770" spans="3:4">
      <c r="C3770" s="29"/>
      <c r="D3770" s="29"/>
    </row>
    <row r="3771" spans="3:4">
      <c r="C3771" s="29"/>
      <c r="D3771" s="29"/>
    </row>
    <row r="3772" spans="3:4">
      <c r="C3772" s="29"/>
      <c r="D3772" s="29"/>
    </row>
    <row r="3773" spans="3:4">
      <c r="C3773" s="29"/>
      <c r="D3773" s="29"/>
    </row>
    <row r="3774" spans="3:4">
      <c r="C3774" s="29"/>
      <c r="D3774" s="29"/>
    </row>
    <row r="3775" spans="3:4">
      <c r="C3775" s="29"/>
      <c r="D3775" s="29"/>
    </row>
    <row r="3776" spans="3:4">
      <c r="C3776" s="29"/>
      <c r="D3776" s="29"/>
    </row>
    <row r="3777" spans="3:4">
      <c r="C3777" s="29"/>
      <c r="D3777" s="29"/>
    </row>
    <row r="3778" spans="3:4">
      <c r="C3778" s="29"/>
      <c r="D3778" s="29"/>
    </row>
    <row r="3779" spans="3:4">
      <c r="C3779" s="29"/>
      <c r="D3779" s="29"/>
    </row>
    <row r="3780" spans="3:4">
      <c r="C3780" s="29"/>
      <c r="D3780" s="29"/>
    </row>
    <row r="3781" spans="3:4">
      <c r="C3781" s="29"/>
      <c r="D3781" s="29"/>
    </row>
    <row r="3782" spans="3:4">
      <c r="C3782" s="29"/>
      <c r="D3782" s="29"/>
    </row>
    <row r="3783" spans="3:4">
      <c r="C3783" s="29"/>
      <c r="D3783" s="29"/>
    </row>
    <row r="3784" spans="3:4">
      <c r="C3784" s="29"/>
      <c r="D3784" s="29"/>
    </row>
    <row r="3785" spans="3:4">
      <c r="C3785" s="29"/>
      <c r="D3785" s="29"/>
    </row>
    <row r="3786" spans="3:4">
      <c r="C3786" s="29"/>
      <c r="D3786" s="29"/>
    </row>
    <row r="3787" spans="3:4">
      <c r="C3787" s="29"/>
      <c r="D3787" s="29"/>
    </row>
    <row r="3788" spans="3:4">
      <c r="C3788" s="29"/>
      <c r="D3788" s="29"/>
    </row>
    <row r="3789" spans="3:4">
      <c r="C3789" s="29"/>
      <c r="D3789" s="29"/>
    </row>
    <row r="3790" spans="3:4">
      <c r="C3790" s="29"/>
      <c r="D3790" s="29"/>
    </row>
    <row r="3791" spans="3:4">
      <c r="C3791" s="29"/>
      <c r="D3791" s="29"/>
    </row>
    <row r="3792" spans="3:4">
      <c r="C3792" s="29"/>
      <c r="D3792" s="29"/>
    </row>
    <row r="3793" spans="3:4">
      <c r="C3793" s="29"/>
      <c r="D3793" s="29"/>
    </row>
    <row r="3794" spans="3:4">
      <c r="C3794" s="29"/>
      <c r="D3794" s="29"/>
    </row>
    <row r="3795" spans="3:4">
      <c r="C3795" s="29"/>
      <c r="D3795" s="29"/>
    </row>
    <row r="3796" spans="3:4">
      <c r="C3796" s="29"/>
      <c r="D3796" s="29"/>
    </row>
    <row r="3797" spans="3:4">
      <c r="C3797" s="29"/>
      <c r="D3797" s="29"/>
    </row>
    <row r="3798" spans="3:4">
      <c r="C3798" s="29"/>
      <c r="D3798" s="29"/>
    </row>
    <row r="3799" spans="3:4">
      <c r="C3799" s="29"/>
      <c r="D3799" s="29"/>
    </row>
    <row r="3800" spans="3:4">
      <c r="C3800" s="29"/>
      <c r="D3800" s="29"/>
    </row>
    <row r="3801" spans="3:4">
      <c r="C3801" s="29"/>
      <c r="D3801" s="29"/>
    </row>
    <row r="3802" spans="3:4">
      <c r="C3802" s="29"/>
      <c r="D3802" s="29"/>
    </row>
    <row r="3803" spans="3:4">
      <c r="C3803" s="29"/>
      <c r="D3803" s="29"/>
    </row>
    <row r="3804" spans="3:4">
      <c r="C3804" s="29"/>
      <c r="D3804" s="29"/>
    </row>
    <row r="3805" spans="3:4">
      <c r="C3805" s="29"/>
      <c r="D3805" s="29"/>
    </row>
    <row r="3806" spans="3:4">
      <c r="C3806" s="29"/>
      <c r="D3806" s="29"/>
    </row>
    <row r="3807" spans="3:4">
      <c r="C3807" s="29"/>
      <c r="D3807" s="29"/>
    </row>
    <row r="3808" spans="3:4">
      <c r="C3808" s="29"/>
      <c r="D3808" s="29"/>
    </row>
    <row r="3809" spans="3:4">
      <c r="C3809" s="29"/>
      <c r="D3809" s="29"/>
    </row>
    <row r="3810" spans="3:4">
      <c r="C3810" s="29"/>
      <c r="D3810" s="29"/>
    </row>
    <row r="3811" spans="3:4">
      <c r="C3811" s="29"/>
      <c r="D3811" s="29"/>
    </row>
    <row r="3812" spans="3:4">
      <c r="C3812" s="29"/>
      <c r="D3812" s="29"/>
    </row>
    <row r="3813" spans="3:4">
      <c r="C3813" s="29"/>
      <c r="D3813" s="29"/>
    </row>
    <row r="3814" spans="3:4">
      <c r="C3814" s="29"/>
      <c r="D3814" s="29"/>
    </row>
    <row r="3815" spans="3:4">
      <c r="C3815" s="29"/>
      <c r="D3815" s="29"/>
    </row>
    <row r="3816" spans="3:4">
      <c r="C3816" s="29"/>
      <c r="D3816" s="29"/>
    </row>
    <row r="3817" spans="3:4">
      <c r="C3817" s="29"/>
      <c r="D3817" s="29"/>
    </row>
    <row r="3818" spans="3:4">
      <c r="C3818" s="29"/>
      <c r="D3818" s="29"/>
    </row>
    <row r="3819" spans="3:4">
      <c r="C3819" s="29"/>
      <c r="D3819" s="29"/>
    </row>
    <row r="3820" spans="3:4">
      <c r="C3820" s="29"/>
      <c r="D3820" s="29"/>
    </row>
    <row r="3821" spans="3:4">
      <c r="C3821" s="29"/>
      <c r="D3821" s="29"/>
    </row>
    <row r="3822" spans="3:4">
      <c r="C3822" s="29"/>
      <c r="D3822" s="29"/>
    </row>
    <row r="3823" spans="3:4">
      <c r="C3823" s="29"/>
      <c r="D3823" s="29"/>
    </row>
    <row r="3824" spans="3:4">
      <c r="C3824" s="29"/>
      <c r="D3824" s="29"/>
    </row>
    <row r="3825" spans="3:4">
      <c r="C3825" s="29"/>
      <c r="D3825" s="29"/>
    </row>
    <row r="3826" spans="3:4">
      <c r="C3826" s="29"/>
      <c r="D3826" s="29"/>
    </row>
    <row r="3827" spans="3:4">
      <c r="C3827" s="29"/>
      <c r="D3827" s="29"/>
    </row>
    <row r="3828" spans="3:4">
      <c r="C3828" s="29"/>
      <c r="D3828" s="29"/>
    </row>
    <row r="3829" spans="3:4">
      <c r="C3829" s="29"/>
      <c r="D3829" s="29"/>
    </row>
    <row r="3830" spans="3:4">
      <c r="C3830" s="29"/>
      <c r="D3830" s="29"/>
    </row>
    <row r="3831" spans="3:4">
      <c r="C3831" s="29"/>
      <c r="D3831" s="29"/>
    </row>
    <row r="3832" spans="3:4">
      <c r="C3832" s="29"/>
      <c r="D3832" s="29"/>
    </row>
    <row r="3833" spans="3:4">
      <c r="C3833" s="29"/>
      <c r="D3833" s="29"/>
    </row>
    <row r="3834" spans="3:4">
      <c r="C3834" s="29"/>
      <c r="D3834" s="29"/>
    </row>
    <row r="3835" spans="3:4">
      <c r="C3835" s="29"/>
      <c r="D3835" s="29"/>
    </row>
    <row r="3836" spans="3:4">
      <c r="C3836" s="29"/>
      <c r="D3836" s="29"/>
    </row>
    <row r="3837" spans="3:4">
      <c r="C3837" s="29"/>
      <c r="D3837" s="29"/>
    </row>
    <row r="3838" spans="3:4">
      <c r="C3838" s="29"/>
      <c r="D3838" s="29"/>
    </row>
    <row r="3839" spans="3:4">
      <c r="C3839" s="29"/>
      <c r="D3839" s="29"/>
    </row>
    <row r="3840" spans="3:4">
      <c r="C3840" s="29"/>
      <c r="D3840" s="29"/>
    </row>
    <row r="3841" spans="3:4">
      <c r="C3841" s="29"/>
      <c r="D3841" s="29"/>
    </row>
    <row r="3842" spans="3:4">
      <c r="C3842" s="29"/>
      <c r="D3842" s="29"/>
    </row>
    <row r="3843" spans="3:4">
      <c r="C3843" s="29"/>
      <c r="D3843" s="29"/>
    </row>
    <row r="3844" spans="3:4">
      <c r="C3844" s="29"/>
      <c r="D3844" s="29"/>
    </row>
    <row r="3845" spans="3:4">
      <c r="C3845" s="29"/>
      <c r="D3845" s="29"/>
    </row>
    <row r="3846" spans="3:4">
      <c r="C3846" s="29"/>
      <c r="D3846" s="29"/>
    </row>
    <row r="3847" spans="3:4">
      <c r="C3847" s="29"/>
      <c r="D3847" s="29"/>
    </row>
    <row r="3848" spans="3:4">
      <c r="C3848" s="29"/>
      <c r="D3848" s="29"/>
    </row>
    <row r="3849" spans="3:4">
      <c r="C3849" s="29"/>
      <c r="D3849" s="29"/>
    </row>
    <row r="3850" spans="3:4">
      <c r="C3850" s="29"/>
      <c r="D3850" s="29"/>
    </row>
    <row r="3851" spans="3:4">
      <c r="C3851" s="29"/>
      <c r="D3851" s="29"/>
    </row>
    <row r="3852" spans="3:4">
      <c r="C3852" s="29"/>
      <c r="D3852" s="29"/>
    </row>
    <row r="3853" spans="3:4">
      <c r="C3853" s="29"/>
      <c r="D3853" s="29"/>
    </row>
    <row r="3854" spans="3:4">
      <c r="C3854" s="29"/>
      <c r="D3854" s="29"/>
    </row>
    <row r="3855" spans="3:4">
      <c r="C3855" s="29"/>
      <c r="D3855" s="29"/>
    </row>
    <row r="3856" spans="3:4">
      <c r="C3856" s="29"/>
      <c r="D3856" s="29"/>
    </row>
    <row r="3857" spans="3:4">
      <c r="C3857" s="29"/>
      <c r="D3857" s="29"/>
    </row>
    <row r="3858" spans="3:4">
      <c r="C3858" s="29"/>
      <c r="D3858" s="29"/>
    </row>
    <row r="3859" spans="3:4">
      <c r="C3859" s="29"/>
      <c r="D3859" s="29"/>
    </row>
    <row r="3860" spans="3:4">
      <c r="C3860" s="29"/>
      <c r="D3860" s="29"/>
    </row>
    <row r="3861" spans="3:4">
      <c r="C3861" s="29"/>
      <c r="D3861" s="29"/>
    </row>
    <row r="3862" spans="3:4">
      <c r="C3862" s="29"/>
      <c r="D3862" s="29"/>
    </row>
    <row r="3863" spans="3:4">
      <c r="C3863" s="29"/>
      <c r="D3863" s="29"/>
    </row>
    <row r="3864" spans="3:4">
      <c r="C3864" s="29"/>
      <c r="D3864" s="29"/>
    </row>
    <row r="3865" spans="3:4">
      <c r="C3865" s="29"/>
      <c r="D3865" s="29"/>
    </row>
    <row r="3866" spans="3:4">
      <c r="C3866" s="29"/>
      <c r="D3866" s="29"/>
    </row>
    <row r="3867" spans="3:4">
      <c r="C3867" s="29"/>
      <c r="D3867" s="29"/>
    </row>
    <row r="3868" spans="3:4">
      <c r="C3868" s="29"/>
      <c r="D3868" s="29"/>
    </row>
    <row r="3869" spans="3:4">
      <c r="C3869" s="29"/>
      <c r="D3869" s="29"/>
    </row>
    <row r="3870" spans="3:4">
      <c r="C3870" s="29"/>
      <c r="D3870" s="29"/>
    </row>
    <row r="3871" spans="3:4">
      <c r="C3871" s="29"/>
      <c r="D3871" s="29"/>
    </row>
    <row r="3872" spans="3:4">
      <c r="C3872" s="29"/>
      <c r="D3872" s="29"/>
    </row>
    <row r="3873" spans="3:4">
      <c r="C3873" s="29"/>
      <c r="D3873" s="29"/>
    </row>
    <row r="3874" spans="3:4">
      <c r="C3874" s="29"/>
      <c r="D3874" s="29"/>
    </row>
    <row r="3875" spans="3:4">
      <c r="C3875" s="29"/>
      <c r="D3875" s="29"/>
    </row>
    <row r="3876" spans="3:4">
      <c r="C3876" s="29"/>
      <c r="D3876" s="29"/>
    </row>
    <row r="3877" spans="3:4">
      <c r="C3877" s="29"/>
      <c r="D3877" s="29"/>
    </row>
    <row r="3878" spans="3:4">
      <c r="C3878" s="29"/>
      <c r="D3878" s="29"/>
    </row>
    <row r="3879" spans="3:4">
      <c r="C3879" s="29"/>
      <c r="D3879" s="29"/>
    </row>
    <row r="3880" spans="3:4">
      <c r="C3880" s="29"/>
      <c r="D3880" s="29"/>
    </row>
    <row r="3881" spans="3:4">
      <c r="C3881" s="29"/>
      <c r="D3881" s="29"/>
    </row>
    <row r="3882" spans="3:4">
      <c r="C3882" s="29"/>
      <c r="D3882" s="29"/>
    </row>
    <row r="3883" spans="3:4">
      <c r="C3883" s="29"/>
      <c r="D3883" s="29"/>
    </row>
    <row r="3884" spans="3:4">
      <c r="C3884" s="29"/>
      <c r="D3884" s="29"/>
    </row>
    <row r="3885" spans="3:4">
      <c r="C3885" s="29"/>
      <c r="D3885" s="29"/>
    </row>
    <row r="3886" spans="3:4">
      <c r="C3886" s="29"/>
      <c r="D3886" s="29"/>
    </row>
    <row r="3887" spans="3:4">
      <c r="C3887" s="29"/>
      <c r="D3887" s="29"/>
    </row>
    <row r="3888" spans="3:4">
      <c r="C3888" s="29"/>
      <c r="D3888" s="29"/>
    </row>
    <row r="3889" spans="3:4">
      <c r="C3889" s="29"/>
      <c r="D3889" s="29"/>
    </row>
    <row r="3890" spans="3:4">
      <c r="C3890" s="29"/>
      <c r="D3890" s="29"/>
    </row>
    <row r="3891" spans="3:4">
      <c r="C3891" s="29"/>
      <c r="D3891" s="29"/>
    </row>
    <row r="3892" spans="3:4">
      <c r="C3892" s="29"/>
      <c r="D3892" s="29"/>
    </row>
    <row r="3893" spans="3:4">
      <c r="C3893" s="29"/>
      <c r="D3893" s="29"/>
    </row>
    <row r="3894" spans="3:4">
      <c r="C3894" s="29"/>
      <c r="D3894" s="29"/>
    </row>
    <row r="3895" spans="3:4">
      <c r="C3895" s="29"/>
      <c r="D3895" s="29"/>
    </row>
    <row r="3896" spans="3:4">
      <c r="C3896" s="29"/>
      <c r="D3896" s="29"/>
    </row>
    <row r="3897" spans="3:4">
      <c r="C3897" s="29"/>
      <c r="D3897" s="29"/>
    </row>
    <row r="3898" spans="3:4">
      <c r="C3898" s="29"/>
      <c r="D3898" s="29"/>
    </row>
    <row r="3899" spans="3:4">
      <c r="C3899" s="29"/>
      <c r="D3899" s="29"/>
    </row>
    <row r="3900" spans="3:4">
      <c r="C3900" s="29"/>
      <c r="D3900" s="29"/>
    </row>
    <row r="3901" spans="3:4">
      <c r="C3901" s="29"/>
      <c r="D3901" s="29"/>
    </row>
    <row r="3902" spans="3:4">
      <c r="C3902" s="29"/>
      <c r="D3902" s="29"/>
    </row>
    <row r="3903" spans="3:4">
      <c r="C3903" s="29"/>
      <c r="D3903" s="29"/>
    </row>
    <row r="3904" spans="3:4">
      <c r="C3904" s="29"/>
      <c r="D3904" s="29"/>
    </row>
    <row r="3905" spans="3:4">
      <c r="C3905" s="29"/>
      <c r="D3905" s="29"/>
    </row>
    <row r="3906" spans="3:4">
      <c r="C3906" s="29"/>
      <c r="D3906" s="29"/>
    </row>
    <row r="3907" spans="3:4">
      <c r="C3907" s="29"/>
      <c r="D3907" s="29"/>
    </row>
    <row r="3908" spans="3:4">
      <c r="C3908" s="29"/>
      <c r="D3908" s="29"/>
    </row>
    <row r="3909" spans="3:4">
      <c r="C3909" s="29"/>
      <c r="D3909" s="29"/>
    </row>
    <row r="3910" spans="3:4">
      <c r="C3910" s="29"/>
      <c r="D3910" s="29"/>
    </row>
    <row r="3911" spans="3:4">
      <c r="C3911" s="29"/>
      <c r="D3911" s="29"/>
    </row>
    <row r="3912" spans="3:4">
      <c r="C3912" s="29"/>
      <c r="D3912" s="29"/>
    </row>
    <row r="3913" spans="3:4">
      <c r="C3913" s="29"/>
      <c r="D3913" s="29"/>
    </row>
    <row r="3914" spans="3:4">
      <c r="C3914" s="29"/>
      <c r="D3914" s="29"/>
    </row>
    <row r="3915" spans="3:4">
      <c r="C3915" s="29"/>
      <c r="D3915" s="29"/>
    </row>
    <row r="3916" spans="3:4">
      <c r="C3916" s="29"/>
      <c r="D3916" s="29"/>
    </row>
    <row r="3917" spans="3:4">
      <c r="C3917" s="29"/>
      <c r="D3917" s="29"/>
    </row>
    <row r="3918" spans="3:4">
      <c r="C3918" s="29"/>
      <c r="D3918" s="29"/>
    </row>
    <row r="3919" spans="3:4">
      <c r="C3919" s="29"/>
      <c r="D3919" s="29"/>
    </row>
    <row r="3920" spans="3:4">
      <c r="C3920" s="29"/>
      <c r="D3920" s="29"/>
    </row>
    <row r="3921" spans="3:4">
      <c r="C3921" s="29"/>
      <c r="D3921" s="29"/>
    </row>
    <row r="3922" spans="3:4">
      <c r="C3922" s="29"/>
      <c r="D3922" s="29"/>
    </row>
    <row r="3923" spans="3:4">
      <c r="C3923" s="29"/>
      <c r="D3923" s="29"/>
    </row>
    <row r="3924" spans="3:4">
      <c r="C3924" s="29"/>
      <c r="D3924" s="29"/>
    </row>
    <row r="3925" spans="3:4">
      <c r="C3925" s="29"/>
      <c r="D3925" s="29"/>
    </row>
    <row r="3926" spans="3:4">
      <c r="C3926" s="29"/>
      <c r="D3926" s="29"/>
    </row>
    <row r="3927" spans="3:4">
      <c r="C3927" s="29"/>
      <c r="D3927" s="29"/>
    </row>
    <row r="3928" spans="3:4">
      <c r="C3928" s="29"/>
      <c r="D3928" s="29"/>
    </row>
    <row r="3929" spans="3:4">
      <c r="C3929" s="29"/>
      <c r="D3929" s="29"/>
    </row>
    <row r="3930" spans="3:4">
      <c r="C3930" s="29"/>
      <c r="D3930" s="29"/>
    </row>
    <row r="3931" spans="3:4">
      <c r="C3931" s="29"/>
      <c r="D3931" s="29"/>
    </row>
    <row r="3932" spans="3:4">
      <c r="C3932" s="29"/>
      <c r="D3932" s="29"/>
    </row>
    <row r="3933" spans="3:4">
      <c r="C3933" s="29"/>
      <c r="D3933" s="29"/>
    </row>
    <row r="3934" spans="3:4">
      <c r="C3934" s="29"/>
      <c r="D3934" s="29"/>
    </row>
    <row r="3935" spans="3:4">
      <c r="C3935" s="29"/>
      <c r="D3935" s="29"/>
    </row>
    <row r="3936" spans="3:4">
      <c r="C3936" s="29"/>
      <c r="D3936" s="29"/>
    </row>
    <row r="3937" spans="3:4">
      <c r="C3937" s="29"/>
      <c r="D3937" s="29"/>
    </row>
    <row r="3938" spans="3:4">
      <c r="C3938" s="29"/>
      <c r="D3938" s="29"/>
    </row>
    <row r="3939" spans="3:4">
      <c r="C3939" s="29"/>
      <c r="D3939" s="29"/>
    </row>
    <row r="3940" spans="3:4">
      <c r="C3940" s="29"/>
      <c r="D3940" s="29"/>
    </row>
    <row r="3941" spans="3:4">
      <c r="C3941" s="29"/>
      <c r="D3941" s="29"/>
    </row>
    <row r="3942" spans="3:4">
      <c r="C3942" s="29"/>
      <c r="D3942" s="29"/>
    </row>
    <row r="3943" spans="3:4">
      <c r="C3943" s="29"/>
      <c r="D3943" s="29"/>
    </row>
    <row r="3944" spans="3:4">
      <c r="C3944" s="29"/>
      <c r="D3944" s="29"/>
    </row>
    <row r="3945" spans="3:4">
      <c r="C3945" s="29"/>
      <c r="D3945" s="29"/>
    </row>
    <row r="3946" spans="3:4">
      <c r="C3946" s="29"/>
      <c r="D3946" s="29"/>
    </row>
    <row r="3947" spans="3:4">
      <c r="C3947" s="29"/>
      <c r="D3947" s="29"/>
    </row>
    <row r="3948" spans="3:4">
      <c r="C3948" s="29"/>
      <c r="D3948" s="29"/>
    </row>
    <row r="3949" spans="3:4">
      <c r="C3949" s="29"/>
      <c r="D3949" s="29"/>
    </row>
    <row r="3950" spans="3:4">
      <c r="C3950" s="29"/>
      <c r="D3950" s="29"/>
    </row>
    <row r="3951" spans="3:4">
      <c r="C3951" s="29"/>
      <c r="D3951" s="29"/>
    </row>
    <row r="3952" spans="3:4">
      <c r="C3952" s="29"/>
      <c r="D3952" s="29"/>
    </row>
    <row r="3953" spans="3:4">
      <c r="C3953" s="29"/>
      <c r="D3953" s="29"/>
    </row>
    <row r="3954" spans="3:4">
      <c r="C3954" s="29"/>
      <c r="D3954" s="29"/>
    </row>
    <row r="3955" spans="3:4">
      <c r="C3955" s="29"/>
      <c r="D3955" s="29"/>
    </row>
    <row r="3956" spans="3:4">
      <c r="C3956" s="29"/>
      <c r="D3956" s="29"/>
    </row>
    <row r="3957" spans="3:4">
      <c r="C3957" s="29"/>
      <c r="D3957" s="29"/>
    </row>
    <row r="3958" spans="3:4">
      <c r="C3958" s="29"/>
      <c r="D3958" s="29"/>
    </row>
    <row r="3959" spans="3:4">
      <c r="C3959" s="29"/>
      <c r="D3959" s="29"/>
    </row>
    <row r="3960" spans="3:4">
      <c r="C3960" s="29"/>
      <c r="D3960" s="29"/>
    </row>
    <row r="3961" spans="3:4">
      <c r="C3961" s="29"/>
      <c r="D3961" s="29"/>
    </row>
    <row r="3962" spans="3:4">
      <c r="C3962" s="29"/>
      <c r="D3962" s="29"/>
    </row>
    <row r="3963" spans="3:4">
      <c r="C3963" s="29"/>
      <c r="D3963" s="29"/>
    </row>
    <row r="3964" spans="3:4">
      <c r="C3964" s="29"/>
      <c r="D3964" s="29"/>
    </row>
    <row r="3965" spans="3:4">
      <c r="C3965" s="29"/>
      <c r="D3965" s="29"/>
    </row>
    <row r="3966" spans="3:4">
      <c r="C3966" s="29"/>
      <c r="D3966" s="29"/>
    </row>
    <row r="3967" spans="3:4">
      <c r="C3967" s="29"/>
      <c r="D3967" s="29"/>
    </row>
    <row r="3968" spans="3:4">
      <c r="C3968" s="29"/>
      <c r="D3968" s="29"/>
    </row>
    <row r="3969" spans="3:4">
      <c r="C3969" s="29"/>
      <c r="D3969" s="29"/>
    </row>
    <row r="3970" spans="3:4">
      <c r="C3970" s="29"/>
      <c r="D3970" s="29"/>
    </row>
    <row r="3971" spans="3:4">
      <c r="C3971" s="29"/>
      <c r="D3971" s="29"/>
    </row>
    <row r="3972" spans="3:4">
      <c r="C3972" s="29"/>
      <c r="D3972" s="29"/>
    </row>
    <row r="3973" spans="3:4">
      <c r="C3973" s="29"/>
      <c r="D3973" s="29"/>
    </row>
    <row r="3974" spans="3:4">
      <c r="C3974" s="29"/>
      <c r="D3974" s="29"/>
    </row>
    <row r="3975" spans="3:4">
      <c r="C3975" s="29"/>
      <c r="D3975" s="29"/>
    </row>
    <row r="3976" spans="3:4">
      <c r="C3976" s="29"/>
      <c r="D3976" s="29"/>
    </row>
    <row r="3977" spans="3:4">
      <c r="C3977" s="29"/>
      <c r="D3977" s="29"/>
    </row>
    <row r="3978" spans="3:4">
      <c r="C3978" s="29"/>
      <c r="D3978" s="29"/>
    </row>
    <row r="3979" spans="3:4">
      <c r="C3979" s="29"/>
      <c r="D3979" s="29"/>
    </row>
    <row r="3980" spans="3:4">
      <c r="C3980" s="29"/>
      <c r="D3980" s="29"/>
    </row>
    <row r="3981" spans="3:4">
      <c r="C3981" s="29"/>
      <c r="D3981" s="29"/>
    </row>
    <row r="3982" spans="3:4">
      <c r="C3982" s="29"/>
      <c r="D3982" s="29"/>
    </row>
    <row r="3983" spans="3:4">
      <c r="C3983" s="29"/>
      <c r="D3983" s="29"/>
    </row>
    <row r="3984" spans="3:4">
      <c r="C3984" s="29"/>
      <c r="D3984" s="29"/>
    </row>
    <row r="3985" spans="3:4">
      <c r="C3985" s="29"/>
      <c r="D3985" s="29"/>
    </row>
    <row r="3986" spans="3:4">
      <c r="C3986" s="29"/>
      <c r="D3986" s="29"/>
    </row>
    <row r="3987" spans="3:4">
      <c r="C3987" s="29"/>
      <c r="D3987" s="29"/>
    </row>
    <row r="3988" spans="3:4">
      <c r="C3988" s="29"/>
      <c r="D3988" s="29"/>
    </row>
    <row r="3989" spans="3:4">
      <c r="C3989" s="29"/>
      <c r="D3989" s="29"/>
    </row>
    <row r="3990" spans="3:4">
      <c r="C3990" s="29"/>
      <c r="D3990" s="29"/>
    </row>
    <row r="3991" spans="3:4">
      <c r="C3991" s="29"/>
      <c r="D3991" s="29"/>
    </row>
    <row r="3992" spans="3:4">
      <c r="C3992" s="29"/>
      <c r="D3992" s="29"/>
    </row>
    <row r="3993" spans="3:4">
      <c r="C3993" s="29"/>
      <c r="D3993" s="29"/>
    </row>
    <row r="3994" spans="3:4">
      <c r="C3994" s="29"/>
      <c r="D3994" s="29"/>
    </row>
    <row r="3995" spans="3:4">
      <c r="C3995" s="29"/>
      <c r="D3995" s="29"/>
    </row>
    <row r="3996" spans="3:4">
      <c r="C3996" s="29"/>
      <c r="D3996" s="29"/>
    </row>
    <row r="3997" spans="3:4">
      <c r="C3997" s="29"/>
      <c r="D3997" s="29"/>
    </row>
    <row r="3998" spans="3:4">
      <c r="C3998" s="29"/>
      <c r="D3998" s="29"/>
    </row>
    <row r="3999" spans="3:4">
      <c r="C3999" s="29"/>
      <c r="D3999" s="29"/>
    </row>
    <row r="4000" spans="3:4">
      <c r="C4000" s="29"/>
      <c r="D4000" s="29"/>
    </row>
    <row r="4001" spans="3:4">
      <c r="C4001" s="29"/>
      <c r="D4001" s="29"/>
    </row>
    <row r="4002" spans="3:4">
      <c r="C4002" s="29"/>
      <c r="D4002" s="29"/>
    </row>
    <row r="4003" spans="3:4">
      <c r="C4003" s="29"/>
      <c r="D4003" s="29"/>
    </row>
    <row r="4004" spans="3:4">
      <c r="C4004" s="29"/>
      <c r="D4004" s="29"/>
    </row>
    <row r="4005" spans="3:4">
      <c r="C4005" s="29"/>
      <c r="D4005" s="29"/>
    </row>
    <row r="4006" spans="3:4">
      <c r="C4006" s="29"/>
      <c r="D4006" s="29"/>
    </row>
    <row r="4007" spans="3:4">
      <c r="C4007" s="29"/>
      <c r="D4007" s="29"/>
    </row>
    <row r="4008" spans="3:4">
      <c r="C4008" s="29"/>
      <c r="D4008" s="29"/>
    </row>
    <row r="4009" spans="3:4">
      <c r="C4009" s="29"/>
      <c r="D4009" s="29"/>
    </row>
    <row r="4010" spans="3:4">
      <c r="C4010" s="29"/>
      <c r="D4010" s="29"/>
    </row>
    <row r="4011" spans="3:4">
      <c r="C4011" s="29"/>
      <c r="D4011" s="29"/>
    </row>
    <row r="4012" spans="3:4">
      <c r="C4012" s="29"/>
      <c r="D4012" s="29"/>
    </row>
    <row r="4013" spans="3:4">
      <c r="C4013" s="29"/>
      <c r="D4013" s="29"/>
    </row>
    <row r="4014" spans="3:4">
      <c r="C4014" s="29"/>
      <c r="D4014" s="29"/>
    </row>
    <row r="4015" spans="3:4">
      <c r="C4015" s="29"/>
      <c r="D4015" s="29"/>
    </row>
    <row r="4016" spans="3:4">
      <c r="C4016" s="29"/>
      <c r="D4016" s="29"/>
    </row>
    <row r="4017" spans="3:4">
      <c r="C4017" s="29"/>
      <c r="D4017" s="29"/>
    </row>
    <row r="4018" spans="3:4">
      <c r="C4018" s="29"/>
      <c r="D4018" s="29"/>
    </row>
    <row r="4019" spans="3:4">
      <c r="C4019" s="29"/>
      <c r="D4019" s="29"/>
    </row>
    <row r="4020" spans="3:4">
      <c r="C4020" s="29"/>
      <c r="D4020" s="29"/>
    </row>
    <row r="4021" spans="3:4">
      <c r="C4021" s="29"/>
      <c r="D4021" s="29"/>
    </row>
    <row r="4022" spans="3:4">
      <c r="C4022" s="29"/>
      <c r="D4022" s="29"/>
    </row>
    <row r="4023" spans="3:4">
      <c r="C4023" s="29"/>
      <c r="D4023" s="29"/>
    </row>
    <row r="4024" spans="3:4">
      <c r="C4024" s="29"/>
      <c r="D4024" s="29"/>
    </row>
    <row r="4025" spans="3:4">
      <c r="C4025" s="29"/>
      <c r="D4025" s="29"/>
    </row>
    <row r="4026" spans="3:4">
      <c r="C4026" s="29"/>
      <c r="D4026" s="29"/>
    </row>
    <row r="4027" spans="3:4">
      <c r="C4027" s="29"/>
      <c r="D4027" s="29"/>
    </row>
    <row r="4028" spans="3:4">
      <c r="C4028" s="29"/>
      <c r="D4028" s="29"/>
    </row>
    <row r="4029" spans="3:4">
      <c r="C4029" s="29"/>
      <c r="D4029" s="29"/>
    </row>
    <row r="4030" spans="3:4">
      <c r="C4030" s="29"/>
      <c r="D4030" s="29"/>
    </row>
    <row r="4031" spans="3:4">
      <c r="C4031" s="29"/>
      <c r="D4031" s="29"/>
    </row>
    <row r="4032" spans="3:4">
      <c r="C4032" s="29"/>
      <c r="D4032" s="29"/>
    </row>
    <row r="4033" spans="3:4">
      <c r="C4033" s="29"/>
      <c r="D4033" s="29"/>
    </row>
    <row r="4034" spans="3:4">
      <c r="C4034" s="29"/>
      <c r="D4034" s="29"/>
    </row>
    <row r="4035" spans="3:4">
      <c r="C4035" s="29"/>
      <c r="D4035" s="29"/>
    </row>
    <row r="4036" spans="3:4">
      <c r="C4036" s="29"/>
      <c r="D4036" s="29"/>
    </row>
    <row r="4037" spans="3:4">
      <c r="C4037" s="29"/>
      <c r="D4037" s="29"/>
    </row>
    <row r="4038" spans="3:4">
      <c r="C4038" s="29"/>
      <c r="D4038" s="29"/>
    </row>
    <row r="4039" spans="3:4">
      <c r="C4039" s="29"/>
      <c r="D4039" s="29"/>
    </row>
    <row r="4040" spans="3:4">
      <c r="C4040" s="29"/>
      <c r="D4040" s="29"/>
    </row>
    <row r="4041" spans="3:4">
      <c r="C4041" s="29"/>
      <c r="D4041" s="29"/>
    </row>
    <row r="4042" spans="3:4">
      <c r="C4042" s="29"/>
      <c r="D4042" s="29"/>
    </row>
    <row r="4043" spans="3:4">
      <c r="C4043" s="29"/>
      <c r="D4043" s="29"/>
    </row>
    <row r="4044" spans="3:4">
      <c r="C4044" s="29"/>
      <c r="D4044" s="29"/>
    </row>
    <row r="4045" spans="3:4">
      <c r="C4045" s="29"/>
      <c r="D4045" s="29"/>
    </row>
    <row r="4046" spans="3:4">
      <c r="C4046" s="29"/>
      <c r="D4046" s="29"/>
    </row>
    <row r="4047" spans="3:4">
      <c r="C4047" s="29"/>
      <c r="D4047" s="29"/>
    </row>
    <row r="4048" spans="3:4">
      <c r="C4048" s="29"/>
      <c r="D4048" s="29"/>
    </row>
    <row r="4049" spans="3:4">
      <c r="C4049" s="29"/>
      <c r="D4049" s="29"/>
    </row>
    <row r="4050" spans="3:4">
      <c r="C4050" s="29"/>
      <c r="D4050" s="29"/>
    </row>
    <row r="4051" spans="3:4">
      <c r="C4051" s="29"/>
      <c r="D4051" s="29"/>
    </row>
    <row r="4052" spans="3:4">
      <c r="C4052" s="29"/>
      <c r="D4052" s="29"/>
    </row>
    <row r="4053" spans="3:4">
      <c r="C4053" s="29"/>
      <c r="D4053" s="29"/>
    </row>
    <row r="4054" spans="3:4">
      <c r="C4054" s="29"/>
      <c r="D4054" s="29"/>
    </row>
    <row r="4055" spans="3:4">
      <c r="C4055" s="29"/>
      <c r="D4055" s="29"/>
    </row>
    <row r="4056" spans="3:4">
      <c r="C4056" s="29"/>
      <c r="D4056" s="29"/>
    </row>
    <row r="4057" spans="3:4">
      <c r="C4057" s="29"/>
      <c r="D4057" s="29"/>
    </row>
    <row r="4058" spans="3:4">
      <c r="C4058" s="29"/>
      <c r="D4058" s="29"/>
    </row>
    <row r="4059" spans="3:4">
      <c r="C4059" s="29"/>
      <c r="D4059" s="29"/>
    </row>
    <row r="4060" spans="3:4">
      <c r="C4060" s="29"/>
      <c r="D4060" s="29"/>
    </row>
    <row r="4061" spans="3:4">
      <c r="C4061" s="29"/>
      <c r="D4061" s="29"/>
    </row>
    <row r="4062" spans="3:4">
      <c r="C4062" s="29"/>
      <c r="D4062" s="29"/>
    </row>
    <row r="4063" spans="3:4">
      <c r="C4063" s="29"/>
      <c r="D4063" s="29"/>
    </row>
    <row r="4064" spans="3:4">
      <c r="C4064" s="29"/>
      <c r="D4064" s="29"/>
    </row>
    <row r="4065" spans="3:4">
      <c r="C4065" s="29"/>
      <c r="D4065" s="29"/>
    </row>
    <row r="4066" spans="3:4">
      <c r="C4066" s="29"/>
      <c r="D4066" s="29"/>
    </row>
    <row r="4067" spans="3:4">
      <c r="C4067" s="29"/>
      <c r="D4067" s="29"/>
    </row>
    <row r="4068" spans="3:4">
      <c r="C4068" s="29"/>
      <c r="D4068" s="29"/>
    </row>
    <row r="4069" spans="3:4">
      <c r="C4069" s="29"/>
      <c r="D4069" s="29"/>
    </row>
    <row r="4070" spans="3:4">
      <c r="C4070" s="29"/>
      <c r="D4070" s="29"/>
    </row>
    <row r="4071" spans="3:4">
      <c r="C4071" s="29"/>
      <c r="D4071" s="29"/>
    </row>
    <row r="4072" spans="3:4">
      <c r="C4072" s="29"/>
      <c r="D4072" s="29"/>
    </row>
    <row r="4073" spans="3:4">
      <c r="C4073" s="29"/>
      <c r="D4073" s="29"/>
    </row>
    <row r="4074" spans="3:4">
      <c r="C4074" s="29"/>
      <c r="D4074" s="29"/>
    </row>
  </sheetData>
  <phoneticPr fontId="0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/>
  <sheetData/>
  <phoneticPr fontId="33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2"/>
  </sheetPr>
  <dimension ref="A1:AB333"/>
  <sheetViews>
    <sheetView workbookViewId="0">
      <selection activeCell="E51" sqref="E51"/>
    </sheetView>
  </sheetViews>
  <sheetFormatPr defaultRowHeight="12.75"/>
  <cols>
    <col min="1" max="1" width="9.140625" style="36"/>
    <col min="2" max="2" width="10.7109375" style="36" customWidth="1"/>
    <col min="3" max="4" width="9.140625" style="36"/>
    <col min="5" max="5" width="11.28515625" style="36" customWidth="1"/>
    <col min="6" max="6" width="13.140625" style="36" bestFit="1" customWidth="1"/>
    <col min="7" max="7" width="10.7109375" style="36" customWidth="1"/>
    <col min="8" max="13" width="9.140625" style="36"/>
    <col min="14" max="14" width="12.140625" style="36" customWidth="1"/>
    <col min="15" max="15" width="11" style="36" customWidth="1"/>
    <col min="16" max="16384" width="9.140625" style="36"/>
  </cols>
  <sheetData>
    <row r="1" spans="1:28" ht="18.75" thickBot="1">
      <c r="A1" s="35" t="s">
        <v>81</v>
      </c>
      <c r="D1" s="37" t="s">
        <v>82</v>
      </c>
      <c r="M1" s="38" t="s">
        <v>83</v>
      </c>
      <c r="N1" s="36" t="s">
        <v>84</v>
      </c>
      <c r="O1" s="36">
        <f ca="1">H18*J18-I18*I18</f>
        <v>5894.5727716846159</v>
      </c>
      <c r="P1" s="36" t="s">
        <v>177</v>
      </c>
      <c r="U1" s="8" t="s">
        <v>140</v>
      </c>
      <c r="V1" s="68" t="s">
        <v>147</v>
      </c>
      <c r="AA1" s="36">
        <v>1</v>
      </c>
      <c r="AB1" s="36" t="s">
        <v>85</v>
      </c>
    </row>
    <row r="2" spans="1:28">
      <c r="M2" s="38" t="s">
        <v>86</v>
      </c>
      <c r="N2" s="36" t="s">
        <v>87</v>
      </c>
      <c r="O2" s="36">
        <f ca="1">+F18*J18-H18*I18</f>
        <v>8616.0634904293474</v>
      </c>
      <c r="P2" s="36" t="s">
        <v>178</v>
      </c>
      <c r="U2" s="36">
        <v>0.5</v>
      </c>
      <c r="V2" s="36">
        <f t="shared" ref="V2:V19" ca="1" si="0">+E$4+E$5*U2+E$6*U2^2</f>
        <v>3.8864818166140392E-3</v>
      </c>
      <c r="AA2" s="36">
        <v>2</v>
      </c>
      <c r="AB2" s="36" t="s">
        <v>44</v>
      </c>
    </row>
    <row r="3" spans="1:28" ht="13.5" thickBot="1">
      <c r="A3" s="36" t="s">
        <v>88</v>
      </c>
      <c r="B3" s="36" t="s">
        <v>89</v>
      </c>
      <c r="E3" s="39" t="s">
        <v>90</v>
      </c>
      <c r="F3" s="39" t="s">
        <v>91</v>
      </c>
      <c r="G3" s="39" t="s">
        <v>92</v>
      </c>
      <c r="H3" s="39" t="s">
        <v>93</v>
      </c>
      <c r="M3" s="38" t="s">
        <v>94</v>
      </c>
      <c r="N3" s="36" t="s">
        <v>95</v>
      </c>
      <c r="O3" s="36">
        <f ca="1">+F18*I18-H18*H18</f>
        <v>2834.8624307264945</v>
      </c>
      <c r="P3" s="36" t="s">
        <v>179</v>
      </c>
      <c r="U3" s="36">
        <v>0.6</v>
      </c>
      <c r="V3" s="36">
        <f t="shared" ca="1" si="0"/>
        <v>-7.389725747117392E-4</v>
      </c>
      <c r="AA3" s="36">
        <v>3</v>
      </c>
      <c r="AB3" s="36" t="s">
        <v>96</v>
      </c>
    </row>
    <row r="4" spans="1:28">
      <c r="A4" s="36" t="s">
        <v>97</v>
      </c>
      <c r="B4" s="36" t="s">
        <v>98</v>
      </c>
      <c r="D4" s="40" t="s">
        <v>99</v>
      </c>
      <c r="E4" s="41">
        <f ca="1">(G18*O1-K18*O2+L18*O3)/O7</f>
        <v>1.9808447212390633E-2</v>
      </c>
      <c r="F4" s="42">
        <f ca="1">+E7/O7*O18</f>
        <v>2.7371546504238072E-3</v>
      </c>
      <c r="G4" s="43">
        <f>+B18</f>
        <v>1</v>
      </c>
      <c r="H4" s="44">
        <f ca="1">ABS(F4/E4)</f>
        <v>0.13818118205205177</v>
      </c>
      <c r="M4" s="38" t="s">
        <v>100</v>
      </c>
      <c r="N4" s="36" t="s">
        <v>101</v>
      </c>
      <c r="O4" s="36">
        <f ca="1">+C18*J18-H18*H18</f>
        <v>13393.970055648897</v>
      </c>
      <c r="P4" s="36" t="s">
        <v>180</v>
      </c>
      <c r="U4" s="36">
        <v>0.7</v>
      </c>
      <c r="V4" s="36">
        <f t="shared" ca="1" si="0"/>
        <v>-5.844780736761002E-3</v>
      </c>
      <c r="AA4" s="36">
        <v>4</v>
      </c>
      <c r="AB4" s="36" t="s">
        <v>102</v>
      </c>
    </row>
    <row r="5" spans="1:28">
      <c r="A5" s="36" t="s">
        <v>103</v>
      </c>
      <c r="B5" s="45">
        <v>40323</v>
      </c>
      <c r="D5" s="46" t="s">
        <v>104</v>
      </c>
      <c r="E5" s="47">
        <f ca="1">+(-G18*O2+K18*O4-L18*O5)/O7</f>
        <v>-1.9835086523466019E-2</v>
      </c>
      <c r="F5" s="48">
        <f ca="1">P18*E7/O7</f>
        <v>4.1375075030833089E-3</v>
      </c>
      <c r="G5" s="49">
        <f>+B18/A18</f>
        <v>1E-4</v>
      </c>
      <c r="H5" s="44">
        <f ca="1">ABS(F5/E5)</f>
        <v>0.20859538465780855</v>
      </c>
      <c r="M5" s="38" t="s">
        <v>105</v>
      </c>
      <c r="N5" s="36" t="s">
        <v>106</v>
      </c>
      <c r="O5" s="36">
        <f ca="1">+C18*I18-F18*H18</f>
        <v>4583.9293592734175</v>
      </c>
      <c r="P5" s="36" t="s">
        <v>181</v>
      </c>
      <c r="U5" s="36">
        <v>0.8</v>
      </c>
      <c r="V5" s="36">
        <f t="shared" ca="1" si="0"/>
        <v>-1.143094266953376E-2</v>
      </c>
      <c r="AA5" s="36">
        <v>5</v>
      </c>
      <c r="AB5" s="36" t="s">
        <v>107</v>
      </c>
    </row>
    <row r="6" spans="1:28" ht="13.5" thickBot="1">
      <c r="D6" s="50" t="s">
        <v>108</v>
      </c>
      <c r="E6" s="51">
        <f ca="1">+(G18*O3-K18*O5+L18*O6)/O7</f>
        <v>-2.4017688536174336E-2</v>
      </c>
      <c r="F6" s="52">
        <f ca="1">Q18*E7/O7</f>
        <v>1.4423492515359296E-3</v>
      </c>
      <c r="G6" s="53">
        <f>+B18/A18^2</f>
        <v>1E-8</v>
      </c>
      <c r="H6" s="44">
        <f ca="1">ABS(F6/E6)</f>
        <v>6.0053624617686652E-2</v>
      </c>
      <c r="M6" s="54" t="s">
        <v>109</v>
      </c>
      <c r="N6" s="55" t="s">
        <v>110</v>
      </c>
      <c r="O6" s="55">
        <f ca="1">+C18*H18-F18*F18</f>
        <v>1622.1377286550996</v>
      </c>
      <c r="P6" s="36" t="s">
        <v>182</v>
      </c>
      <c r="U6" s="36">
        <v>0.9</v>
      </c>
      <c r="V6" s="36">
        <f t="shared" ca="1" si="0"/>
        <v>-1.7497458373029996E-2</v>
      </c>
      <c r="AA6" s="36">
        <v>6</v>
      </c>
      <c r="AB6" s="36" t="s">
        <v>111</v>
      </c>
    </row>
    <row r="7" spans="1:28">
      <c r="D7" s="37" t="s">
        <v>112</v>
      </c>
      <c r="E7" s="56">
        <f ca="1">SQRT(N18/(B15-3))</f>
        <v>3.383386669333356E-3</v>
      </c>
      <c r="G7" s="57">
        <f>+B22</f>
        <v>9.5235000480897725E-4</v>
      </c>
      <c r="M7" s="38" t="s">
        <v>113</v>
      </c>
      <c r="N7" s="36" t="s">
        <v>114</v>
      </c>
      <c r="O7" s="36">
        <f ca="1">+C18*O1-F18*O2+H18*O3</f>
        <v>8820.4418880980229</v>
      </c>
      <c r="U7" s="36">
        <v>1</v>
      </c>
      <c r="V7" s="36">
        <f t="shared" ca="1" si="0"/>
        <v>-2.4044327847249723E-2</v>
      </c>
      <c r="AA7" s="36">
        <v>7</v>
      </c>
      <c r="AB7" s="36" t="s">
        <v>115</v>
      </c>
    </row>
    <row r="8" spans="1:28">
      <c r="A8" s="62">
        <v>21</v>
      </c>
      <c r="B8" s="36" t="s">
        <v>119</v>
      </c>
      <c r="C8" s="93">
        <v>21</v>
      </c>
      <c r="D8" s="37" t="s">
        <v>116</v>
      </c>
      <c r="F8" s="94">
        <f ca="1">CORREL(INDIRECT(E12):INDIRECT(E13),INDIRECT(M12):INDIRECT(M13))</f>
        <v>0.99349423864004838</v>
      </c>
      <c r="G8" s="56"/>
      <c r="K8" s="57"/>
      <c r="U8" s="36">
        <v>1.1000000000000001</v>
      </c>
      <c r="V8" s="36">
        <f t="shared" ca="1" si="0"/>
        <v>-3.107155109219294E-2</v>
      </c>
      <c r="AA8" s="36">
        <v>8</v>
      </c>
      <c r="AB8" s="36" t="s">
        <v>117</v>
      </c>
    </row>
    <row r="9" spans="1:28">
      <c r="A9" s="62">
        <f>20+COUNT(A21:A1440)</f>
        <v>110</v>
      </c>
      <c r="B9" s="36" t="s">
        <v>121</v>
      </c>
      <c r="C9" s="93">
        <f>A9</f>
        <v>110</v>
      </c>
      <c r="E9" s="59">
        <f ca="1">E6*G6</f>
        <v>-2.4017688536174337E-10</v>
      </c>
      <c r="F9" s="60">
        <f ca="1">H6</f>
        <v>6.0053624617686652E-2</v>
      </c>
      <c r="G9" s="61">
        <f ca="1">F8</f>
        <v>0.99349423864004838</v>
      </c>
      <c r="K9" s="57"/>
      <c r="U9" s="36">
        <v>1.2</v>
      </c>
      <c r="V9" s="36">
        <f t="shared" ca="1" si="0"/>
        <v>-3.8579128107859628E-2</v>
      </c>
      <c r="AA9" s="36">
        <v>9</v>
      </c>
      <c r="AB9" s="36" t="s">
        <v>71</v>
      </c>
    </row>
    <row r="10" spans="1:28">
      <c r="A10" s="96" t="s">
        <v>5</v>
      </c>
      <c r="B10" s="97">
        <f>'Active 1'!C8</f>
        <v>0.78585970000000005</v>
      </c>
      <c r="D10" s="36" t="s">
        <v>171</v>
      </c>
      <c r="E10" s="36">
        <f ca="1">2*E9*365.2422/B10</f>
        <v>-2.2325291397095678E-7</v>
      </c>
      <c r="F10" s="36">
        <f ca="1">+F9*E10</f>
        <v>-1.340714669041653E-8</v>
      </c>
      <c r="G10" s="36" t="s">
        <v>172</v>
      </c>
      <c r="U10" s="36">
        <v>1.3</v>
      </c>
      <c r="V10" s="36">
        <f t="shared" ca="1" si="0"/>
        <v>-4.6567058894249821E-2</v>
      </c>
      <c r="AA10" s="36">
        <v>10</v>
      </c>
      <c r="AB10" s="36" t="s">
        <v>118</v>
      </c>
    </row>
    <row r="11" spans="1:28">
      <c r="U11" s="36">
        <v>1.4</v>
      </c>
      <c r="V11" s="36">
        <f t="shared" ca="1" si="0"/>
        <v>-5.5035343451363482E-2</v>
      </c>
      <c r="AA11" s="36">
        <v>11</v>
      </c>
      <c r="AB11" s="36" t="s">
        <v>46</v>
      </c>
    </row>
    <row r="12" spans="1:28">
      <c r="C12" s="5" t="str">
        <f t="shared" ref="C12:F13" si="1">C$15&amp;$C8</f>
        <v>C21</v>
      </c>
      <c r="D12" s="5" t="str">
        <f t="shared" si="1"/>
        <v>D21</v>
      </c>
      <c r="E12" s="5" t="str">
        <f t="shared" si="1"/>
        <v>E21</v>
      </c>
      <c r="F12" s="5" t="str">
        <f t="shared" si="1"/>
        <v>F21</v>
      </c>
      <c r="G12" s="5" t="str">
        <f t="shared" ref="G12:Q12" si="2">G15&amp;$C8</f>
        <v>G21</v>
      </c>
      <c r="H12" s="5" t="str">
        <f t="shared" si="2"/>
        <v>H21</v>
      </c>
      <c r="I12" s="5" t="str">
        <f t="shared" si="2"/>
        <v>I21</v>
      </c>
      <c r="J12" s="5" t="str">
        <f t="shared" si="2"/>
        <v>J21</v>
      </c>
      <c r="K12" s="5" t="str">
        <f t="shared" si="2"/>
        <v>K21</v>
      </c>
      <c r="L12" s="5" t="str">
        <f t="shared" si="2"/>
        <v>L21</v>
      </c>
      <c r="M12" s="5" t="str">
        <f t="shared" si="2"/>
        <v>M21</v>
      </c>
      <c r="N12" s="5" t="str">
        <f t="shared" si="2"/>
        <v>N21</v>
      </c>
      <c r="O12" s="5" t="str">
        <f t="shared" si="2"/>
        <v>O21</v>
      </c>
      <c r="P12" s="5" t="str">
        <f t="shared" si="2"/>
        <v>P21</v>
      </c>
      <c r="Q12" s="5" t="str">
        <f t="shared" si="2"/>
        <v>Q21</v>
      </c>
      <c r="U12" s="36">
        <v>1.5</v>
      </c>
      <c r="V12" s="36">
        <f t="shared" ca="1" si="0"/>
        <v>-6.3983981779200644E-2</v>
      </c>
      <c r="AA12" s="36">
        <v>12</v>
      </c>
      <c r="AB12" s="36" t="s">
        <v>120</v>
      </c>
    </row>
    <row r="13" spans="1:28">
      <c r="C13" s="5" t="str">
        <f t="shared" si="1"/>
        <v>C110</v>
      </c>
      <c r="D13" s="5" t="str">
        <f t="shared" si="1"/>
        <v>D110</v>
      </c>
      <c r="E13" s="5" t="str">
        <f t="shared" si="1"/>
        <v>E110</v>
      </c>
      <c r="F13" s="5" t="str">
        <f t="shared" si="1"/>
        <v>F110</v>
      </c>
      <c r="G13" s="5" t="str">
        <f t="shared" ref="G13:Q13" si="3">G$15&amp;$C9</f>
        <v>G110</v>
      </c>
      <c r="H13" s="5" t="str">
        <f t="shared" si="3"/>
        <v>H110</v>
      </c>
      <c r="I13" s="5" t="str">
        <f t="shared" si="3"/>
        <v>I110</v>
      </c>
      <c r="J13" s="5" t="str">
        <f t="shared" si="3"/>
        <v>J110</v>
      </c>
      <c r="K13" s="5" t="str">
        <f t="shared" si="3"/>
        <v>K110</v>
      </c>
      <c r="L13" s="5" t="str">
        <f t="shared" si="3"/>
        <v>L110</v>
      </c>
      <c r="M13" s="5" t="str">
        <f t="shared" si="3"/>
        <v>M110</v>
      </c>
      <c r="N13" s="5" t="str">
        <f t="shared" si="3"/>
        <v>N110</v>
      </c>
      <c r="O13" s="5" t="str">
        <f t="shared" si="3"/>
        <v>O110</v>
      </c>
      <c r="P13" s="5" t="str">
        <f t="shared" si="3"/>
        <v>P110</v>
      </c>
      <c r="Q13" s="5" t="str">
        <f t="shared" si="3"/>
        <v>Q110</v>
      </c>
      <c r="U13" s="36">
        <v>1.6</v>
      </c>
      <c r="V13" s="36">
        <f t="shared" ca="1" si="0"/>
        <v>-7.3412973877761301E-2</v>
      </c>
      <c r="AA13" s="36">
        <v>13</v>
      </c>
      <c r="AB13" s="36" t="s">
        <v>122</v>
      </c>
    </row>
    <row r="14" spans="1:28">
      <c r="U14" s="36">
        <v>1.7</v>
      </c>
      <c r="V14" s="36">
        <f t="shared" ca="1" si="0"/>
        <v>-8.3322319747045417E-2</v>
      </c>
      <c r="AA14" s="36">
        <v>14</v>
      </c>
      <c r="AB14" s="36" t="s">
        <v>123</v>
      </c>
    </row>
    <row r="15" spans="1:28">
      <c r="A15" s="37" t="s">
        <v>127</v>
      </c>
      <c r="B15" s="37">
        <f>C9-C8+1</f>
        <v>90</v>
      </c>
      <c r="C15" s="5" t="str">
        <f t="shared" ref="C15:Q15" si="4">VLOOKUP(C16,$AA1:$AB26,2,FALSE)</f>
        <v>C</v>
      </c>
      <c r="D15" s="5" t="str">
        <f t="shared" si="4"/>
        <v>D</v>
      </c>
      <c r="E15" s="5" t="str">
        <f t="shared" si="4"/>
        <v>E</v>
      </c>
      <c r="F15" s="5" t="str">
        <f t="shared" si="4"/>
        <v>F</v>
      </c>
      <c r="G15" s="5" t="str">
        <f t="shared" si="4"/>
        <v>G</v>
      </c>
      <c r="H15" s="5" t="str">
        <f t="shared" si="4"/>
        <v>H</v>
      </c>
      <c r="I15" s="5" t="str">
        <f t="shared" si="4"/>
        <v>I</v>
      </c>
      <c r="J15" s="5" t="str">
        <f t="shared" si="4"/>
        <v>J</v>
      </c>
      <c r="K15" s="5" t="str">
        <f t="shared" si="4"/>
        <v>K</v>
      </c>
      <c r="L15" s="5" t="str">
        <f t="shared" si="4"/>
        <v>L</v>
      </c>
      <c r="M15" s="5" t="str">
        <f t="shared" si="4"/>
        <v>M</v>
      </c>
      <c r="N15" s="5" t="str">
        <f t="shared" si="4"/>
        <v>N</v>
      </c>
      <c r="O15" s="5" t="str">
        <f t="shared" si="4"/>
        <v>O</v>
      </c>
      <c r="P15" s="5" t="str">
        <f t="shared" si="4"/>
        <v>P</v>
      </c>
      <c r="Q15" s="5" t="str">
        <f t="shared" si="4"/>
        <v>Q</v>
      </c>
      <c r="U15" s="36">
        <v>1.8</v>
      </c>
      <c r="V15" s="36">
        <f t="shared" ca="1" si="0"/>
        <v>-9.371201938705305E-2</v>
      </c>
      <c r="AA15" s="36">
        <v>15</v>
      </c>
      <c r="AB15" s="36" t="s">
        <v>124</v>
      </c>
    </row>
    <row r="16" spans="1:28">
      <c r="A16" s="5"/>
      <c r="C16" s="5">
        <f>COLUMN()</f>
        <v>3</v>
      </c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5">
        <f>COLUMN()</f>
        <v>16</v>
      </c>
      <c r="Q16" s="5">
        <f>COLUMN()</f>
        <v>17</v>
      </c>
      <c r="U16" s="36">
        <v>1.9</v>
      </c>
      <c r="V16" s="36">
        <f t="shared" ca="1" si="0"/>
        <v>-0.10458207279778416</v>
      </c>
      <c r="AA16" s="36">
        <v>16</v>
      </c>
      <c r="AB16" s="36" t="s">
        <v>125</v>
      </c>
    </row>
    <row r="17" spans="1:28">
      <c r="A17" s="37" t="s">
        <v>126</v>
      </c>
      <c r="U17" s="36">
        <v>2</v>
      </c>
      <c r="V17" s="36">
        <f t="shared" ca="1" si="0"/>
        <v>-0.11593247997923875</v>
      </c>
      <c r="AA17" s="36">
        <v>17</v>
      </c>
      <c r="AB17" s="36" t="s">
        <v>128</v>
      </c>
    </row>
    <row r="18" spans="1:28">
      <c r="A18" s="64">
        <v>10000</v>
      </c>
      <c r="B18" s="64">
        <v>1</v>
      </c>
      <c r="C18" s="36">
        <f ca="1">SUM(INDIRECT(C12):INDIRECT(C13))</f>
        <v>81</v>
      </c>
      <c r="D18" s="95">
        <f ca="1">SUM(INDIRECT(D12):INDIRECT(D13))</f>
        <v>120.00109999999998</v>
      </c>
      <c r="E18" s="95">
        <f ca="1">SUM(INDIRECT(E12):INDIRECT(E13))</f>
        <v>-4.9685566998450668</v>
      </c>
      <c r="F18" s="37">
        <f ca="1">SUM(INDIRECT(F12):INDIRECT(F13))</f>
        <v>111.29062999999998</v>
      </c>
      <c r="G18" s="37">
        <f ca="1">SUM(INDIRECT(G12):INDIRECT(G13))</f>
        <v>-4.756476109850337</v>
      </c>
      <c r="H18" s="37">
        <f ca="1">SUM(INDIRECT(H12):INDIRECT(H13))</f>
        <v>172.93508709199995</v>
      </c>
      <c r="I18" s="37">
        <f ca="1">SUM(INDIRECT(I12):INDIRECT(I13))</f>
        <v>294.19733519564141</v>
      </c>
      <c r="J18" s="37">
        <f ca="1">SUM(INDIRECT(J12):INDIRECT(J13))</f>
        <v>534.57425189094454</v>
      </c>
      <c r="K18" s="37">
        <f ca="1">SUM(INDIRECT(K12):INDIRECT(K13))</f>
        <v>-8.2916278107273911</v>
      </c>
      <c r="L18" s="37">
        <f ca="1">SUM(INDIRECT(L12):INDIRECT(L13))</f>
        <v>-15.249091936124749</v>
      </c>
      <c r="N18" s="36">
        <f ca="1">SUM(INDIRECT(N12):INDIRECT(N13))</f>
        <v>9.9591556581737147E-4</v>
      </c>
      <c r="O18" s="36">
        <f ca="1">SQRT(SUM(INDIRECT(O12):INDIRECT(O13)))</f>
        <v>7135.7240222139417</v>
      </c>
      <c r="P18" s="36">
        <f ca="1">SQRT(SUM(INDIRECT(P12):INDIRECT(P13)))</f>
        <v>10786.424390478131</v>
      </c>
      <c r="Q18" s="36">
        <f ca="1">SQRT(SUM(INDIRECT(Q12):INDIRECT(Q13)))</f>
        <v>3760.1843947742013</v>
      </c>
      <c r="U18" s="36">
        <v>2.1</v>
      </c>
      <c r="V18" s="36">
        <f t="shared" ca="1" si="0"/>
        <v>-0.12776324093141683</v>
      </c>
      <c r="AA18" s="36">
        <v>18</v>
      </c>
      <c r="AB18" s="36" t="s">
        <v>130</v>
      </c>
    </row>
    <row r="19" spans="1:28">
      <c r="A19" s="65" t="s">
        <v>131</v>
      </c>
      <c r="F19" s="66" t="s">
        <v>132</v>
      </c>
      <c r="G19" s="66" t="s">
        <v>133</v>
      </c>
      <c r="H19" s="66" t="s">
        <v>134</v>
      </c>
      <c r="I19" s="66" t="s">
        <v>135</v>
      </c>
      <c r="J19" s="66" t="s">
        <v>136</v>
      </c>
      <c r="K19" s="66" t="s">
        <v>137</v>
      </c>
      <c r="L19" s="66" t="s">
        <v>138</v>
      </c>
      <c r="M19" s="67"/>
      <c r="N19" s="67"/>
      <c r="O19" s="67"/>
      <c r="P19" s="67"/>
      <c r="Q19" s="67"/>
      <c r="U19" s="36">
        <v>2.2000000000000002</v>
      </c>
      <c r="V19" s="36">
        <f t="shared" ca="1" si="0"/>
        <v>-0.14007435565431842</v>
      </c>
      <c r="AA19" s="36">
        <v>19</v>
      </c>
      <c r="AB19" s="36" t="s">
        <v>139</v>
      </c>
    </row>
    <row r="20" spans="1:28" ht="15" thickBot="1">
      <c r="A20" s="8" t="s">
        <v>140</v>
      </c>
      <c r="B20" s="8" t="s">
        <v>141</v>
      </c>
      <c r="C20" s="8" t="s">
        <v>173</v>
      </c>
      <c r="D20" s="8" t="s">
        <v>140</v>
      </c>
      <c r="E20" s="8" t="s">
        <v>141</v>
      </c>
      <c r="F20" s="8" t="s">
        <v>174</v>
      </c>
      <c r="G20" s="8" t="s">
        <v>175</v>
      </c>
      <c r="H20" s="8" t="s">
        <v>183</v>
      </c>
      <c r="I20" s="8" t="s">
        <v>184</v>
      </c>
      <c r="J20" s="8" t="s">
        <v>185</v>
      </c>
      <c r="K20" s="8" t="s">
        <v>176</v>
      </c>
      <c r="L20" s="8" t="s">
        <v>186</v>
      </c>
      <c r="M20" s="68" t="s">
        <v>147</v>
      </c>
      <c r="N20" s="8" t="s">
        <v>148</v>
      </c>
      <c r="O20" s="8" t="s">
        <v>149</v>
      </c>
      <c r="P20" s="8" t="s">
        <v>150</v>
      </c>
      <c r="Q20" s="8" t="s">
        <v>151</v>
      </c>
      <c r="R20" s="39" t="s">
        <v>152</v>
      </c>
      <c r="AA20" s="36">
        <v>20</v>
      </c>
      <c r="AB20" s="36" t="s">
        <v>153</v>
      </c>
    </row>
    <row r="21" spans="1:28">
      <c r="A21" s="69">
        <v>5018.5</v>
      </c>
      <c r="B21" s="69">
        <v>-2.1504450000065845E-2</v>
      </c>
      <c r="C21" s="88">
        <v>0.1</v>
      </c>
      <c r="D21" s="70">
        <f t="shared" ref="D21:D84" si="5">A21/A$18</f>
        <v>0.50185000000000002</v>
      </c>
      <c r="E21" s="70">
        <f t="shared" ref="E21:E84" si="6">B21/B$18</f>
        <v>-2.1504450000065845E-2</v>
      </c>
      <c r="F21" s="62">
        <f t="shared" ref="F21:F84" si="7">$C21*D21</f>
        <v>5.0185000000000007E-2</v>
      </c>
      <c r="G21" s="62">
        <f t="shared" ref="G21:G84" si="8">$C21*E21</f>
        <v>-2.1504450000065845E-3</v>
      </c>
      <c r="H21" s="62">
        <f t="shared" ref="H21:H84" si="9">C21*D21*D21</f>
        <v>2.5185342250000006E-2</v>
      </c>
      <c r="I21" s="62">
        <f t="shared" ref="I21:I84" si="10">C21*D21*D21*D21</f>
        <v>1.2639264008162504E-2</v>
      </c>
      <c r="J21" s="62">
        <f t="shared" ref="J21:J84" si="11">C21*D21*D21*D21*D21</f>
        <v>6.3430146424963531E-3</v>
      </c>
      <c r="K21" s="62">
        <f t="shared" ref="K21:K84" si="12">C21*E21*D21</f>
        <v>-1.0792008232533045E-3</v>
      </c>
      <c r="L21" s="62">
        <f t="shared" ref="L21:L84" si="13">C21*E21*D21*D21</f>
        <v>-5.4159693314967091E-4</v>
      </c>
      <c r="M21" s="62">
        <f t="shared" ref="M21:M84" ca="1" si="14">+E$4+E$5*D21+E$6*D21^2</f>
        <v>3.8052719822146879E-3</v>
      </c>
      <c r="N21" s="62">
        <f t="shared" ref="N21:N84" ca="1" si="15">C21*(M21-E21)^2</f>
        <v>6.4058202682033445E-5</v>
      </c>
      <c r="O21" s="72">
        <f t="shared" ref="O21:O84" ca="1" si="16">(C21*O$1-O$2*F21+O$3*H21)^2</f>
        <v>52192.651772433383</v>
      </c>
      <c r="P21" s="62">
        <f t="shared" ref="P21:P84" ca="1" si="17">(-C21*O$2+O$4*F21-O$5*H21)^2</f>
        <v>92950.467788526599</v>
      </c>
      <c r="Q21" s="62">
        <f t="shared" ref="Q21:Q84" ca="1" si="18">+(C21*O$3-F21*O$5+H21*O$6)^2</f>
        <v>8891.7058279806515</v>
      </c>
      <c r="R21" s="36">
        <f t="shared" ref="R21:R84" ca="1" si="19">+E21-M21</f>
        <v>-2.5309721982280532E-2</v>
      </c>
      <c r="AA21" s="36">
        <v>21</v>
      </c>
      <c r="AB21" s="36" t="s">
        <v>154</v>
      </c>
    </row>
    <row r="22" spans="1:28">
      <c r="A22" s="69">
        <v>5074.5</v>
      </c>
      <c r="B22" s="69">
        <v>9.5235000480897725E-4</v>
      </c>
      <c r="C22" s="69">
        <v>1</v>
      </c>
      <c r="D22" s="70">
        <f t="shared" si="5"/>
        <v>0.50744999999999996</v>
      </c>
      <c r="E22" s="70">
        <f t="shared" si="6"/>
        <v>9.5235000480897725E-4</v>
      </c>
      <c r="F22" s="62">
        <f t="shared" si="7"/>
        <v>0.50744999999999996</v>
      </c>
      <c r="G22" s="62">
        <f t="shared" si="8"/>
        <v>9.5235000480897725E-4</v>
      </c>
      <c r="H22" s="62">
        <f t="shared" si="9"/>
        <v>0.25750550249999998</v>
      </c>
      <c r="I22" s="62">
        <f t="shared" si="10"/>
        <v>0.13067116724362499</v>
      </c>
      <c r="J22" s="62">
        <f t="shared" si="11"/>
        <v>6.6309083817777489E-2</v>
      </c>
      <c r="K22" s="62">
        <f t="shared" si="12"/>
        <v>4.8327000994031544E-4</v>
      </c>
      <c r="L22" s="62">
        <f t="shared" si="13"/>
        <v>2.4523536654421307E-4</v>
      </c>
      <c r="M22" s="62">
        <f t="shared" ca="1" si="14"/>
        <v>3.5584456006617403E-3</v>
      </c>
      <c r="N22" s="62">
        <f t="shared" ca="1" si="15"/>
        <v>6.7917342547231684E-6</v>
      </c>
      <c r="O22" s="72">
        <f t="shared" ca="1" si="16"/>
        <v>5073053.6214080323</v>
      </c>
      <c r="P22" s="62">
        <f t="shared" ca="1" si="17"/>
        <v>8998082.6147792805</v>
      </c>
      <c r="Q22" s="62">
        <f t="shared" ca="1" si="18"/>
        <v>858322.32882902434</v>
      </c>
      <c r="R22" s="36">
        <f t="shared" ca="1" si="19"/>
        <v>-2.6060955958527631E-3</v>
      </c>
      <c r="AA22" s="36">
        <v>22</v>
      </c>
      <c r="AB22" s="36" t="s">
        <v>59</v>
      </c>
    </row>
    <row r="23" spans="1:28">
      <c r="A23" s="69">
        <v>5077</v>
      </c>
      <c r="B23" s="69">
        <v>-3.2969000021694228E-3</v>
      </c>
      <c r="C23" s="69">
        <v>1</v>
      </c>
      <c r="D23" s="70">
        <f t="shared" si="5"/>
        <v>0.50770000000000004</v>
      </c>
      <c r="E23" s="70">
        <f t="shared" si="6"/>
        <v>-3.2969000021694228E-3</v>
      </c>
      <c r="F23" s="62">
        <f t="shared" si="7"/>
        <v>0.50770000000000004</v>
      </c>
      <c r="G23" s="62">
        <f t="shared" si="8"/>
        <v>-3.2969000021694228E-3</v>
      </c>
      <c r="H23" s="62">
        <f t="shared" si="9"/>
        <v>0.25775929000000003</v>
      </c>
      <c r="I23" s="62">
        <f t="shared" si="10"/>
        <v>0.13086439153300003</v>
      </c>
      <c r="J23" s="62">
        <f t="shared" si="11"/>
        <v>6.6439851581304124E-2</v>
      </c>
      <c r="K23" s="62">
        <f t="shared" si="12"/>
        <v>-1.6738361311014161E-3</v>
      </c>
      <c r="L23" s="62">
        <f t="shared" si="13"/>
        <v>-8.4980660376018902E-4</v>
      </c>
      <c r="M23" s="62">
        <f t="shared" ca="1" si="14"/>
        <v>3.5473914399014967E-3</v>
      </c>
      <c r="N23" s="62">
        <f t="shared" ca="1" si="15"/>
        <v>4.684432534400523E-5</v>
      </c>
      <c r="O23" s="72">
        <f t="shared" ca="1" si="16"/>
        <v>5066593.4195607314</v>
      </c>
      <c r="P23" s="62">
        <f t="shared" ca="1" si="17"/>
        <v>8984977.8950684424</v>
      </c>
      <c r="Q23" s="62">
        <f t="shared" ca="1" si="18"/>
        <v>856962.26594998944</v>
      </c>
      <c r="R23" s="36">
        <f t="shared" ca="1" si="19"/>
        <v>-6.8442914420709195E-3</v>
      </c>
      <c r="AA23" s="36">
        <v>23</v>
      </c>
      <c r="AB23" s="36" t="s">
        <v>155</v>
      </c>
    </row>
    <row r="24" spans="1:28">
      <c r="A24" s="69">
        <v>5088.5</v>
      </c>
      <c r="B24" s="69">
        <v>2.1655000455211848E-4</v>
      </c>
      <c r="C24" s="69">
        <v>1</v>
      </c>
      <c r="D24" s="70">
        <f t="shared" si="5"/>
        <v>0.50885000000000002</v>
      </c>
      <c r="E24" s="70">
        <f t="shared" si="6"/>
        <v>2.1655000455211848E-4</v>
      </c>
      <c r="F24" s="62">
        <f t="shared" si="7"/>
        <v>0.50885000000000002</v>
      </c>
      <c r="G24" s="62">
        <f t="shared" si="8"/>
        <v>2.1655000455211848E-4</v>
      </c>
      <c r="H24" s="62">
        <f t="shared" si="9"/>
        <v>0.25892832250000003</v>
      </c>
      <c r="I24" s="62">
        <f t="shared" si="10"/>
        <v>0.13175567690412501</v>
      </c>
      <c r="J24" s="62">
        <f t="shared" si="11"/>
        <v>6.7043876192664012E-2</v>
      </c>
      <c r="K24" s="62">
        <f t="shared" si="12"/>
        <v>1.101914698163455E-4</v>
      </c>
      <c r="L24" s="62">
        <f t="shared" si="13"/>
        <v>5.607092941604741E-5</v>
      </c>
      <c r="M24" s="62">
        <f t="shared" ca="1" si="14"/>
        <v>3.4965036319258456E-3</v>
      </c>
      <c r="N24" s="62">
        <f t="shared" ca="1" si="15"/>
        <v>1.0758095797722071E-5</v>
      </c>
      <c r="O24" s="72">
        <f t="shared" ca="1" si="16"/>
        <v>5036949.9910763567</v>
      </c>
      <c r="P24" s="62">
        <f t="shared" ca="1" si="17"/>
        <v>8924863.280632969</v>
      </c>
      <c r="Q24" s="62">
        <f t="shared" ca="1" si="18"/>
        <v>850724.68423664966</v>
      </c>
      <c r="R24" s="36">
        <f t="shared" ca="1" si="19"/>
        <v>-3.2799536273737271E-3</v>
      </c>
      <c r="AA24" s="36">
        <v>24</v>
      </c>
      <c r="AB24" s="36" t="s">
        <v>140</v>
      </c>
    </row>
    <row r="25" spans="1:28">
      <c r="A25" s="69">
        <v>5513.5</v>
      </c>
      <c r="B25" s="69">
        <v>-4.0559499975643121E-3</v>
      </c>
      <c r="C25" s="69">
        <v>1</v>
      </c>
      <c r="D25" s="70">
        <f t="shared" si="5"/>
        <v>0.55135000000000001</v>
      </c>
      <c r="E25" s="70">
        <f t="shared" si="6"/>
        <v>-4.0559499975643121E-3</v>
      </c>
      <c r="F25" s="62">
        <f t="shared" si="7"/>
        <v>0.55135000000000001</v>
      </c>
      <c r="G25" s="62">
        <f t="shared" si="8"/>
        <v>-4.0559499975643121E-3</v>
      </c>
      <c r="H25" s="62">
        <f t="shared" si="9"/>
        <v>0.30398682250000003</v>
      </c>
      <c r="I25" s="62">
        <f t="shared" si="10"/>
        <v>0.16760313458537501</v>
      </c>
      <c r="J25" s="62">
        <f t="shared" si="11"/>
        <v>9.2407988253646517E-2</v>
      </c>
      <c r="K25" s="62">
        <f t="shared" si="12"/>
        <v>-2.2362480311570836E-3</v>
      </c>
      <c r="L25" s="62">
        <f t="shared" si="13"/>
        <v>-1.2329553519784581E-3</v>
      </c>
      <c r="M25" s="62">
        <f t="shared" ca="1" si="14"/>
        <v>1.5713114357713293E-3</v>
      </c>
      <c r="N25" s="62">
        <f t="shared" ca="1" si="15"/>
        <v>3.16660712391067E-5</v>
      </c>
      <c r="O25" s="72">
        <f t="shared" ca="1" si="16"/>
        <v>4023502.3766675922</v>
      </c>
      <c r="P25" s="62">
        <f t="shared" ca="1" si="17"/>
        <v>6889324.2202654667</v>
      </c>
      <c r="Q25" s="62">
        <f t="shared" ca="1" si="18"/>
        <v>640994.74187952012</v>
      </c>
      <c r="R25" s="36">
        <f t="shared" ca="1" si="19"/>
        <v>-5.6272614333356414E-3</v>
      </c>
      <c r="AA25" s="36">
        <v>25</v>
      </c>
      <c r="AB25" s="36" t="s">
        <v>141</v>
      </c>
    </row>
    <row r="26" spans="1:28">
      <c r="A26" s="69">
        <v>5522.5</v>
      </c>
      <c r="B26" s="69">
        <v>1.4206750005541835E-2</v>
      </c>
      <c r="C26" s="69">
        <v>1</v>
      </c>
      <c r="D26" s="70">
        <f t="shared" si="5"/>
        <v>0.55225000000000002</v>
      </c>
      <c r="E26" s="70">
        <f t="shared" si="6"/>
        <v>1.4206750005541835E-2</v>
      </c>
      <c r="F26" s="62">
        <f t="shared" si="7"/>
        <v>0.55225000000000002</v>
      </c>
      <c r="G26" s="62">
        <f t="shared" si="8"/>
        <v>1.4206750005541835E-2</v>
      </c>
      <c r="H26" s="62">
        <f t="shared" si="9"/>
        <v>0.30498006250000004</v>
      </c>
      <c r="I26" s="62">
        <f t="shared" si="10"/>
        <v>0.16842523951562502</v>
      </c>
      <c r="J26" s="62">
        <f t="shared" si="11"/>
        <v>9.3012838522503916E-2</v>
      </c>
      <c r="K26" s="62">
        <f t="shared" si="12"/>
        <v>7.8456776905604791E-3</v>
      </c>
      <c r="L26" s="62">
        <f t="shared" si="13"/>
        <v>4.3327755046120246E-3</v>
      </c>
      <c r="M26" s="62">
        <f t="shared" ca="1" si="14"/>
        <v>1.5296045289385392E-3</v>
      </c>
      <c r="N26" s="62">
        <f t="shared" ca="1" si="15"/>
        <v>1.6071001743496341E-4</v>
      </c>
      <c r="O26" s="72">
        <f t="shared" ca="1" si="16"/>
        <v>4003713.783199179</v>
      </c>
      <c r="P26" s="62">
        <f t="shared" ca="1" si="17"/>
        <v>6850000.6492014332</v>
      </c>
      <c r="Q26" s="62">
        <f t="shared" ca="1" si="18"/>
        <v>636974.95573890803</v>
      </c>
      <c r="R26" s="36">
        <f t="shared" ca="1" si="19"/>
        <v>1.2677145476603296E-2</v>
      </c>
      <c r="AA26" s="36">
        <v>26</v>
      </c>
      <c r="AB26" s="36" t="s">
        <v>156</v>
      </c>
    </row>
    <row r="27" spans="1:28">
      <c r="A27" s="69">
        <v>5525</v>
      </c>
      <c r="B27" s="69">
        <v>-2.4425000010523945E-3</v>
      </c>
      <c r="C27" s="69">
        <v>1</v>
      </c>
      <c r="D27" s="70">
        <f t="shared" si="5"/>
        <v>0.55249999999999999</v>
      </c>
      <c r="E27" s="70">
        <f t="shared" si="6"/>
        <v>-2.4425000010523945E-3</v>
      </c>
      <c r="F27" s="62">
        <f t="shared" si="7"/>
        <v>0.55249999999999999</v>
      </c>
      <c r="G27" s="62">
        <f t="shared" si="8"/>
        <v>-2.4425000010523945E-3</v>
      </c>
      <c r="H27" s="62">
        <f t="shared" si="9"/>
        <v>0.30525625000000001</v>
      </c>
      <c r="I27" s="62">
        <f t="shared" si="10"/>
        <v>0.168654078125</v>
      </c>
      <c r="J27" s="62">
        <f t="shared" si="11"/>
        <v>9.3181378164062495E-2</v>
      </c>
      <c r="K27" s="62">
        <f t="shared" si="12"/>
        <v>-1.349481250581448E-3</v>
      </c>
      <c r="L27" s="62">
        <f t="shared" si="13"/>
        <v>-7.4558839094625003E-4</v>
      </c>
      <c r="M27" s="62">
        <f t="shared" ca="1" si="14"/>
        <v>1.5180123719550891E-3</v>
      </c>
      <c r="N27" s="62">
        <f t="shared" ca="1" si="15"/>
        <v>1.5685658256745369E-5</v>
      </c>
      <c r="O27" s="72">
        <f t="shared" ca="1" si="16"/>
        <v>3998228.8684675233</v>
      </c>
      <c r="P27" s="62">
        <f t="shared" ca="1" si="17"/>
        <v>6839104.301931723</v>
      </c>
      <c r="Q27" s="62">
        <f t="shared" ca="1" si="18"/>
        <v>635861.33617390669</v>
      </c>
      <c r="R27" s="36">
        <f t="shared" ca="1" si="19"/>
        <v>-3.9605123730074836E-3</v>
      </c>
    </row>
    <row r="28" spans="1:28">
      <c r="A28" s="69">
        <v>5527.5</v>
      </c>
      <c r="B28" s="69">
        <v>-2.0917499932693318E-3</v>
      </c>
      <c r="C28" s="69">
        <v>1</v>
      </c>
      <c r="D28" s="70">
        <f t="shared" si="5"/>
        <v>0.55274999999999996</v>
      </c>
      <c r="E28" s="70">
        <f t="shared" si="6"/>
        <v>-2.0917499932693318E-3</v>
      </c>
      <c r="F28" s="62">
        <f t="shared" si="7"/>
        <v>0.55274999999999996</v>
      </c>
      <c r="G28" s="62">
        <f t="shared" si="8"/>
        <v>-2.0917499932693318E-3</v>
      </c>
      <c r="H28" s="62">
        <f t="shared" si="9"/>
        <v>0.30553256249999994</v>
      </c>
      <c r="I28" s="62">
        <f t="shared" si="10"/>
        <v>0.16888312392187496</v>
      </c>
      <c r="J28" s="62">
        <f t="shared" si="11"/>
        <v>9.3350146747816373E-2</v>
      </c>
      <c r="K28" s="62">
        <f t="shared" si="12"/>
        <v>-1.1562148087796229E-3</v>
      </c>
      <c r="L28" s="62">
        <f t="shared" si="13"/>
        <v>-6.3909773555293652E-4</v>
      </c>
      <c r="M28" s="62">
        <f t="shared" ca="1" si="14"/>
        <v>1.5064172127605751E-3</v>
      </c>
      <c r="N28" s="62">
        <f t="shared" ca="1" si="15"/>
        <v>1.2946807242549067E-5</v>
      </c>
      <c r="O28" s="72">
        <f t="shared" ca="1" si="16"/>
        <v>3992749.1295053605</v>
      </c>
      <c r="P28" s="62">
        <f t="shared" ca="1" si="17"/>
        <v>6828219.6225626571</v>
      </c>
      <c r="Q28" s="62">
        <f t="shared" ca="1" si="18"/>
        <v>634749.01402190886</v>
      </c>
      <c r="R28" s="36">
        <f t="shared" ca="1" si="19"/>
        <v>-3.5981672060299069E-3</v>
      </c>
    </row>
    <row r="29" spans="1:28">
      <c r="A29" s="69">
        <v>6417</v>
      </c>
      <c r="B29" s="69">
        <v>4.7051000001374632E-3</v>
      </c>
      <c r="C29" s="69">
        <v>1</v>
      </c>
      <c r="D29" s="70">
        <f t="shared" si="5"/>
        <v>0.64170000000000005</v>
      </c>
      <c r="E29" s="70">
        <f t="shared" si="6"/>
        <v>4.7051000001374632E-3</v>
      </c>
      <c r="F29" s="62">
        <f t="shared" si="7"/>
        <v>0.64170000000000005</v>
      </c>
      <c r="G29" s="62">
        <f t="shared" si="8"/>
        <v>4.7051000001374632E-3</v>
      </c>
      <c r="H29" s="62">
        <f t="shared" si="9"/>
        <v>0.41177889000000006</v>
      </c>
      <c r="I29" s="62">
        <f t="shared" si="10"/>
        <v>0.26423851371300006</v>
      </c>
      <c r="J29" s="62">
        <f t="shared" si="11"/>
        <v>0.16956185424963216</v>
      </c>
      <c r="K29" s="62">
        <f t="shared" si="12"/>
        <v>3.0192626700882102E-3</v>
      </c>
      <c r="L29" s="62">
        <f t="shared" si="13"/>
        <v>1.9374608553956046E-3</v>
      </c>
      <c r="M29" s="62">
        <f t="shared" ca="1" si="14"/>
        <v>-2.8097049355091074E-3</v>
      </c>
      <c r="N29" s="62">
        <f t="shared" ca="1" si="15"/>
        <v>5.6472293220818059E-5</v>
      </c>
      <c r="O29" s="72">
        <f t="shared" ca="1" si="16"/>
        <v>2350031.7731620916</v>
      </c>
      <c r="P29" s="62">
        <f t="shared" ca="1" si="17"/>
        <v>3643205.3545216904</v>
      </c>
      <c r="Q29" s="62">
        <f t="shared" ca="1" si="18"/>
        <v>315076.81289819494</v>
      </c>
      <c r="R29" s="36">
        <f t="shared" ca="1" si="19"/>
        <v>7.5148049356465706E-3</v>
      </c>
    </row>
    <row r="30" spans="1:28">
      <c r="A30" s="69">
        <v>6426</v>
      </c>
      <c r="B30" s="69">
        <v>4.9677999995765276E-3</v>
      </c>
      <c r="C30" s="69">
        <v>0.1</v>
      </c>
      <c r="D30" s="70">
        <f t="shared" si="5"/>
        <v>0.64259999999999995</v>
      </c>
      <c r="E30" s="70">
        <f t="shared" si="6"/>
        <v>4.9677999995765276E-3</v>
      </c>
      <c r="F30" s="62">
        <f t="shared" si="7"/>
        <v>6.4259999999999998E-2</v>
      </c>
      <c r="G30" s="62">
        <f t="shared" si="8"/>
        <v>4.9677999995765274E-4</v>
      </c>
      <c r="H30" s="62">
        <f t="shared" si="9"/>
        <v>4.1293475999999996E-2</v>
      </c>
      <c r="I30" s="62">
        <f t="shared" si="10"/>
        <v>2.6535187677599995E-2</v>
      </c>
      <c r="J30" s="62">
        <f t="shared" si="11"/>
        <v>1.7051511601625755E-2</v>
      </c>
      <c r="K30" s="62">
        <f t="shared" si="12"/>
        <v>3.192308279727876E-4</v>
      </c>
      <c r="L30" s="62">
        <f t="shared" si="13"/>
        <v>2.0513773005531331E-4</v>
      </c>
      <c r="M30" s="62">
        <f t="shared" ca="1" si="14"/>
        <v>-2.8553178390285303E-3</v>
      </c>
      <c r="N30" s="62">
        <f t="shared" ca="1" si="15"/>
        <v>6.1201172716700672E-6</v>
      </c>
      <c r="O30" s="72">
        <f t="shared" ca="1" si="16"/>
        <v>23363.232863937588</v>
      </c>
      <c r="P30" s="62">
        <f t="shared" ca="1" si="17"/>
        <v>36174.598393381893</v>
      </c>
      <c r="Q30" s="62">
        <f t="shared" ca="1" si="18"/>
        <v>3125.5532696480809</v>
      </c>
      <c r="R30" s="36">
        <f t="shared" ca="1" si="19"/>
        <v>7.8231178386050579E-3</v>
      </c>
    </row>
    <row r="31" spans="1:28">
      <c r="A31" s="69">
        <v>6437.5</v>
      </c>
      <c r="B31" s="69">
        <v>-1.141875000030268E-2</v>
      </c>
      <c r="C31" s="69">
        <v>0.1</v>
      </c>
      <c r="D31" s="70">
        <f t="shared" si="5"/>
        <v>0.64375000000000004</v>
      </c>
      <c r="E31" s="70">
        <f t="shared" si="6"/>
        <v>-1.141875000030268E-2</v>
      </c>
      <c r="F31" s="62">
        <f t="shared" si="7"/>
        <v>6.4375000000000002E-2</v>
      </c>
      <c r="G31" s="62">
        <f t="shared" si="8"/>
        <v>-1.141875000030268E-3</v>
      </c>
      <c r="H31" s="62">
        <f t="shared" si="9"/>
        <v>4.1441406250000007E-2</v>
      </c>
      <c r="I31" s="62">
        <f t="shared" si="10"/>
        <v>2.6677905273437507E-2</v>
      </c>
      <c r="J31" s="62">
        <f t="shared" si="11"/>
        <v>1.7173901519775395E-2</v>
      </c>
      <c r="K31" s="62">
        <f t="shared" si="12"/>
        <v>-7.3508203126948501E-4</v>
      </c>
      <c r="L31" s="62">
        <f t="shared" si="13"/>
        <v>-4.73209057629731E-4</v>
      </c>
      <c r="M31" s="62">
        <f t="shared" ca="1" si="14"/>
        <v>-2.9136576152263057E-3</v>
      </c>
      <c r="N31" s="62">
        <f t="shared" ca="1" si="15"/>
        <v>7.2336596478684126E-6</v>
      </c>
      <c r="O31" s="72">
        <f t="shared" ca="1" si="16"/>
        <v>23188.855962123285</v>
      </c>
      <c r="P31" s="62">
        <f t="shared" ca="1" si="17"/>
        <v>35847.365642267192</v>
      </c>
      <c r="Q31" s="62">
        <f t="shared" ca="1" si="18"/>
        <v>3093.5242390386843</v>
      </c>
      <c r="R31" s="36">
        <f t="shared" ca="1" si="19"/>
        <v>-8.5050923850763741E-3</v>
      </c>
    </row>
    <row r="32" spans="1:28">
      <c r="A32" s="69">
        <v>6454</v>
      </c>
      <c r="B32" s="69">
        <v>-3.1037999942782335E-3</v>
      </c>
      <c r="C32" s="69">
        <v>1</v>
      </c>
      <c r="D32" s="70">
        <f t="shared" si="5"/>
        <v>0.64539999999999997</v>
      </c>
      <c r="E32" s="70">
        <f t="shared" si="6"/>
        <v>-3.1037999942782335E-3</v>
      </c>
      <c r="F32" s="62">
        <f t="shared" si="7"/>
        <v>0.64539999999999997</v>
      </c>
      <c r="G32" s="62">
        <f t="shared" si="8"/>
        <v>-3.1037999942782335E-3</v>
      </c>
      <c r="H32" s="62">
        <f t="shared" si="9"/>
        <v>0.41654115999999997</v>
      </c>
      <c r="I32" s="62">
        <f t="shared" si="10"/>
        <v>0.26883566466399994</v>
      </c>
      <c r="J32" s="62">
        <f t="shared" si="11"/>
        <v>0.17350653797414556</v>
      </c>
      <c r="K32" s="62">
        <f t="shared" si="12"/>
        <v>-2.0031925163071719E-3</v>
      </c>
      <c r="L32" s="62">
        <f t="shared" si="13"/>
        <v>-1.2928604500246487E-3</v>
      </c>
      <c r="M32" s="62">
        <f t="shared" ca="1" si="14"/>
        <v>-2.9974734732310937E-3</v>
      </c>
      <c r="N32" s="62">
        <f t="shared" ca="1" si="15"/>
        <v>1.1305329077987862E-8</v>
      </c>
      <c r="O32" s="72">
        <f t="shared" ca="1" si="16"/>
        <v>2294020.0674801106</v>
      </c>
      <c r="P32" s="62">
        <f t="shared" ca="1" si="17"/>
        <v>3538125.1451586201</v>
      </c>
      <c r="Q32" s="62">
        <f t="shared" ca="1" si="18"/>
        <v>304794.04163237242</v>
      </c>
      <c r="R32" s="36">
        <f t="shared" ca="1" si="19"/>
        <v>-1.063265210471398E-4</v>
      </c>
    </row>
    <row r="33" spans="1:18">
      <c r="A33" s="69">
        <v>7424</v>
      </c>
      <c r="B33" s="69">
        <v>-9.0128000010736287E-3</v>
      </c>
      <c r="C33" s="69">
        <v>1</v>
      </c>
      <c r="D33" s="70">
        <f t="shared" si="5"/>
        <v>0.74239999999999995</v>
      </c>
      <c r="E33" s="70">
        <f t="shared" si="6"/>
        <v>-9.0128000010736287E-3</v>
      </c>
      <c r="F33" s="62">
        <f t="shared" si="7"/>
        <v>0.74239999999999995</v>
      </c>
      <c r="G33" s="62">
        <f t="shared" si="8"/>
        <v>-9.0128000010736287E-3</v>
      </c>
      <c r="H33" s="62">
        <f t="shared" si="9"/>
        <v>0.55115775999999994</v>
      </c>
      <c r="I33" s="62">
        <f t="shared" si="10"/>
        <v>0.4091795210239999</v>
      </c>
      <c r="J33" s="62">
        <f t="shared" si="11"/>
        <v>0.30377487640821749</v>
      </c>
      <c r="K33" s="62">
        <f t="shared" si="12"/>
        <v>-6.6911027207970618E-3</v>
      </c>
      <c r="L33" s="62">
        <f t="shared" si="13"/>
        <v>-4.9674746599197381E-3</v>
      </c>
      <c r="M33" s="62">
        <f t="shared" ca="1" si="14"/>
        <v>-8.1546564366060635E-3</v>
      </c>
      <c r="N33" s="62">
        <f t="shared" ca="1" si="15"/>
        <v>7.3641037723709819E-7</v>
      </c>
      <c r="O33" s="72">
        <f t="shared" ca="1" si="16"/>
        <v>1124583.1818524958</v>
      </c>
      <c r="P33" s="62">
        <f t="shared" ca="1" si="17"/>
        <v>1437237.3873278718</v>
      </c>
      <c r="Q33" s="62">
        <f t="shared" ca="1" si="18"/>
        <v>106150.24773445839</v>
      </c>
      <c r="R33" s="36">
        <f t="shared" ca="1" si="19"/>
        <v>-8.5814356446756515E-4</v>
      </c>
    </row>
    <row r="34" spans="1:18">
      <c r="A34" s="69">
        <v>7776</v>
      </c>
      <c r="B34" s="69">
        <v>-1.2727199995424598E-2</v>
      </c>
      <c r="C34" s="69">
        <v>1</v>
      </c>
      <c r="D34" s="70">
        <f t="shared" si="5"/>
        <v>0.77759999999999996</v>
      </c>
      <c r="E34" s="70">
        <f t="shared" si="6"/>
        <v>-1.2727199995424598E-2</v>
      </c>
      <c r="F34" s="62">
        <f t="shared" si="7"/>
        <v>0.77759999999999996</v>
      </c>
      <c r="G34" s="62">
        <f t="shared" si="8"/>
        <v>-1.2727199995424598E-2</v>
      </c>
      <c r="H34" s="62">
        <f t="shared" si="9"/>
        <v>0.60466175999999994</v>
      </c>
      <c r="I34" s="62">
        <f t="shared" si="10"/>
        <v>0.47018498457599994</v>
      </c>
      <c r="J34" s="62">
        <f t="shared" si="11"/>
        <v>0.36561584400629754</v>
      </c>
      <c r="K34" s="62">
        <f t="shared" si="12"/>
        <v>-9.8966707164421675E-3</v>
      </c>
      <c r="L34" s="62">
        <f t="shared" si="13"/>
        <v>-7.6956511491054289E-3</v>
      </c>
      <c r="M34" s="62">
        <f t="shared" ca="1" si="14"/>
        <v>-1.013789388967154E-2</v>
      </c>
      <c r="N34" s="62">
        <f t="shared" ca="1" si="15"/>
        <v>6.7045061092900698E-6</v>
      </c>
      <c r="O34" s="72">
        <f t="shared" ca="1" si="16"/>
        <v>826016.88070404006</v>
      </c>
      <c r="P34" s="62">
        <f t="shared" ca="1" si="17"/>
        <v>946026.95356069715</v>
      </c>
      <c r="Q34" s="62">
        <f t="shared" ca="1" si="18"/>
        <v>63123.354041325336</v>
      </c>
      <c r="R34" s="36">
        <f t="shared" ca="1" si="19"/>
        <v>-2.5893061057530586E-3</v>
      </c>
    </row>
    <row r="35" spans="1:18">
      <c r="A35" s="69">
        <v>7785</v>
      </c>
      <c r="B35" s="69">
        <v>-9.4644999990123324E-3</v>
      </c>
      <c r="C35" s="69">
        <v>1</v>
      </c>
      <c r="D35" s="70">
        <f t="shared" si="5"/>
        <v>0.77849999999999997</v>
      </c>
      <c r="E35" s="70">
        <f t="shared" si="6"/>
        <v>-9.4644999990123324E-3</v>
      </c>
      <c r="F35" s="62">
        <f t="shared" si="7"/>
        <v>0.77849999999999997</v>
      </c>
      <c r="G35" s="62">
        <f t="shared" si="8"/>
        <v>-9.4644999990123324E-3</v>
      </c>
      <c r="H35" s="62">
        <f t="shared" si="9"/>
        <v>0.60606224999999991</v>
      </c>
      <c r="I35" s="62">
        <f t="shared" si="10"/>
        <v>0.47181946162499994</v>
      </c>
      <c r="J35" s="62">
        <f t="shared" si="11"/>
        <v>0.36731145087506245</v>
      </c>
      <c r="K35" s="62">
        <f t="shared" si="12"/>
        <v>-7.3681132492311001E-3</v>
      </c>
      <c r="L35" s="62">
        <f t="shared" si="13"/>
        <v>-5.7360761645264113E-3</v>
      </c>
      <c r="M35" s="62">
        <f t="shared" ca="1" si="14"/>
        <v>-1.0189382000160686E-2</v>
      </c>
      <c r="N35" s="62">
        <f t="shared" ca="1" si="15"/>
        <v>5.2545391558884174E-7</v>
      </c>
      <c r="O35" s="72">
        <f t="shared" ca="1" si="16"/>
        <v>819152.51510426949</v>
      </c>
      <c r="P35" s="62">
        <f t="shared" ca="1" si="17"/>
        <v>935097.40021052782</v>
      </c>
      <c r="Q35" s="62">
        <f t="shared" ca="1" si="18"/>
        <v>62195.305348658585</v>
      </c>
      <c r="R35" s="36">
        <f t="shared" ca="1" si="19"/>
        <v>7.2488200114835359E-4</v>
      </c>
    </row>
    <row r="36" spans="1:18">
      <c r="A36" s="69">
        <v>7818</v>
      </c>
      <c r="B36" s="69">
        <v>2.6539999817032367E-4</v>
      </c>
      <c r="C36" s="69">
        <v>0.1</v>
      </c>
      <c r="D36" s="70">
        <f t="shared" si="5"/>
        <v>0.78180000000000005</v>
      </c>
      <c r="E36" s="70">
        <f t="shared" si="6"/>
        <v>2.6539999817032367E-4</v>
      </c>
      <c r="F36" s="62">
        <f t="shared" si="7"/>
        <v>7.8180000000000013E-2</v>
      </c>
      <c r="G36" s="62">
        <f t="shared" si="8"/>
        <v>2.6539999817032369E-5</v>
      </c>
      <c r="H36" s="62">
        <f t="shared" si="9"/>
        <v>6.1121124000000013E-2</v>
      </c>
      <c r="I36" s="62">
        <f t="shared" si="10"/>
        <v>4.7784494743200012E-2</v>
      </c>
      <c r="J36" s="62">
        <f t="shared" si="11"/>
        <v>3.7357917990233774E-2</v>
      </c>
      <c r="K36" s="62">
        <f t="shared" si="12"/>
        <v>2.0748971856955906E-5</v>
      </c>
      <c r="L36" s="62">
        <f t="shared" si="13"/>
        <v>1.6221546197768129E-5</v>
      </c>
      <c r="M36" s="62">
        <f t="shared" ca="1" si="14"/>
        <v>-1.0378504623784004E-2</v>
      </c>
      <c r="N36" s="62">
        <f t="shared" ca="1" si="15"/>
        <v>1.1329270560126071E-5</v>
      </c>
      <c r="O36" s="72">
        <f t="shared" ca="1" si="16"/>
        <v>7942.982502008972</v>
      </c>
      <c r="P36" s="62">
        <f t="shared" ca="1" si="17"/>
        <v>8956.8592322263594</v>
      </c>
      <c r="Q36" s="62">
        <f t="shared" ca="1" si="18"/>
        <v>588.62169348098291</v>
      </c>
      <c r="R36" s="36">
        <f t="shared" ca="1" si="19"/>
        <v>1.0643904621954327E-2</v>
      </c>
    </row>
    <row r="37" spans="1:18">
      <c r="A37" s="69">
        <v>8327</v>
      </c>
      <c r="B37" s="69">
        <v>4.678100005548913E-3</v>
      </c>
      <c r="C37" s="69">
        <v>0.1</v>
      </c>
      <c r="D37" s="70">
        <f t="shared" si="5"/>
        <v>0.8327</v>
      </c>
      <c r="E37" s="70">
        <f t="shared" si="6"/>
        <v>4.678100005548913E-3</v>
      </c>
      <c r="F37" s="62">
        <f t="shared" si="7"/>
        <v>8.3270000000000011E-2</v>
      </c>
      <c r="G37" s="62">
        <f t="shared" si="8"/>
        <v>4.6781000055489135E-4</v>
      </c>
      <c r="H37" s="62">
        <f t="shared" si="9"/>
        <v>6.9338929000000007E-2</v>
      </c>
      <c r="I37" s="62">
        <f t="shared" si="10"/>
        <v>5.7738526178300005E-2</v>
      </c>
      <c r="J37" s="62">
        <f t="shared" si="11"/>
        <v>4.8078870748670413E-2</v>
      </c>
      <c r="K37" s="62">
        <f t="shared" si="12"/>
        <v>3.8954538746205803E-4</v>
      </c>
      <c r="L37" s="62">
        <f t="shared" si="13"/>
        <v>3.2437444413965571E-4</v>
      </c>
      <c r="M37" s="62">
        <f t="shared" ca="1" si="14"/>
        <v>-1.3361837337238586E-2</v>
      </c>
      <c r="N37" s="62">
        <f t="shared" ca="1" si="15"/>
        <v>3.2543933933169891E-5</v>
      </c>
      <c r="O37" s="72">
        <f t="shared" ca="1" si="16"/>
        <v>4701.0214280936316</v>
      </c>
      <c r="P37" s="62">
        <f t="shared" ca="1" si="17"/>
        <v>4113.3257893361533</v>
      </c>
      <c r="Q37" s="62">
        <f t="shared" ca="1" si="18"/>
        <v>203.34013129059932</v>
      </c>
      <c r="R37" s="36">
        <f t="shared" ca="1" si="19"/>
        <v>1.8039937342787499E-2</v>
      </c>
    </row>
    <row r="38" spans="1:18">
      <c r="A38" s="69">
        <v>8402</v>
      </c>
      <c r="B38" s="69">
        <v>2.0059999951627105E-4</v>
      </c>
      <c r="C38" s="69">
        <v>0.1</v>
      </c>
      <c r="D38" s="70">
        <f t="shared" si="5"/>
        <v>0.84019999999999995</v>
      </c>
      <c r="E38" s="70">
        <f t="shared" si="6"/>
        <v>2.0059999951627105E-4</v>
      </c>
      <c r="F38" s="62">
        <f t="shared" si="7"/>
        <v>8.4019999999999997E-2</v>
      </c>
      <c r="G38" s="62">
        <f t="shared" si="8"/>
        <v>2.0059999951627108E-5</v>
      </c>
      <c r="H38" s="62">
        <f t="shared" si="9"/>
        <v>7.059360399999999E-2</v>
      </c>
      <c r="I38" s="62">
        <f t="shared" si="10"/>
        <v>5.9312746080799991E-2</v>
      </c>
      <c r="J38" s="62">
        <f t="shared" si="11"/>
        <v>4.9834569257088152E-2</v>
      </c>
      <c r="K38" s="62">
        <f t="shared" si="12"/>
        <v>1.6854411959357094E-5</v>
      </c>
      <c r="L38" s="62">
        <f t="shared" si="13"/>
        <v>1.416107692825183E-5</v>
      </c>
      <c r="M38" s="62">
        <f t="shared" ca="1" si="14"/>
        <v>-1.3811944419805818E-2</v>
      </c>
      <c r="N38" s="62">
        <f t="shared" ca="1" si="15"/>
        <v>1.9635140110347462E-5</v>
      </c>
      <c r="O38" s="72">
        <f t="shared" ca="1" si="16"/>
        <v>4311.0751982842039</v>
      </c>
      <c r="P38" s="62">
        <f t="shared" ca="1" si="17"/>
        <v>3580.9547262900178</v>
      </c>
      <c r="Q38" s="62">
        <f t="shared" ca="1" si="18"/>
        <v>165.30365130228617</v>
      </c>
      <c r="R38" s="36">
        <f t="shared" ca="1" si="19"/>
        <v>1.4012544419322089E-2</v>
      </c>
    </row>
    <row r="39" spans="1:18">
      <c r="A39" s="69">
        <v>8775.5</v>
      </c>
      <c r="B39" s="69">
        <v>-8.8973499950952828E-3</v>
      </c>
      <c r="C39" s="69">
        <v>1</v>
      </c>
      <c r="D39" s="70">
        <f t="shared" si="5"/>
        <v>0.87755000000000005</v>
      </c>
      <c r="E39" s="70">
        <f t="shared" si="6"/>
        <v>-8.8973499950952828E-3</v>
      </c>
      <c r="F39" s="62">
        <f t="shared" si="7"/>
        <v>0.87755000000000005</v>
      </c>
      <c r="G39" s="62">
        <f t="shared" si="8"/>
        <v>-8.8973499950952828E-3</v>
      </c>
      <c r="H39" s="62">
        <f t="shared" si="9"/>
        <v>0.77009400250000004</v>
      </c>
      <c r="I39" s="62">
        <f t="shared" si="10"/>
        <v>0.67579599189387507</v>
      </c>
      <c r="J39" s="62">
        <f t="shared" si="11"/>
        <v>0.59304477268647016</v>
      </c>
      <c r="K39" s="62">
        <f t="shared" si="12"/>
        <v>-7.8078694881958659E-3</v>
      </c>
      <c r="L39" s="62">
        <f t="shared" si="13"/>
        <v>-6.8517958693662829E-3</v>
      </c>
      <c r="M39" s="62">
        <f t="shared" ca="1" si="14"/>
        <v>-1.6093710861897835E-2</v>
      </c>
      <c r="N39" s="62">
        <f t="shared" ca="1" si="15"/>
        <v>5.1787609725247184E-5</v>
      </c>
      <c r="O39" s="72">
        <f t="shared" ca="1" si="16"/>
        <v>266934.26084184676</v>
      </c>
      <c r="P39" s="62">
        <f t="shared" ca="1" si="17"/>
        <v>153853.45359369938</v>
      </c>
      <c r="Q39" s="62">
        <f t="shared" ca="1" si="18"/>
        <v>3774.106568232211</v>
      </c>
      <c r="R39" s="36">
        <f t="shared" ca="1" si="19"/>
        <v>7.1963608668025522E-3</v>
      </c>
    </row>
    <row r="40" spans="1:18">
      <c r="A40" s="69">
        <v>9695</v>
      </c>
      <c r="B40" s="69">
        <v>-1.9991499997559004E-2</v>
      </c>
      <c r="C40" s="69">
        <v>1</v>
      </c>
      <c r="D40" s="70">
        <f t="shared" si="5"/>
        <v>0.96950000000000003</v>
      </c>
      <c r="E40" s="70">
        <f t="shared" si="6"/>
        <v>-1.9991499997559004E-2</v>
      </c>
      <c r="F40" s="62">
        <f t="shared" si="7"/>
        <v>0.96950000000000003</v>
      </c>
      <c r="G40" s="62">
        <f t="shared" si="8"/>
        <v>-1.9991499997559004E-2</v>
      </c>
      <c r="H40" s="62">
        <f t="shared" si="9"/>
        <v>0.93993025000000008</v>
      </c>
      <c r="I40" s="62">
        <f t="shared" si="10"/>
        <v>0.91126237737500015</v>
      </c>
      <c r="J40" s="62">
        <f t="shared" si="11"/>
        <v>0.88346887486506265</v>
      </c>
      <c r="K40" s="62">
        <f t="shared" si="12"/>
        <v>-1.9381759247633454E-2</v>
      </c>
      <c r="L40" s="62">
        <f t="shared" si="13"/>
        <v>-1.8790615590580633E-2</v>
      </c>
      <c r="M40" s="62">
        <f t="shared" ca="1" si="14"/>
        <v>-2.1996621162338151E-2</v>
      </c>
      <c r="N40" s="62">
        <f t="shared" ca="1" si="15"/>
        <v>4.0205108854452838E-6</v>
      </c>
      <c r="O40" s="72">
        <f t="shared" ca="1" si="16"/>
        <v>42383.350768259035</v>
      </c>
      <c r="P40" s="62">
        <f t="shared" ca="1" si="17"/>
        <v>3698.6600370595133</v>
      </c>
      <c r="Q40" s="62">
        <f t="shared" ca="1" si="18"/>
        <v>7150.5225139691756</v>
      </c>
      <c r="R40" s="36">
        <f t="shared" ca="1" si="19"/>
        <v>2.0051211647791473E-3</v>
      </c>
    </row>
    <row r="41" spans="1:18">
      <c r="A41" s="69">
        <v>10106</v>
      </c>
      <c r="B41" s="69">
        <v>-1.9728200000827201E-2</v>
      </c>
      <c r="C41" s="69">
        <v>0.1</v>
      </c>
      <c r="D41" s="70">
        <f t="shared" si="5"/>
        <v>1.0105999999999999</v>
      </c>
      <c r="E41" s="70">
        <f t="shared" si="6"/>
        <v>-1.9728200000827201E-2</v>
      </c>
      <c r="F41" s="62">
        <f t="shared" si="7"/>
        <v>0.10106</v>
      </c>
      <c r="G41" s="62">
        <f t="shared" si="8"/>
        <v>-1.97282000008272E-3</v>
      </c>
      <c r="H41" s="62">
        <f t="shared" si="9"/>
        <v>0.10213123599999999</v>
      </c>
      <c r="I41" s="62">
        <f t="shared" si="10"/>
        <v>0.10321382710159999</v>
      </c>
      <c r="J41" s="62">
        <f t="shared" si="11"/>
        <v>0.10430789366887694</v>
      </c>
      <c r="K41" s="62">
        <f t="shared" si="12"/>
        <v>-1.9937318920835966E-3</v>
      </c>
      <c r="L41" s="62">
        <f t="shared" si="13"/>
        <v>-2.0148654501396827E-3</v>
      </c>
      <c r="M41" s="62">
        <f t="shared" ca="1" si="14"/>
        <v>-2.4766453388849276E-2</v>
      </c>
      <c r="N41" s="62">
        <f t="shared" ca="1" si="15"/>
        <v>2.5383997201915929E-6</v>
      </c>
      <c r="O41" s="72">
        <f t="shared" ca="1" si="16"/>
        <v>67.994945405538701</v>
      </c>
      <c r="P41" s="62">
        <f t="shared" ca="1" si="17"/>
        <v>567.67320496462025</v>
      </c>
      <c r="Q41" s="62">
        <f t="shared" ca="1" si="18"/>
        <v>198.66132316477342</v>
      </c>
      <c r="R41" s="36">
        <f t="shared" ca="1" si="19"/>
        <v>5.0382533880220758E-3</v>
      </c>
    </row>
    <row r="42" spans="1:18">
      <c r="A42" s="69">
        <v>11012</v>
      </c>
      <c r="B42" s="69">
        <v>-3.0116400004772004E-2</v>
      </c>
      <c r="C42" s="69">
        <v>1</v>
      </c>
      <c r="D42" s="70">
        <f t="shared" si="5"/>
        <v>1.1012</v>
      </c>
      <c r="E42" s="70">
        <f t="shared" si="6"/>
        <v>-3.0116400004772004E-2</v>
      </c>
      <c r="F42" s="62">
        <f t="shared" si="7"/>
        <v>1.1012</v>
      </c>
      <c r="G42" s="62">
        <f t="shared" si="8"/>
        <v>-3.0116400004772004E-2</v>
      </c>
      <c r="H42" s="62">
        <f t="shared" si="9"/>
        <v>1.2126414399999998</v>
      </c>
      <c r="I42" s="62">
        <f t="shared" si="10"/>
        <v>1.3353607537279997</v>
      </c>
      <c r="J42" s="62">
        <f t="shared" si="11"/>
        <v>1.4704992620052733</v>
      </c>
      <c r="K42" s="62">
        <f t="shared" si="12"/>
        <v>-3.3164179685254931E-2</v>
      </c>
      <c r="L42" s="62">
        <f t="shared" si="13"/>
        <v>-3.6520394669402725E-2</v>
      </c>
      <c r="M42" s="62">
        <f t="shared" ca="1" si="14"/>
        <v>-3.1158794479228081E-2</v>
      </c>
      <c r="N42" s="62">
        <f t="shared" ca="1" si="15"/>
        <v>1.0865862403765614E-6</v>
      </c>
      <c r="O42" s="72">
        <f t="shared" ca="1" si="16"/>
        <v>24262.636712493295</v>
      </c>
      <c r="P42" s="62">
        <f t="shared" ca="1" si="17"/>
        <v>330295.76313264202</v>
      </c>
      <c r="Q42" s="62">
        <f t="shared" ca="1" si="18"/>
        <v>60461.473375009758</v>
      </c>
      <c r="R42" s="36">
        <f t="shared" ca="1" si="19"/>
        <v>1.0423944744560772E-3</v>
      </c>
    </row>
    <row r="43" spans="1:18">
      <c r="A43" s="69">
        <v>11040</v>
      </c>
      <c r="B43" s="69">
        <v>-3.1387999995786231E-2</v>
      </c>
      <c r="C43" s="69">
        <v>1</v>
      </c>
      <c r="D43" s="70">
        <f t="shared" si="5"/>
        <v>1.1040000000000001</v>
      </c>
      <c r="E43" s="70">
        <f t="shared" si="6"/>
        <v>-3.1387999995786231E-2</v>
      </c>
      <c r="F43" s="62">
        <f t="shared" si="7"/>
        <v>1.1040000000000001</v>
      </c>
      <c r="G43" s="62">
        <f t="shared" si="8"/>
        <v>-3.1387999995786231E-2</v>
      </c>
      <c r="H43" s="62">
        <f t="shared" si="9"/>
        <v>1.2188160000000001</v>
      </c>
      <c r="I43" s="62">
        <f t="shared" si="10"/>
        <v>1.3455728640000002</v>
      </c>
      <c r="J43" s="62">
        <f t="shared" si="11"/>
        <v>1.4855124418560004</v>
      </c>
      <c r="K43" s="62">
        <f t="shared" si="12"/>
        <v>-3.4652351995348003E-2</v>
      </c>
      <c r="L43" s="62">
        <f t="shared" si="13"/>
        <v>-3.8256196602864202E-2</v>
      </c>
      <c r="M43" s="62">
        <f t="shared" ca="1" si="14"/>
        <v>-3.1362631380421717E-2</v>
      </c>
      <c r="N43" s="62">
        <f t="shared" ca="1" si="15"/>
        <v>6.4356664551266207E-10</v>
      </c>
      <c r="O43" s="72">
        <f t="shared" ca="1" si="16"/>
        <v>26369.093928561961</v>
      </c>
      <c r="P43" s="62">
        <f t="shared" ca="1" si="17"/>
        <v>340954.39747218118</v>
      </c>
      <c r="Q43" s="62">
        <f t="shared" ca="1" si="18"/>
        <v>61855.750851624005</v>
      </c>
      <c r="R43" s="36">
        <f t="shared" ca="1" si="19"/>
        <v>-2.5368615364514124E-5</v>
      </c>
    </row>
    <row r="44" spans="1:18">
      <c r="A44" s="69">
        <v>11042.5</v>
      </c>
      <c r="B44" s="69">
        <v>-3.0637249998108018E-2</v>
      </c>
      <c r="C44" s="69">
        <v>1</v>
      </c>
      <c r="D44" s="70">
        <f t="shared" si="5"/>
        <v>1.10425</v>
      </c>
      <c r="E44" s="70">
        <f t="shared" si="6"/>
        <v>-3.0637249998108018E-2</v>
      </c>
      <c r="F44" s="62">
        <f t="shared" si="7"/>
        <v>1.10425</v>
      </c>
      <c r="G44" s="62">
        <f t="shared" si="8"/>
        <v>-3.0637249998108018E-2</v>
      </c>
      <c r="H44" s="62">
        <f t="shared" si="9"/>
        <v>1.2193680624999998</v>
      </c>
      <c r="I44" s="62">
        <f t="shared" si="10"/>
        <v>1.3464871830156249</v>
      </c>
      <c r="J44" s="62">
        <f t="shared" si="11"/>
        <v>1.4868584718450037</v>
      </c>
      <c r="K44" s="62">
        <f t="shared" si="12"/>
        <v>-3.3831183310410774E-2</v>
      </c>
      <c r="L44" s="62">
        <f t="shared" si="13"/>
        <v>-3.7358084170521097E-2</v>
      </c>
      <c r="M44" s="62">
        <f t="shared" ca="1" si="14"/>
        <v>-3.1380849417230072E-2</v>
      </c>
      <c r="N44" s="62">
        <f t="shared" ca="1" si="15"/>
        <v>5.5294009611865619E-7</v>
      </c>
      <c r="O44" s="72">
        <f t="shared" ca="1" si="16"/>
        <v>26560.729375970768</v>
      </c>
      <c r="P44" s="62">
        <f t="shared" ca="1" si="17"/>
        <v>341910.20444268011</v>
      </c>
      <c r="Q44" s="62">
        <f t="shared" ca="1" si="18"/>
        <v>61980.396938417543</v>
      </c>
      <c r="R44" s="36">
        <f t="shared" ca="1" si="19"/>
        <v>7.4359941912205407E-4</v>
      </c>
    </row>
    <row r="45" spans="1:18">
      <c r="A45" s="69">
        <v>11051.5</v>
      </c>
      <c r="B45" s="69">
        <v>-2.8074549991288222E-2</v>
      </c>
      <c r="C45" s="69">
        <v>1</v>
      </c>
      <c r="D45" s="70">
        <f t="shared" si="5"/>
        <v>1.1051500000000001</v>
      </c>
      <c r="E45" s="70">
        <f t="shared" si="6"/>
        <v>-2.8074549991288222E-2</v>
      </c>
      <c r="F45" s="62">
        <f t="shared" si="7"/>
        <v>1.1051500000000001</v>
      </c>
      <c r="G45" s="62">
        <f t="shared" si="8"/>
        <v>-2.8074549991288222E-2</v>
      </c>
      <c r="H45" s="62">
        <f t="shared" si="9"/>
        <v>1.2213565225000003</v>
      </c>
      <c r="I45" s="62">
        <f t="shared" si="10"/>
        <v>1.3497821608408753</v>
      </c>
      <c r="J45" s="62">
        <f t="shared" si="11"/>
        <v>1.4917117550532935</v>
      </c>
      <c r="K45" s="62">
        <f t="shared" si="12"/>
        <v>-3.1026588922872182E-2</v>
      </c>
      <c r="L45" s="62">
        <f t="shared" si="13"/>
        <v>-3.4289034748112193E-2</v>
      </c>
      <c r="M45" s="62">
        <f t="shared" ca="1" si="14"/>
        <v>-3.1446459208047853E-2</v>
      </c>
      <c r="N45" s="62">
        <f t="shared" ca="1" si="15"/>
        <v>1.1369771766068544E-5</v>
      </c>
      <c r="O45" s="72">
        <f t="shared" ca="1" si="16"/>
        <v>27255.393097504544</v>
      </c>
      <c r="P45" s="62">
        <f t="shared" ca="1" si="17"/>
        <v>345356.610626782</v>
      </c>
      <c r="Q45" s="62">
        <f t="shared" ca="1" si="18"/>
        <v>62429.322686577136</v>
      </c>
      <c r="R45" s="36">
        <f t="shared" ca="1" si="19"/>
        <v>3.3719092167596304E-3</v>
      </c>
    </row>
    <row r="46" spans="1:18">
      <c r="A46" s="69">
        <v>11077</v>
      </c>
      <c r="B46" s="69">
        <v>-3.1996899997466244E-2</v>
      </c>
      <c r="C46" s="69">
        <v>1</v>
      </c>
      <c r="D46" s="70">
        <f t="shared" si="5"/>
        <v>1.1076999999999999</v>
      </c>
      <c r="E46" s="70">
        <f t="shared" si="6"/>
        <v>-3.1996899997466244E-2</v>
      </c>
      <c r="F46" s="62">
        <f t="shared" si="7"/>
        <v>1.1076999999999999</v>
      </c>
      <c r="G46" s="62">
        <f t="shared" si="8"/>
        <v>-3.1996899997466244E-2</v>
      </c>
      <c r="H46" s="62">
        <f t="shared" si="9"/>
        <v>1.2269992899999997</v>
      </c>
      <c r="I46" s="62">
        <f t="shared" si="10"/>
        <v>1.3591471135329996</v>
      </c>
      <c r="J46" s="62">
        <f t="shared" si="11"/>
        <v>1.5055272576605034</v>
      </c>
      <c r="K46" s="62">
        <f t="shared" si="12"/>
        <v>-3.5442966127193352E-2</v>
      </c>
      <c r="L46" s="62">
        <f t="shared" si="13"/>
        <v>-3.9260173579092075E-2</v>
      </c>
      <c r="M46" s="62">
        <f t="shared" ca="1" si="14"/>
        <v>-3.1632564910979717E-2</v>
      </c>
      <c r="N46" s="62">
        <f t="shared" ca="1" si="15"/>
        <v>1.3274005524514483E-7</v>
      </c>
      <c r="O46" s="72">
        <f t="shared" ca="1" si="16"/>
        <v>29263.770316046153</v>
      </c>
      <c r="P46" s="62">
        <f t="shared" ca="1" si="17"/>
        <v>355167.21427654824</v>
      </c>
      <c r="Q46" s="62">
        <f t="shared" ca="1" si="18"/>
        <v>63702.872172206371</v>
      </c>
      <c r="R46" s="36">
        <f t="shared" ca="1" si="19"/>
        <v>-3.6433508648652663E-4</v>
      </c>
    </row>
    <row r="47" spans="1:18">
      <c r="A47" s="69">
        <v>11546.5</v>
      </c>
      <c r="B47" s="69">
        <v>-3.4026049994281493E-2</v>
      </c>
      <c r="C47" s="69">
        <v>1</v>
      </c>
      <c r="D47" s="70">
        <f t="shared" si="5"/>
        <v>1.15465</v>
      </c>
      <c r="E47" s="70">
        <f t="shared" si="6"/>
        <v>-3.4026049994281493E-2</v>
      </c>
      <c r="F47" s="62">
        <f t="shared" si="7"/>
        <v>1.15465</v>
      </c>
      <c r="G47" s="62">
        <f t="shared" si="8"/>
        <v>-3.4026049994281493E-2</v>
      </c>
      <c r="H47" s="62">
        <f t="shared" si="9"/>
        <v>1.3332166224999999</v>
      </c>
      <c r="I47" s="62">
        <f t="shared" si="10"/>
        <v>1.5393985731696249</v>
      </c>
      <c r="J47" s="62">
        <f t="shared" si="11"/>
        <v>1.7774665625103074</v>
      </c>
      <c r="K47" s="62">
        <f t="shared" si="12"/>
        <v>-3.9288178625897126E-2</v>
      </c>
      <c r="L47" s="62">
        <f t="shared" si="13"/>
        <v>-4.5364095450392113E-2</v>
      </c>
      <c r="M47" s="62">
        <f t="shared" ca="1" si="14"/>
        <v>-3.5114917032384715E-2</v>
      </c>
      <c r="N47" s="62">
        <f t="shared" ca="1" si="15"/>
        <v>1.1856314266676841E-6</v>
      </c>
      <c r="O47" s="72">
        <f t="shared" ca="1" si="16"/>
        <v>75338.843526186334</v>
      </c>
      <c r="P47" s="62">
        <f t="shared" ca="1" si="17"/>
        <v>544515.91460802802</v>
      </c>
      <c r="Q47" s="62">
        <f t="shared" ca="1" si="18"/>
        <v>87208.362362263855</v>
      </c>
      <c r="R47" s="36">
        <f t="shared" ca="1" si="19"/>
        <v>1.0888670381032223E-3</v>
      </c>
    </row>
    <row r="48" spans="1:18">
      <c r="A48" s="69">
        <v>11549</v>
      </c>
      <c r="B48" s="69">
        <v>-3.3975300000747666E-2</v>
      </c>
      <c r="C48" s="69">
        <v>1</v>
      </c>
      <c r="D48" s="70">
        <f t="shared" si="5"/>
        <v>1.1549</v>
      </c>
      <c r="E48" s="70">
        <f t="shared" si="6"/>
        <v>-3.3975300000747666E-2</v>
      </c>
      <c r="F48" s="62">
        <f t="shared" si="7"/>
        <v>1.1549</v>
      </c>
      <c r="G48" s="62">
        <f t="shared" si="8"/>
        <v>-3.3975300000747666E-2</v>
      </c>
      <c r="H48" s="62">
        <f t="shared" si="9"/>
        <v>1.3337940100000001</v>
      </c>
      <c r="I48" s="62">
        <f t="shared" si="10"/>
        <v>1.5403987021490002</v>
      </c>
      <c r="J48" s="62">
        <f t="shared" si="11"/>
        <v>1.7790064611118803</v>
      </c>
      <c r="K48" s="62">
        <f t="shared" si="12"/>
        <v>-3.9238073970863478E-2</v>
      </c>
      <c r="L48" s="62">
        <f t="shared" si="13"/>
        <v>-4.5316051628950235E-2</v>
      </c>
      <c r="M48" s="62">
        <f t="shared" ca="1" si="14"/>
        <v>-3.5133743317155269E-2</v>
      </c>
      <c r="N48" s="62">
        <f t="shared" ca="1" si="15"/>
        <v>1.3419909173294471E-6</v>
      </c>
      <c r="O48" s="72">
        <f t="shared" ca="1" si="16"/>
        <v>75623.033287146784</v>
      </c>
      <c r="P48" s="62">
        <f t="shared" ca="1" si="17"/>
        <v>545552.12587342062</v>
      </c>
      <c r="Q48" s="62">
        <f t="shared" ca="1" si="18"/>
        <v>87332.070650127134</v>
      </c>
      <c r="R48" s="36">
        <f t="shared" ca="1" si="19"/>
        <v>1.1584433164076036E-3</v>
      </c>
    </row>
    <row r="49" spans="1:18">
      <c r="A49" s="69">
        <v>11565.5</v>
      </c>
      <c r="B49" s="69">
        <v>-3.5960349996457808E-2</v>
      </c>
      <c r="C49" s="69">
        <v>1</v>
      </c>
      <c r="D49" s="70">
        <f t="shared" si="5"/>
        <v>1.15655</v>
      </c>
      <c r="E49" s="70">
        <f t="shared" si="6"/>
        <v>-3.5960349996457808E-2</v>
      </c>
      <c r="F49" s="62">
        <f t="shared" si="7"/>
        <v>1.15655</v>
      </c>
      <c r="G49" s="62">
        <f t="shared" si="8"/>
        <v>-3.5960349996457808E-2</v>
      </c>
      <c r="H49" s="62">
        <f t="shared" si="9"/>
        <v>1.3376079024999998</v>
      </c>
      <c r="I49" s="62">
        <f t="shared" si="10"/>
        <v>1.5470104196363748</v>
      </c>
      <c r="J49" s="62">
        <f t="shared" si="11"/>
        <v>1.7891949008304491</v>
      </c>
      <c r="K49" s="62">
        <f t="shared" si="12"/>
        <v>-4.1589942788403278E-2</v>
      </c>
      <c r="L49" s="62">
        <f t="shared" si="13"/>
        <v>-4.8100848331927806E-2</v>
      </c>
      <c r="M49" s="62">
        <f t="shared" ca="1" si="14"/>
        <v>-3.5258072092094438E-2</v>
      </c>
      <c r="N49" s="62">
        <f t="shared" ca="1" si="15"/>
        <v>4.9319425495700674E-7</v>
      </c>
      <c r="O49" s="72">
        <f t="shared" ca="1" si="16"/>
        <v>77507.154848024336</v>
      </c>
      <c r="P49" s="62">
        <f t="shared" ca="1" si="17"/>
        <v>552394.46278999851</v>
      </c>
      <c r="Q49" s="62">
        <f t="shared" ca="1" si="18"/>
        <v>88147.724664627778</v>
      </c>
      <c r="R49" s="36">
        <f t="shared" ca="1" si="19"/>
        <v>-7.0227790436337006E-4</v>
      </c>
    </row>
    <row r="50" spans="1:18">
      <c r="A50" s="69">
        <v>11568</v>
      </c>
      <c r="B50" s="69">
        <v>-3.020960000139894E-2</v>
      </c>
      <c r="C50" s="69">
        <v>1</v>
      </c>
      <c r="D50" s="70">
        <f t="shared" si="5"/>
        <v>1.1568000000000001</v>
      </c>
      <c r="E50" s="70">
        <f t="shared" si="6"/>
        <v>-3.020960000139894E-2</v>
      </c>
      <c r="F50" s="62">
        <f t="shared" si="7"/>
        <v>1.1568000000000001</v>
      </c>
      <c r="G50" s="62">
        <f t="shared" si="8"/>
        <v>-3.020960000139894E-2</v>
      </c>
      <c r="H50" s="62">
        <f t="shared" si="9"/>
        <v>1.3381862400000002</v>
      </c>
      <c r="I50" s="62">
        <f t="shared" si="10"/>
        <v>1.5480138424320002</v>
      </c>
      <c r="J50" s="62">
        <f t="shared" si="11"/>
        <v>1.790742412925338</v>
      </c>
      <c r="K50" s="62">
        <f t="shared" si="12"/>
        <v>-3.4946465281618294E-2</v>
      </c>
      <c r="L50" s="62">
        <f t="shared" si="13"/>
        <v>-4.0426071037776047E-2</v>
      </c>
      <c r="M50" s="62">
        <f t="shared" ca="1" si="14"/>
        <v>-3.5276921193669104E-2</v>
      </c>
      <c r="N50" s="62">
        <f t="shared" ca="1" si="15"/>
        <v>2.5677744065630322E-5</v>
      </c>
      <c r="O50" s="72">
        <f t="shared" ca="1" si="16"/>
        <v>77793.899066971993</v>
      </c>
      <c r="P50" s="62">
        <f t="shared" ca="1" si="17"/>
        <v>553431.66075292893</v>
      </c>
      <c r="Q50" s="62">
        <f t="shared" ca="1" si="18"/>
        <v>88271.181495269309</v>
      </c>
      <c r="R50" s="36">
        <f t="shared" ca="1" si="19"/>
        <v>5.0673211922701647E-3</v>
      </c>
    </row>
    <row r="51" spans="1:18">
      <c r="A51" s="69">
        <v>11584.5</v>
      </c>
      <c r="B51" s="69">
        <v>-2.7994649994070642E-2</v>
      </c>
      <c r="C51" s="69">
        <v>1</v>
      </c>
      <c r="D51" s="70">
        <f t="shared" si="5"/>
        <v>1.15845</v>
      </c>
      <c r="E51" s="70">
        <f t="shared" si="6"/>
        <v>-2.7994649994070642E-2</v>
      </c>
      <c r="F51" s="62">
        <f t="shared" si="7"/>
        <v>1.15845</v>
      </c>
      <c r="G51" s="62">
        <f t="shared" si="8"/>
        <v>-2.7994649994070642E-2</v>
      </c>
      <c r="H51" s="62">
        <f t="shared" si="9"/>
        <v>1.3420064025</v>
      </c>
      <c r="I51" s="62">
        <f t="shared" si="10"/>
        <v>1.554647316976125</v>
      </c>
      <c r="J51" s="62">
        <f t="shared" si="11"/>
        <v>1.800981184350992</v>
      </c>
      <c r="K51" s="62">
        <f t="shared" si="12"/>
        <v>-3.2430402285631134E-2</v>
      </c>
      <c r="L51" s="62">
        <f t="shared" si="13"/>
        <v>-3.7568999527789387E-2</v>
      </c>
      <c r="M51" s="62">
        <f t="shared" ca="1" si="14"/>
        <v>-3.5401400559515392E-2</v>
      </c>
      <c r="N51" s="62">
        <f t="shared" ca="1" si="15"/>
        <v>5.4859953938716123E-5</v>
      </c>
      <c r="O51" s="72">
        <f t="shared" ca="1" si="16"/>
        <v>79694.671334661398</v>
      </c>
      <c r="P51" s="62">
        <f t="shared" ca="1" si="17"/>
        <v>560280.05230626103</v>
      </c>
      <c r="Q51" s="62">
        <f t="shared" ca="1" si="18"/>
        <v>89085.127627972004</v>
      </c>
      <c r="R51" s="36">
        <f t="shared" ca="1" si="19"/>
        <v>7.4067505654447502E-3</v>
      </c>
    </row>
    <row r="52" spans="1:18">
      <c r="A52" s="69">
        <v>11643</v>
      </c>
      <c r="B52" s="69">
        <v>-3.4387100000458304E-2</v>
      </c>
      <c r="C52" s="69">
        <v>1</v>
      </c>
      <c r="D52" s="70">
        <f t="shared" si="5"/>
        <v>1.1642999999999999</v>
      </c>
      <c r="E52" s="70">
        <f t="shared" si="6"/>
        <v>-3.4387100000458304E-2</v>
      </c>
      <c r="F52" s="62">
        <f t="shared" si="7"/>
        <v>1.1642999999999999</v>
      </c>
      <c r="G52" s="62">
        <f t="shared" si="8"/>
        <v>-3.4387100000458304E-2</v>
      </c>
      <c r="H52" s="62">
        <f t="shared" si="9"/>
        <v>1.3555944899999997</v>
      </c>
      <c r="I52" s="62">
        <f t="shared" si="10"/>
        <v>1.5783186647069996</v>
      </c>
      <c r="J52" s="62">
        <f t="shared" si="11"/>
        <v>1.8376364213183594</v>
      </c>
      <c r="K52" s="62">
        <f t="shared" si="12"/>
        <v>-4.0036900530533596E-2</v>
      </c>
      <c r="L52" s="62">
        <f t="shared" si="13"/>
        <v>-4.6614963287700262E-2</v>
      </c>
      <c r="M52" s="62">
        <f t="shared" ca="1" si="14"/>
        <v>-3.5843790269054931E-2</v>
      </c>
      <c r="N52" s="62">
        <f t="shared" ca="1" si="15"/>
        <v>2.1219465386241151E-6</v>
      </c>
      <c r="O52" s="72">
        <f t="shared" ca="1" si="16"/>
        <v>86545.437440235663</v>
      </c>
      <c r="P52" s="62">
        <f t="shared" ca="1" si="17"/>
        <v>584592.45998758718</v>
      </c>
      <c r="Q52" s="62">
        <f t="shared" ca="1" si="18"/>
        <v>91957.866802884004</v>
      </c>
      <c r="R52" s="36">
        <f t="shared" ca="1" si="19"/>
        <v>1.4566902685966276E-3</v>
      </c>
    </row>
    <row r="53" spans="1:18">
      <c r="A53" s="69">
        <v>11643</v>
      </c>
      <c r="B53" s="69">
        <v>-2.698709999822313E-2</v>
      </c>
      <c r="C53" s="69">
        <v>1</v>
      </c>
      <c r="D53" s="70">
        <f t="shared" si="5"/>
        <v>1.1642999999999999</v>
      </c>
      <c r="E53" s="70">
        <f t="shared" si="6"/>
        <v>-2.698709999822313E-2</v>
      </c>
      <c r="F53" s="62">
        <f t="shared" si="7"/>
        <v>1.1642999999999999</v>
      </c>
      <c r="G53" s="62">
        <f t="shared" si="8"/>
        <v>-2.698709999822313E-2</v>
      </c>
      <c r="H53" s="62">
        <f t="shared" si="9"/>
        <v>1.3555944899999997</v>
      </c>
      <c r="I53" s="62">
        <f t="shared" si="10"/>
        <v>1.5783186647069996</v>
      </c>
      <c r="J53" s="62">
        <f t="shared" si="11"/>
        <v>1.8376364213183594</v>
      </c>
      <c r="K53" s="62">
        <f t="shared" si="12"/>
        <v>-3.1421080527931189E-2</v>
      </c>
      <c r="L53" s="62">
        <f t="shared" si="13"/>
        <v>-3.6583564058670283E-2</v>
      </c>
      <c r="M53" s="62">
        <f t="shared" ca="1" si="14"/>
        <v>-3.5843790269054931E-2</v>
      </c>
      <c r="N53" s="62">
        <f t="shared" ca="1" si="15"/>
        <v>7.8440962553446699E-5</v>
      </c>
      <c r="O53" s="72">
        <f t="shared" ca="1" si="16"/>
        <v>86545.437440235663</v>
      </c>
      <c r="P53" s="62">
        <f t="shared" ca="1" si="17"/>
        <v>584592.45998758718</v>
      </c>
      <c r="Q53" s="62">
        <f t="shared" ca="1" si="18"/>
        <v>91957.866802884004</v>
      </c>
      <c r="R53" s="36">
        <f t="shared" ca="1" si="19"/>
        <v>8.8566902708318018E-3</v>
      </c>
    </row>
    <row r="54" spans="1:18">
      <c r="A54" s="69">
        <v>11666</v>
      </c>
      <c r="B54" s="69">
        <v>-3.7460200001078192E-2</v>
      </c>
      <c r="C54" s="69">
        <v>1</v>
      </c>
      <c r="D54" s="70">
        <f t="shared" si="5"/>
        <v>1.1666000000000001</v>
      </c>
      <c r="E54" s="70">
        <f t="shared" si="6"/>
        <v>-3.7460200001078192E-2</v>
      </c>
      <c r="F54" s="62">
        <f t="shared" si="7"/>
        <v>1.1666000000000001</v>
      </c>
      <c r="G54" s="62">
        <f t="shared" si="8"/>
        <v>-3.7460200001078192E-2</v>
      </c>
      <c r="H54" s="62">
        <f t="shared" si="9"/>
        <v>1.3609555600000003</v>
      </c>
      <c r="I54" s="62">
        <f t="shared" si="10"/>
        <v>1.5876907562960005</v>
      </c>
      <c r="J54" s="62">
        <f t="shared" si="11"/>
        <v>1.8522000362949143</v>
      </c>
      <c r="K54" s="62">
        <f t="shared" si="12"/>
        <v>-4.3701069321257821E-2</v>
      </c>
      <c r="L54" s="62">
        <f t="shared" si="13"/>
        <v>-5.0981667470179376E-2</v>
      </c>
      <c r="M54" s="62">
        <f t="shared" ca="1" si="14"/>
        <v>-3.6018171477539551E-2</v>
      </c>
      <c r="N54" s="62">
        <f t="shared" ca="1" si="15"/>
        <v>2.0794462626990328E-6</v>
      </c>
      <c r="O54" s="72">
        <f t="shared" ca="1" si="16"/>
        <v>89284.493354495833</v>
      </c>
      <c r="P54" s="62">
        <f t="shared" ca="1" si="17"/>
        <v>594160.12448719644</v>
      </c>
      <c r="Q54" s="62">
        <f t="shared" ca="1" si="18"/>
        <v>93081.24983143431</v>
      </c>
      <c r="R54" s="36">
        <f t="shared" ca="1" si="19"/>
        <v>-1.442028523538641E-3</v>
      </c>
    </row>
    <row r="55" spans="1:18">
      <c r="A55" s="69">
        <v>11666</v>
      </c>
      <c r="B55" s="69">
        <v>-3.6860200001683552E-2</v>
      </c>
      <c r="C55" s="69">
        <v>1</v>
      </c>
      <c r="D55" s="70">
        <f t="shared" si="5"/>
        <v>1.1666000000000001</v>
      </c>
      <c r="E55" s="70">
        <f t="shared" si="6"/>
        <v>-3.6860200001683552E-2</v>
      </c>
      <c r="F55" s="62">
        <f t="shared" si="7"/>
        <v>1.1666000000000001</v>
      </c>
      <c r="G55" s="62">
        <f t="shared" si="8"/>
        <v>-3.6860200001683552E-2</v>
      </c>
      <c r="H55" s="62">
        <f t="shared" si="9"/>
        <v>1.3609555600000003</v>
      </c>
      <c r="I55" s="62">
        <f t="shared" si="10"/>
        <v>1.5876907562960005</v>
      </c>
      <c r="J55" s="62">
        <f t="shared" si="11"/>
        <v>1.8522000362949143</v>
      </c>
      <c r="K55" s="62">
        <f t="shared" si="12"/>
        <v>-4.3001109321964034E-2</v>
      </c>
      <c r="L55" s="62">
        <f t="shared" si="13"/>
        <v>-5.0165094135003245E-2</v>
      </c>
      <c r="M55" s="62">
        <f t="shared" ca="1" si="14"/>
        <v>-3.6018171477539551E-2</v>
      </c>
      <c r="N55" s="62">
        <f t="shared" ca="1" si="15"/>
        <v>7.0901203547212393E-7</v>
      </c>
      <c r="O55" s="72">
        <f t="shared" ca="1" si="16"/>
        <v>89284.493354495833</v>
      </c>
      <c r="P55" s="62">
        <f t="shared" ca="1" si="17"/>
        <v>594160.12448719644</v>
      </c>
      <c r="Q55" s="62">
        <f t="shared" ca="1" si="18"/>
        <v>93081.24983143431</v>
      </c>
      <c r="R55" s="36">
        <f t="shared" ca="1" si="19"/>
        <v>-8.4202852414400065E-4</v>
      </c>
    </row>
    <row r="56" spans="1:18">
      <c r="A56" s="69">
        <v>12004.5</v>
      </c>
      <c r="B56" s="69">
        <v>-3.9068650003173389E-2</v>
      </c>
      <c r="C56" s="69">
        <v>1</v>
      </c>
      <c r="D56" s="70">
        <f t="shared" si="5"/>
        <v>1.20045</v>
      </c>
      <c r="E56" s="70">
        <f t="shared" si="6"/>
        <v>-3.9068650003173389E-2</v>
      </c>
      <c r="F56" s="62">
        <f t="shared" si="7"/>
        <v>1.20045</v>
      </c>
      <c r="G56" s="62">
        <f t="shared" si="8"/>
        <v>-3.9068650003173389E-2</v>
      </c>
      <c r="H56" s="62">
        <f t="shared" si="9"/>
        <v>1.4410802025</v>
      </c>
      <c r="I56" s="62">
        <f t="shared" si="10"/>
        <v>1.729944729091125</v>
      </c>
      <c r="J56" s="62">
        <f t="shared" si="11"/>
        <v>2.0767121500374408</v>
      </c>
      <c r="K56" s="62">
        <f t="shared" si="12"/>
        <v>-4.6899960896309496E-2</v>
      </c>
      <c r="L56" s="62">
        <f t="shared" si="13"/>
        <v>-5.6301058057974737E-2</v>
      </c>
      <c r="M56" s="62">
        <f t="shared" ca="1" si="14"/>
        <v>-3.8613997863996191E-2</v>
      </c>
      <c r="N56" s="62">
        <f t="shared" ca="1" si="15"/>
        <v>2.0670856765840167E-7</v>
      </c>
      <c r="O56" s="72">
        <f t="shared" ca="1" si="16"/>
        <v>131998.89346535094</v>
      </c>
      <c r="P56" s="62">
        <f t="shared" ca="1" si="17"/>
        <v>734308.48197550932</v>
      </c>
      <c r="Q56" s="62">
        <f t="shared" ca="1" si="18"/>
        <v>109088.18262547371</v>
      </c>
      <c r="R56" s="36">
        <f t="shared" ca="1" si="19"/>
        <v>-4.5465213917719738E-4</v>
      </c>
    </row>
    <row r="57" spans="1:18">
      <c r="A57" s="69">
        <v>12004.5</v>
      </c>
      <c r="B57" s="69">
        <v>-3.3368650001648348E-2</v>
      </c>
      <c r="C57" s="69">
        <v>0.1</v>
      </c>
      <c r="D57" s="70">
        <f t="shared" si="5"/>
        <v>1.20045</v>
      </c>
      <c r="E57" s="70">
        <f t="shared" si="6"/>
        <v>-3.3368650001648348E-2</v>
      </c>
      <c r="F57" s="62">
        <f t="shared" si="7"/>
        <v>0.12004500000000001</v>
      </c>
      <c r="G57" s="62">
        <f t="shared" si="8"/>
        <v>-3.3368650001648348E-3</v>
      </c>
      <c r="H57" s="62">
        <f t="shared" si="9"/>
        <v>0.14410802025000002</v>
      </c>
      <c r="I57" s="62">
        <f t="shared" si="10"/>
        <v>0.17299447290911252</v>
      </c>
      <c r="J57" s="62">
        <f t="shared" si="11"/>
        <v>0.20767121500374414</v>
      </c>
      <c r="K57" s="62">
        <f t="shared" si="12"/>
        <v>-4.0057395894478763E-3</v>
      </c>
      <c r="L57" s="62">
        <f t="shared" si="13"/>
        <v>-4.808690090152703E-3</v>
      </c>
      <c r="M57" s="62">
        <f t="shared" ca="1" si="14"/>
        <v>-3.8613997863996191E-2</v>
      </c>
      <c r="N57" s="62">
        <f t="shared" ca="1" si="15"/>
        <v>2.7513674197037092E-6</v>
      </c>
      <c r="O57" s="72">
        <f t="shared" ca="1" si="16"/>
        <v>1319.9889346535135</v>
      </c>
      <c r="P57" s="62">
        <f t="shared" ca="1" si="17"/>
        <v>7343.0848197551013</v>
      </c>
      <c r="Q57" s="62">
        <f t="shared" ca="1" si="18"/>
        <v>1090.8818262547345</v>
      </c>
      <c r="R57" s="36">
        <f t="shared" ca="1" si="19"/>
        <v>5.2453478623478433E-3</v>
      </c>
    </row>
    <row r="58" spans="1:18">
      <c r="A58" s="69">
        <v>12016</v>
      </c>
      <c r="B58" s="69">
        <v>-4.0155199996661395E-2</v>
      </c>
      <c r="C58" s="69">
        <v>1</v>
      </c>
      <c r="D58" s="70">
        <f t="shared" si="5"/>
        <v>1.2016</v>
      </c>
      <c r="E58" s="70">
        <f t="shared" si="6"/>
        <v>-4.0155199996661395E-2</v>
      </c>
      <c r="F58" s="62">
        <f t="shared" si="7"/>
        <v>1.2016</v>
      </c>
      <c r="G58" s="62">
        <f t="shared" si="8"/>
        <v>-4.0155199996661395E-2</v>
      </c>
      <c r="H58" s="62">
        <f t="shared" si="9"/>
        <v>1.44384256</v>
      </c>
      <c r="I58" s="62">
        <f t="shared" si="10"/>
        <v>1.734921220096</v>
      </c>
      <c r="J58" s="62">
        <f t="shared" si="11"/>
        <v>2.0846813380673535</v>
      </c>
      <c r="K58" s="62">
        <f t="shared" si="12"/>
        <v>-4.8250488315988334E-2</v>
      </c>
      <c r="L58" s="62">
        <f t="shared" si="13"/>
        <v>-5.7977786760491583E-2</v>
      </c>
      <c r="M58" s="62">
        <f t="shared" ca="1" si="14"/>
        <v>-3.8703153655558736E-2</v>
      </c>
      <c r="N58" s="62">
        <f t="shared" ca="1" si="15"/>
        <v>2.1084385767096181E-6</v>
      </c>
      <c r="O58" s="72">
        <f t="shared" ca="1" si="16"/>
        <v>133512.84041303341</v>
      </c>
      <c r="P58" s="62">
        <f t="shared" ca="1" si="17"/>
        <v>739012.95581090241</v>
      </c>
      <c r="Q58" s="62">
        <f t="shared" ca="1" si="18"/>
        <v>109611.05063920163</v>
      </c>
      <c r="R58" s="36">
        <f t="shared" ca="1" si="19"/>
        <v>-1.4520463411026585E-3</v>
      </c>
    </row>
    <row r="59" spans="1:18">
      <c r="A59" s="69">
        <v>12037.5</v>
      </c>
      <c r="B59" s="69">
        <v>-3.8438750001660082E-2</v>
      </c>
      <c r="C59" s="69">
        <v>1</v>
      </c>
      <c r="D59" s="70">
        <f t="shared" si="5"/>
        <v>1.2037500000000001</v>
      </c>
      <c r="E59" s="70">
        <f t="shared" si="6"/>
        <v>-3.8438750001660082E-2</v>
      </c>
      <c r="F59" s="62">
        <f t="shared" si="7"/>
        <v>1.2037500000000001</v>
      </c>
      <c r="G59" s="62">
        <f t="shared" si="8"/>
        <v>-3.8438750001660082E-2</v>
      </c>
      <c r="H59" s="62">
        <f t="shared" si="9"/>
        <v>1.4490140625000003</v>
      </c>
      <c r="I59" s="62">
        <f t="shared" si="10"/>
        <v>1.7442506777343756</v>
      </c>
      <c r="J59" s="62">
        <f t="shared" si="11"/>
        <v>2.0996417533227549</v>
      </c>
      <c r="K59" s="62">
        <f t="shared" si="12"/>
        <v>-4.6270645314498329E-2</v>
      </c>
      <c r="L59" s="62">
        <f t="shared" si="13"/>
        <v>-5.5698289297327369E-2</v>
      </c>
      <c r="M59" s="62">
        <f t="shared" ca="1" si="14"/>
        <v>-3.887000662789325E-2</v>
      </c>
      <c r="N59" s="62">
        <f t="shared" ca="1" si="15"/>
        <v>1.8598227767001386E-7</v>
      </c>
      <c r="O59" s="72">
        <f t="shared" ca="1" si="16"/>
        <v>136351.56475736661</v>
      </c>
      <c r="P59" s="62">
        <f t="shared" ca="1" si="17"/>
        <v>747792.32203762967</v>
      </c>
      <c r="Q59" s="62">
        <f t="shared" ca="1" si="18"/>
        <v>110584.28509535379</v>
      </c>
      <c r="R59" s="36">
        <f t="shared" ca="1" si="19"/>
        <v>4.3125662623316741E-4</v>
      </c>
    </row>
    <row r="60" spans="1:18">
      <c r="A60" s="69">
        <v>12039</v>
      </c>
      <c r="B60" s="69">
        <v>-4.2028299991216045E-2</v>
      </c>
      <c r="C60" s="69">
        <v>1</v>
      </c>
      <c r="D60" s="70">
        <f t="shared" si="5"/>
        <v>1.2039</v>
      </c>
      <c r="E60" s="70">
        <f t="shared" si="6"/>
        <v>-4.2028299991216045E-2</v>
      </c>
      <c r="F60" s="62">
        <f t="shared" si="7"/>
        <v>1.2039</v>
      </c>
      <c r="G60" s="62">
        <f t="shared" si="8"/>
        <v>-4.2028299991216045E-2</v>
      </c>
      <c r="H60" s="62">
        <f t="shared" si="9"/>
        <v>1.4493752099999999</v>
      </c>
      <c r="I60" s="62">
        <f t="shared" si="10"/>
        <v>1.7449028153189998</v>
      </c>
      <c r="J60" s="62">
        <f t="shared" si="11"/>
        <v>2.1006884993625436</v>
      </c>
      <c r="K60" s="62">
        <f t="shared" si="12"/>
        <v>-5.0597870359424993E-2</v>
      </c>
      <c r="L60" s="62">
        <f t="shared" si="13"/>
        <v>-6.091477612571175E-2</v>
      </c>
      <c r="M60" s="62">
        <f t="shared" ca="1" si="14"/>
        <v>-3.8881655819042377E-2</v>
      </c>
      <c r="N60" s="62">
        <f t="shared" ca="1" si="15"/>
        <v>9.901369546274509E-6</v>
      </c>
      <c r="O60" s="72">
        <f t="shared" ca="1" si="16"/>
        <v>136550.00683618165</v>
      </c>
      <c r="P60" s="62">
        <f t="shared" ca="1" si="17"/>
        <v>748404.03429910343</v>
      </c>
      <c r="Q60" s="62">
        <f t="shared" ca="1" si="18"/>
        <v>110651.97337777971</v>
      </c>
      <c r="R60" s="36">
        <f t="shared" ca="1" si="19"/>
        <v>-3.1466441721736682E-3</v>
      </c>
    </row>
    <row r="61" spans="1:18">
      <c r="A61" s="69">
        <v>12039</v>
      </c>
      <c r="B61" s="69">
        <v>-3.8628299997071736E-2</v>
      </c>
      <c r="C61" s="69">
        <v>1</v>
      </c>
      <c r="D61" s="70">
        <f t="shared" si="5"/>
        <v>1.2039</v>
      </c>
      <c r="E61" s="70">
        <f t="shared" si="6"/>
        <v>-3.8628299997071736E-2</v>
      </c>
      <c r="F61" s="62">
        <f t="shared" si="7"/>
        <v>1.2039</v>
      </c>
      <c r="G61" s="62">
        <f t="shared" si="8"/>
        <v>-3.8628299997071736E-2</v>
      </c>
      <c r="H61" s="62">
        <f t="shared" si="9"/>
        <v>1.4493752099999999</v>
      </c>
      <c r="I61" s="62">
        <f t="shared" si="10"/>
        <v>1.7449028153189998</v>
      </c>
      <c r="J61" s="62">
        <f t="shared" si="11"/>
        <v>2.1006884993625436</v>
      </c>
      <c r="K61" s="62">
        <f t="shared" si="12"/>
        <v>-4.6504610366474658E-2</v>
      </c>
      <c r="L61" s="62">
        <f t="shared" si="13"/>
        <v>-5.598690042019884E-2</v>
      </c>
      <c r="M61" s="62">
        <f t="shared" ca="1" si="14"/>
        <v>-3.8881655819042377E-2</v>
      </c>
      <c r="N61" s="62">
        <f t="shared" ca="1" si="15"/>
        <v>6.4189172526419193E-8</v>
      </c>
      <c r="O61" s="72">
        <f t="shared" ca="1" si="16"/>
        <v>136550.00683618165</v>
      </c>
      <c r="P61" s="62">
        <f t="shared" ca="1" si="17"/>
        <v>748404.03429910343</v>
      </c>
      <c r="Q61" s="62">
        <f t="shared" ca="1" si="18"/>
        <v>110651.97337777971</v>
      </c>
      <c r="R61" s="36">
        <f t="shared" ca="1" si="19"/>
        <v>2.533558219706411E-4</v>
      </c>
    </row>
    <row r="62" spans="1:18">
      <c r="A62" s="69">
        <v>12054</v>
      </c>
      <c r="B62" s="69">
        <v>-3.9323799996054731E-2</v>
      </c>
      <c r="C62" s="69">
        <v>1</v>
      </c>
      <c r="D62" s="70">
        <f t="shared" si="5"/>
        <v>1.2054</v>
      </c>
      <c r="E62" s="70">
        <f t="shared" si="6"/>
        <v>-3.9323799996054731E-2</v>
      </c>
      <c r="F62" s="62">
        <f t="shared" si="7"/>
        <v>1.2054</v>
      </c>
      <c r="G62" s="62">
        <f t="shared" si="8"/>
        <v>-3.9323799996054731E-2</v>
      </c>
      <c r="H62" s="62">
        <f t="shared" si="9"/>
        <v>1.45298916</v>
      </c>
      <c r="I62" s="62">
        <f t="shared" si="10"/>
        <v>1.7514331334640001</v>
      </c>
      <c r="J62" s="62">
        <f t="shared" si="11"/>
        <v>2.1111774990775056</v>
      </c>
      <c r="K62" s="62">
        <f t="shared" si="12"/>
        <v>-4.7400908515244373E-2</v>
      </c>
      <c r="L62" s="62">
        <f t="shared" si="13"/>
        <v>-5.7137055124275568E-2</v>
      </c>
      <c r="M62" s="62">
        <f t="shared" ca="1" si="14"/>
        <v>-3.8998207174312891E-2</v>
      </c>
      <c r="N62" s="62">
        <f t="shared" ca="1" si="15"/>
        <v>1.0601068556981412E-7</v>
      </c>
      <c r="O62" s="72">
        <f t="shared" ca="1" si="16"/>
        <v>138537.14098458161</v>
      </c>
      <c r="P62" s="62">
        <f t="shared" ca="1" si="17"/>
        <v>754515.20246676169</v>
      </c>
      <c r="Q62" s="62">
        <f t="shared" ca="1" si="18"/>
        <v>111327.31608121259</v>
      </c>
      <c r="R62" s="36">
        <f t="shared" ca="1" si="19"/>
        <v>-3.2559282174184079E-4</v>
      </c>
    </row>
    <row r="63" spans="1:18">
      <c r="A63" s="69">
        <v>12483</v>
      </c>
      <c r="B63" s="69">
        <v>-4.6835100001771934E-2</v>
      </c>
      <c r="C63" s="69">
        <v>1</v>
      </c>
      <c r="D63" s="70">
        <f t="shared" si="5"/>
        <v>1.2483</v>
      </c>
      <c r="E63" s="70">
        <f t="shared" si="6"/>
        <v>-4.6835100001771934E-2</v>
      </c>
      <c r="F63" s="62">
        <f t="shared" si="7"/>
        <v>1.2483</v>
      </c>
      <c r="G63" s="62">
        <f t="shared" si="8"/>
        <v>-4.6835100001771934E-2</v>
      </c>
      <c r="H63" s="62">
        <f t="shared" si="9"/>
        <v>1.5582528899999999</v>
      </c>
      <c r="I63" s="62">
        <f t="shared" si="10"/>
        <v>1.9451670825869998</v>
      </c>
      <c r="J63" s="62">
        <f t="shared" si="11"/>
        <v>2.4281520691933518</v>
      </c>
      <c r="K63" s="62">
        <f t="shared" si="12"/>
        <v>-5.8464255332211904E-2</v>
      </c>
      <c r="L63" s="62">
        <f t="shared" si="13"/>
        <v>-7.2980929931200117E-2</v>
      </c>
      <c r="M63" s="62">
        <f t="shared" ca="1" si="14"/>
        <v>-4.2377323867465524E-2</v>
      </c>
      <c r="N63" s="62">
        <f t="shared" ca="1" si="15"/>
        <v>1.9871768063591799E-5</v>
      </c>
      <c r="O63" s="72">
        <f t="shared" ca="1" si="16"/>
        <v>196627.24535561519</v>
      </c>
      <c r="P63" s="62">
        <f t="shared" ca="1" si="17"/>
        <v>922960.16560386622</v>
      </c>
      <c r="Q63" s="62">
        <f t="shared" ca="1" si="18"/>
        <v>129280.36238290476</v>
      </c>
      <c r="R63" s="36">
        <f t="shared" ca="1" si="19"/>
        <v>-4.4577761343064098E-3</v>
      </c>
    </row>
    <row r="64" spans="1:18">
      <c r="A64" s="69">
        <v>12483</v>
      </c>
      <c r="B64" s="69">
        <v>-4.1435099999944214E-2</v>
      </c>
      <c r="C64" s="69">
        <v>1</v>
      </c>
      <c r="D64" s="70">
        <f t="shared" si="5"/>
        <v>1.2483</v>
      </c>
      <c r="E64" s="70">
        <f t="shared" si="6"/>
        <v>-4.1435099999944214E-2</v>
      </c>
      <c r="F64" s="62">
        <f t="shared" si="7"/>
        <v>1.2483</v>
      </c>
      <c r="G64" s="62">
        <f t="shared" si="8"/>
        <v>-4.1435099999944214E-2</v>
      </c>
      <c r="H64" s="62">
        <f t="shared" si="9"/>
        <v>1.5582528899999999</v>
      </c>
      <c r="I64" s="62">
        <f t="shared" si="10"/>
        <v>1.9451670825869998</v>
      </c>
      <c r="J64" s="62">
        <f t="shared" si="11"/>
        <v>2.4281520691933518</v>
      </c>
      <c r="K64" s="62">
        <f t="shared" si="12"/>
        <v>-5.1723435329930359E-2</v>
      </c>
      <c r="L64" s="62">
        <f t="shared" si="13"/>
        <v>-6.4566364322352063E-2</v>
      </c>
      <c r="M64" s="62">
        <f t="shared" ca="1" si="14"/>
        <v>-4.2377323867465524E-2</v>
      </c>
      <c r="N64" s="62">
        <f t="shared" ca="1" si="15"/>
        <v>8.8778581652681648E-7</v>
      </c>
      <c r="O64" s="72">
        <f t="shared" ca="1" si="16"/>
        <v>196627.24535561519</v>
      </c>
      <c r="P64" s="62">
        <f t="shared" ca="1" si="17"/>
        <v>922960.16560386622</v>
      </c>
      <c r="Q64" s="62">
        <f t="shared" ca="1" si="18"/>
        <v>129280.36238290476</v>
      </c>
      <c r="R64" s="36">
        <f t="shared" ca="1" si="19"/>
        <v>9.4222386752131071E-4</v>
      </c>
    </row>
    <row r="65" spans="1:18">
      <c r="A65" s="69">
        <v>12483</v>
      </c>
      <c r="B65" s="69">
        <v>-4.1035100002773106E-2</v>
      </c>
      <c r="C65" s="69">
        <v>1</v>
      </c>
      <c r="D65" s="70">
        <f t="shared" si="5"/>
        <v>1.2483</v>
      </c>
      <c r="E65" s="70">
        <f t="shared" si="6"/>
        <v>-4.1035100002773106E-2</v>
      </c>
      <c r="F65" s="62">
        <f t="shared" si="7"/>
        <v>1.2483</v>
      </c>
      <c r="G65" s="62">
        <f t="shared" si="8"/>
        <v>-4.1035100002773106E-2</v>
      </c>
      <c r="H65" s="62">
        <f t="shared" si="9"/>
        <v>1.5582528899999999</v>
      </c>
      <c r="I65" s="62">
        <f t="shared" si="10"/>
        <v>1.9451670825869998</v>
      </c>
      <c r="J65" s="62">
        <f t="shared" si="11"/>
        <v>2.4281520691933518</v>
      </c>
      <c r="K65" s="62">
        <f t="shared" si="12"/>
        <v>-5.1224115333461669E-2</v>
      </c>
      <c r="L65" s="62">
        <f t="shared" si="13"/>
        <v>-6.3943063170760206E-2</v>
      </c>
      <c r="M65" s="62">
        <f t="shared" ca="1" si="14"/>
        <v>-4.2377323867465524E-2</v>
      </c>
      <c r="N65" s="62">
        <f t="shared" ca="1" si="15"/>
        <v>1.8015649029498515E-6</v>
      </c>
      <c r="O65" s="72">
        <f t="shared" ca="1" si="16"/>
        <v>196627.24535561519</v>
      </c>
      <c r="P65" s="62">
        <f t="shared" ca="1" si="17"/>
        <v>922960.16560386622</v>
      </c>
      <c r="Q65" s="62">
        <f t="shared" ca="1" si="18"/>
        <v>129280.36238290476</v>
      </c>
      <c r="R65" s="36">
        <f t="shared" ca="1" si="19"/>
        <v>1.3422238646924184E-3</v>
      </c>
    </row>
    <row r="66" spans="1:18">
      <c r="A66" s="69">
        <v>12485.5</v>
      </c>
      <c r="B66" s="69">
        <v>-4.438434999610763E-2</v>
      </c>
      <c r="C66" s="69">
        <v>1</v>
      </c>
      <c r="D66" s="70">
        <f t="shared" si="5"/>
        <v>1.24855</v>
      </c>
      <c r="E66" s="70">
        <f t="shared" si="6"/>
        <v>-4.438434999610763E-2</v>
      </c>
      <c r="F66" s="62">
        <f t="shared" si="7"/>
        <v>1.24855</v>
      </c>
      <c r="G66" s="62">
        <f t="shared" si="8"/>
        <v>-4.438434999610763E-2</v>
      </c>
      <c r="H66" s="62">
        <f t="shared" si="9"/>
        <v>1.5588771025000001</v>
      </c>
      <c r="I66" s="62">
        <f t="shared" si="10"/>
        <v>1.9463360063263753</v>
      </c>
      <c r="J66" s="62">
        <f t="shared" si="11"/>
        <v>2.430097820698796</v>
      </c>
      <c r="K66" s="62">
        <f t="shared" si="12"/>
        <v>-5.5416080187640181E-2</v>
      </c>
      <c r="L66" s="62">
        <f t="shared" si="13"/>
        <v>-6.9189746918278144E-2</v>
      </c>
      <c r="M66" s="62">
        <f t="shared" ca="1" si="14"/>
        <v>-4.2397274780501787E-2</v>
      </c>
      <c r="N66" s="62">
        <f t="shared" ca="1" si="15"/>
        <v>3.9484679124750093E-6</v>
      </c>
      <c r="O66" s="72">
        <f t="shared" ca="1" si="16"/>
        <v>196968.35221479213</v>
      </c>
      <c r="P66" s="62">
        <f t="shared" ca="1" si="17"/>
        <v>923896.41416613886</v>
      </c>
      <c r="Q66" s="62">
        <f t="shared" ca="1" si="18"/>
        <v>129376.32670598847</v>
      </c>
      <c r="R66" s="36">
        <f t="shared" ca="1" si="19"/>
        <v>-1.9870752156058435E-3</v>
      </c>
    </row>
    <row r="67" spans="1:18">
      <c r="A67" s="69">
        <v>12485.5</v>
      </c>
      <c r="B67" s="69">
        <v>-3.6284349997004028E-2</v>
      </c>
      <c r="C67" s="69">
        <v>1</v>
      </c>
      <c r="D67" s="70">
        <f t="shared" si="5"/>
        <v>1.24855</v>
      </c>
      <c r="E67" s="70">
        <f t="shared" si="6"/>
        <v>-3.6284349997004028E-2</v>
      </c>
      <c r="F67" s="62">
        <f t="shared" si="7"/>
        <v>1.24855</v>
      </c>
      <c r="G67" s="62">
        <f t="shared" si="8"/>
        <v>-3.6284349997004028E-2</v>
      </c>
      <c r="H67" s="62">
        <f t="shared" si="9"/>
        <v>1.5588771025000001</v>
      </c>
      <c r="I67" s="62">
        <f t="shared" si="10"/>
        <v>1.9463360063263753</v>
      </c>
      <c r="J67" s="62">
        <f t="shared" si="11"/>
        <v>2.430097820698796</v>
      </c>
      <c r="K67" s="62">
        <f t="shared" si="12"/>
        <v>-4.5302825188759381E-2</v>
      </c>
      <c r="L67" s="62">
        <f t="shared" si="13"/>
        <v>-5.6562842389425529E-2</v>
      </c>
      <c r="M67" s="62">
        <f t="shared" ca="1" si="14"/>
        <v>-4.2397274780501787E-2</v>
      </c>
      <c r="N67" s="62">
        <f t="shared" ca="1" si="15"/>
        <v>3.7367849408701114E-5</v>
      </c>
      <c r="O67" s="72">
        <f t="shared" ca="1" si="16"/>
        <v>196968.35221479213</v>
      </c>
      <c r="P67" s="62">
        <f t="shared" ca="1" si="17"/>
        <v>923896.41416613886</v>
      </c>
      <c r="Q67" s="62">
        <f t="shared" ca="1" si="18"/>
        <v>129376.32670598847</v>
      </c>
      <c r="R67" s="36">
        <f t="shared" ca="1" si="19"/>
        <v>6.1129247834977585E-3</v>
      </c>
    </row>
    <row r="68" spans="1:18">
      <c r="A68" s="69">
        <v>12490.5</v>
      </c>
      <c r="B68" s="69">
        <v>-4.5282849998329766E-2</v>
      </c>
      <c r="C68" s="69">
        <v>1</v>
      </c>
      <c r="D68" s="70">
        <f t="shared" si="5"/>
        <v>1.24905</v>
      </c>
      <c r="E68" s="70">
        <f t="shared" si="6"/>
        <v>-4.5282849998329766E-2</v>
      </c>
      <c r="F68" s="62">
        <f t="shared" si="7"/>
        <v>1.24905</v>
      </c>
      <c r="G68" s="62">
        <f t="shared" si="8"/>
        <v>-4.5282849998329766E-2</v>
      </c>
      <c r="H68" s="62">
        <f t="shared" si="9"/>
        <v>1.5601259025000001</v>
      </c>
      <c r="I68" s="62">
        <f t="shared" si="10"/>
        <v>1.948675258517625</v>
      </c>
      <c r="J68" s="62">
        <f t="shared" si="11"/>
        <v>2.4339928316514396</v>
      </c>
      <c r="K68" s="62">
        <f t="shared" si="12"/>
        <v>-5.6560543790413795E-2</v>
      </c>
      <c r="L68" s="62">
        <f t="shared" si="13"/>
        <v>-7.0646947221416345E-2</v>
      </c>
      <c r="M68" s="62">
        <f t="shared" ca="1" si="14"/>
        <v>-4.2437185613207487E-2</v>
      </c>
      <c r="N68" s="62">
        <f t="shared" ca="1" si="15"/>
        <v>8.0978057927533592E-6</v>
      </c>
      <c r="O68" s="72">
        <f t="shared" ca="1" si="16"/>
        <v>197650.50754549654</v>
      </c>
      <c r="P68" s="62">
        <f t="shared" ca="1" si="17"/>
        <v>925767.02727586846</v>
      </c>
      <c r="Q68" s="62">
        <f t="shared" ca="1" si="18"/>
        <v>129567.92424009198</v>
      </c>
      <c r="R68" s="36">
        <f t="shared" ca="1" si="19"/>
        <v>-2.845664385122279E-3</v>
      </c>
    </row>
    <row r="69" spans="1:18">
      <c r="A69" s="69">
        <v>12492</v>
      </c>
      <c r="B69" s="69">
        <v>-4.747240000142483E-2</v>
      </c>
      <c r="C69" s="69">
        <v>1</v>
      </c>
      <c r="D69" s="70">
        <f t="shared" si="5"/>
        <v>1.2492000000000001</v>
      </c>
      <c r="E69" s="70">
        <f t="shared" si="6"/>
        <v>-4.747240000142483E-2</v>
      </c>
      <c r="F69" s="62">
        <f t="shared" si="7"/>
        <v>1.2492000000000001</v>
      </c>
      <c r="G69" s="62">
        <f t="shared" si="8"/>
        <v>-4.747240000142483E-2</v>
      </c>
      <c r="H69" s="62">
        <f t="shared" si="9"/>
        <v>1.5605006400000003</v>
      </c>
      <c r="I69" s="62">
        <f t="shared" si="10"/>
        <v>1.9493773994880006</v>
      </c>
      <c r="J69" s="62">
        <f t="shared" si="11"/>
        <v>2.4351622474404104</v>
      </c>
      <c r="K69" s="62">
        <f t="shared" si="12"/>
        <v>-5.9302522081779906E-2</v>
      </c>
      <c r="L69" s="62">
        <f t="shared" si="13"/>
        <v>-7.4080710584559464E-2</v>
      </c>
      <c r="M69" s="62">
        <f t="shared" ca="1" si="14"/>
        <v>-4.2449161204743846E-2</v>
      </c>
      <c r="N69" s="62">
        <f t="shared" ca="1" si="15"/>
        <v>2.5232928008481023E-5</v>
      </c>
      <c r="O69" s="72">
        <f t="shared" ca="1" si="16"/>
        <v>197855.13819980307</v>
      </c>
      <c r="P69" s="62">
        <f t="shared" ca="1" si="17"/>
        <v>926327.71979991265</v>
      </c>
      <c r="Q69" s="62">
        <f t="shared" ca="1" si="18"/>
        <v>129625.31725957549</v>
      </c>
      <c r="R69" s="36">
        <f t="shared" ca="1" si="19"/>
        <v>-5.0232387966809844E-3</v>
      </c>
    </row>
    <row r="70" spans="1:18">
      <c r="A70" s="69">
        <v>12506</v>
      </c>
      <c r="B70" s="69">
        <v>-4.0008199997828342E-2</v>
      </c>
      <c r="C70" s="69">
        <v>1</v>
      </c>
      <c r="D70" s="70">
        <f t="shared" si="5"/>
        <v>1.2505999999999999</v>
      </c>
      <c r="E70" s="70">
        <f t="shared" si="6"/>
        <v>-4.0008199997828342E-2</v>
      </c>
      <c r="F70" s="62">
        <f t="shared" si="7"/>
        <v>1.2505999999999999</v>
      </c>
      <c r="G70" s="62">
        <f t="shared" si="8"/>
        <v>-4.0008199997828342E-2</v>
      </c>
      <c r="H70" s="62">
        <f t="shared" si="9"/>
        <v>1.5640003599999999</v>
      </c>
      <c r="I70" s="62">
        <f t="shared" si="10"/>
        <v>1.9559388502159998</v>
      </c>
      <c r="J70" s="62">
        <f t="shared" si="11"/>
        <v>2.4460971260801294</v>
      </c>
      <c r="K70" s="62">
        <f t="shared" si="12"/>
        <v>-5.0034254917284124E-2</v>
      </c>
      <c r="L70" s="62">
        <f t="shared" si="13"/>
        <v>-6.2572839199555516E-2</v>
      </c>
      <c r="M70" s="62">
        <f t="shared" ca="1" si="14"/>
        <v>-4.2560985510800509E-2</v>
      </c>
      <c r="N70" s="62">
        <f t="shared" ca="1" si="15"/>
        <v>6.5167138752405678E-6</v>
      </c>
      <c r="O70" s="72">
        <f t="shared" ca="1" si="16"/>
        <v>199764.63077562585</v>
      </c>
      <c r="P70" s="62">
        <f t="shared" ca="1" si="17"/>
        <v>931549.83390319755</v>
      </c>
      <c r="Q70" s="62">
        <f t="shared" ca="1" si="18"/>
        <v>130159.05837288633</v>
      </c>
      <c r="R70" s="36">
        <f t="shared" ca="1" si="19"/>
        <v>2.5527855129721666E-3</v>
      </c>
    </row>
    <row r="71" spans="1:18">
      <c r="A71" s="69">
        <v>12511</v>
      </c>
      <c r="B71" s="69">
        <v>-4.2406699998537078E-2</v>
      </c>
      <c r="C71" s="69">
        <v>1</v>
      </c>
      <c r="D71" s="70">
        <f t="shared" si="5"/>
        <v>1.2511000000000001</v>
      </c>
      <c r="E71" s="70">
        <f t="shared" si="6"/>
        <v>-4.2406699998537078E-2</v>
      </c>
      <c r="F71" s="62">
        <f t="shared" si="7"/>
        <v>1.2511000000000001</v>
      </c>
      <c r="G71" s="62">
        <f t="shared" si="8"/>
        <v>-4.2406699998537078E-2</v>
      </c>
      <c r="H71" s="62">
        <f t="shared" si="9"/>
        <v>1.5652512100000002</v>
      </c>
      <c r="I71" s="62">
        <f t="shared" si="10"/>
        <v>1.9582857888310004</v>
      </c>
      <c r="J71" s="62">
        <f t="shared" si="11"/>
        <v>2.4500113504064647</v>
      </c>
      <c r="K71" s="62">
        <f t="shared" si="12"/>
        <v>-5.3055022368169745E-2</v>
      </c>
      <c r="L71" s="62">
        <f t="shared" si="13"/>
        <v>-6.6377138484817175E-2</v>
      </c>
      <c r="M71" s="62">
        <f t="shared" ca="1" si="14"/>
        <v>-4.2600945579767721E-2</v>
      </c>
      <c r="N71" s="62">
        <f t="shared" ca="1" si="15"/>
        <v>3.7731345827630178E-8</v>
      </c>
      <c r="O71" s="72">
        <f t="shared" ca="1" si="16"/>
        <v>200446.40324401794</v>
      </c>
      <c r="P71" s="62">
        <f t="shared" ca="1" si="17"/>
        <v>933410.01739342837</v>
      </c>
      <c r="Q71" s="62">
        <f t="shared" ca="1" si="18"/>
        <v>130348.83321157956</v>
      </c>
      <c r="R71" s="36">
        <f t="shared" ca="1" si="19"/>
        <v>1.9424558123064262E-4</v>
      </c>
    </row>
    <row r="72" spans="1:18">
      <c r="A72" s="69">
        <v>12546.5</v>
      </c>
      <c r="B72" s="69">
        <v>-4.3926049998844974E-2</v>
      </c>
      <c r="C72" s="69">
        <v>1</v>
      </c>
      <c r="D72" s="70">
        <f t="shared" si="5"/>
        <v>1.25465</v>
      </c>
      <c r="E72" s="70">
        <f t="shared" si="6"/>
        <v>-4.3926049998844974E-2</v>
      </c>
      <c r="F72" s="62">
        <f t="shared" si="7"/>
        <v>1.25465</v>
      </c>
      <c r="G72" s="62">
        <f t="shared" si="8"/>
        <v>-4.3926049998844974E-2</v>
      </c>
      <c r="H72" s="62">
        <f t="shared" si="9"/>
        <v>1.5741466225</v>
      </c>
      <c r="I72" s="62">
        <f t="shared" si="10"/>
        <v>1.9750030599196251</v>
      </c>
      <c r="J72" s="62">
        <f t="shared" si="11"/>
        <v>2.4779375891281576</v>
      </c>
      <c r="K72" s="62">
        <f t="shared" si="12"/>
        <v>-5.511181863105085E-2</v>
      </c>
      <c r="L72" s="62">
        <f t="shared" si="13"/>
        <v>-6.9146043245447958E-2</v>
      </c>
      <c r="M72" s="62">
        <f t="shared" ca="1" si="14"/>
        <v>-4.2885007383751811E-2</v>
      </c>
      <c r="N72" s="62">
        <f t="shared" ca="1" si="15"/>
        <v>1.0837697264400114E-6</v>
      </c>
      <c r="O72" s="72">
        <f t="shared" ca="1" si="16"/>
        <v>205283.44914934749</v>
      </c>
      <c r="P72" s="62">
        <f t="shared" ca="1" si="17"/>
        <v>946542.42907071183</v>
      </c>
      <c r="Q72" s="62">
        <f t="shared" ca="1" si="18"/>
        <v>131683.28285050896</v>
      </c>
      <c r="R72" s="36">
        <f t="shared" ca="1" si="19"/>
        <v>-1.0410426150931629E-3</v>
      </c>
    </row>
    <row r="73" spans="1:18">
      <c r="A73" s="69">
        <v>12546.5</v>
      </c>
      <c r="B73" s="69">
        <v>-4.3826049994095229E-2</v>
      </c>
      <c r="C73" s="69">
        <v>1</v>
      </c>
      <c r="D73" s="70">
        <f t="shared" si="5"/>
        <v>1.25465</v>
      </c>
      <c r="E73" s="70">
        <f t="shared" si="6"/>
        <v>-4.3826049994095229E-2</v>
      </c>
      <c r="F73" s="62">
        <f t="shared" si="7"/>
        <v>1.25465</v>
      </c>
      <c r="G73" s="62">
        <f t="shared" si="8"/>
        <v>-4.3826049994095229E-2</v>
      </c>
      <c r="H73" s="62">
        <f t="shared" si="9"/>
        <v>1.5741466225</v>
      </c>
      <c r="I73" s="62">
        <f t="shared" si="10"/>
        <v>1.9750030599196251</v>
      </c>
      <c r="J73" s="62">
        <f t="shared" si="11"/>
        <v>2.4779375891281576</v>
      </c>
      <c r="K73" s="62">
        <f t="shared" si="12"/>
        <v>-5.4986353625091577E-2</v>
      </c>
      <c r="L73" s="62">
        <f t="shared" si="13"/>
        <v>-6.8988628575721148E-2</v>
      </c>
      <c r="M73" s="62">
        <f t="shared" ca="1" si="14"/>
        <v>-4.2885007383751811E-2</v>
      </c>
      <c r="N73" s="62">
        <f t="shared" ca="1" si="15"/>
        <v>8.8556119448195358E-7</v>
      </c>
      <c r="O73" s="72">
        <f t="shared" ca="1" si="16"/>
        <v>205283.44914934749</v>
      </c>
      <c r="P73" s="62">
        <f t="shared" ca="1" si="17"/>
        <v>946542.42907071183</v>
      </c>
      <c r="Q73" s="62">
        <f t="shared" ca="1" si="18"/>
        <v>131683.28285050896</v>
      </c>
      <c r="R73" s="36">
        <f t="shared" ca="1" si="19"/>
        <v>-9.4104261034341774E-4</v>
      </c>
    </row>
    <row r="74" spans="1:18">
      <c r="A74" s="69">
        <v>12581</v>
      </c>
      <c r="B74" s="69">
        <v>-4.4285700001637451E-2</v>
      </c>
      <c r="C74" s="69">
        <v>1</v>
      </c>
      <c r="D74" s="70">
        <f t="shared" si="5"/>
        <v>1.2581</v>
      </c>
      <c r="E74" s="70">
        <f t="shared" si="6"/>
        <v>-4.4285700001637451E-2</v>
      </c>
      <c r="F74" s="62">
        <f t="shared" si="7"/>
        <v>1.2581</v>
      </c>
      <c r="G74" s="62">
        <f t="shared" si="8"/>
        <v>-4.4285700001637451E-2</v>
      </c>
      <c r="H74" s="62">
        <f t="shared" si="9"/>
        <v>1.5828156099999999</v>
      </c>
      <c r="I74" s="62">
        <f t="shared" si="10"/>
        <v>1.9913403189409999</v>
      </c>
      <c r="J74" s="62">
        <f t="shared" si="11"/>
        <v>2.505305255259672</v>
      </c>
      <c r="K74" s="62">
        <f t="shared" si="12"/>
        <v>-5.5715839172060078E-2</v>
      </c>
      <c r="L74" s="62">
        <f t="shared" si="13"/>
        <v>-7.0096097262368789E-2</v>
      </c>
      <c r="M74" s="62">
        <f t="shared" ca="1" si="14"/>
        <v>-4.3161647473956753E-2</v>
      </c>
      <c r="N74" s="62">
        <f t="shared" ca="1" si="15"/>
        <v>1.2634940849853665E-6</v>
      </c>
      <c r="O74" s="72">
        <f t="shared" ca="1" si="16"/>
        <v>209976.74734632819</v>
      </c>
      <c r="P74" s="62">
        <f t="shared" ca="1" si="17"/>
        <v>959175.961771645</v>
      </c>
      <c r="Q74" s="62">
        <f t="shared" ca="1" si="18"/>
        <v>132958.0835397765</v>
      </c>
      <c r="R74" s="36">
        <f t="shared" ca="1" si="19"/>
        <v>-1.1240525276806981E-3</v>
      </c>
    </row>
    <row r="75" spans="1:18">
      <c r="A75" s="69">
        <v>12581</v>
      </c>
      <c r="B75" s="69">
        <v>-4.3785699999716599E-2</v>
      </c>
      <c r="C75" s="69">
        <v>1</v>
      </c>
      <c r="D75" s="70">
        <f t="shared" si="5"/>
        <v>1.2581</v>
      </c>
      <c r="E75" s="70">
        <f t="shared" si="6"/>
        <v>-4.3785699999716599E-2</v>
      </c>
      <c r="F75" s="62">
        <f t="shared" si="7"/>
        <v>1.2581</v>
      </c>
      <c r="G75" s="62">
        <f t="shared" si="8"/>
        <v>-4.3785699999716599E-2</v>
      </c>
      <c r="H75" s="62">
        <f t="shared" si="9"/>
        <v>1.5828156099999999</v>
      </c>
      <c r="I75" s="62">
        <f t="shared" si="10"/>
        <v>1.9913403189409999</v>
      </c>
      <c r="J75" s="62">
        <f t="shared" si="11"/>
        <v>2.505305255259672</v>
      </c>
      <c r="K75" s="62">
        <f t="shared" si="12"/>
        <v>-5.5086789169643449E-2</v>
      </c>
      <c r="L75" s="62">
        <f t="shared" si="13"/>
        <v>-6.9304689454328425E-2</v>
      </c>
      <c r="M75" s="62">
        <f t="shared" ca="1" si="14"/>
        <v>-4.3161647473956753E-2</v>
      </c>
      <c r="N75" s="62">
        <f t="shared" ca="1" si="15"/>
        <v>3.8944155490724243E-7</v>
      </c>
      <c r="O75" s="72">
        <f t="shared" ca="1" si="16"/>
        <v>209976.74734632819</v>
      </c>
      <c r="P75" s="62">
        <f t="shared" ca="1" si="17"/>
        <v>959175.961771645</v>
      </c>
      <c r="Q75" s="62">
        <f t="shared" ca="1" si="18"/>
        <v>132958.0835397765</v>
      </c>
      <c r="R75" s="36">
        <f t="shared" ca="1" si="19"/>
        <v>-6.2405252575984532E-4</v>
      </c>
    </row>
    <row r="76" spans="1:18">
      <c r="A76" s="69">
        <v>12630.5</v>
      </c>
      <c r="B76" s="69">
        <v>-4.6540849994926248E-2</v>
      </c>
      <c r="C76" s="69">
        <v>0.1</v>
      </c>
      <c r="D76" s="70">
        <f t="shared" si="5"/>
        <v>1.26305</v>
      </c>
      <c r="E76" s="70">
        <f t="shared" si="6"/>
        <v>-4.6540849994926248E-2</v>
      </c>
      <c r="F76" s="62">
        <f t="shared" si="7"/>
        <v>0.126305</v>
      </c>
      <c r="G76" s="62">
        <f t="shared" si="8"/>
        <v>-4.6540849994926251E-3</v>
      </c>
      <c r="H76" s="62">
        <f t="shared" si="9"/>
        <v>0.15952953025</v>
      </c>
      <c r="I76" s="62">
        <f t="shared" si="10"/>
        <v>0.2014937731822625</v>
      </c>
      <c r="J76" s="62">
        <f t="shared" si="11"/>
        <v>0.25449671021785664</v>
      </c>
      <c r="K76" s="62">
        <f t="shared" si="12"/>
        <v>-5.87834205860916E-3</v>
      </c>
      <c r="L76" s="62">
        <f t="shared" si="13"/>
        <v>-7.4246399371262995E-3</v>
      </c>
      <c r="M76" s="62">
        <f t="shared" ca="1" si="14"/>
        <v>-4.3559564519740142E-2</v>
      </c>
      <c r="N76" s="62">
        <f t="shared" ca="1" si="15"/>
        <v>8.8880630845556468E-7</v>
      </c>
      <c r="O76" s="72">
        <f t="shared" ca="1" si="16"/>
        <v>2166.935093785175</v>
      </c>
      <c r="P76" s="62">
        <f t="shared" ca="1" si="17"/>
        <v>9770.7178343612231</v>
      </c>
      <c r="Q76" s="62">
        <f t="shared" ca="1" si="18"/>
        <v>1347.4834894805917</v>
      </c>
      <c r="R76" s="36">
        <f t="shared" ca="1" si="19"/>
        <v>-2.9812854751861059E-3</v>
      </c>
    </row>
    <row r="77" spans="1:18">
      <c r="A77" s="69">
        <v>12917</v>
      </c>
      <c r="B77" s="69">
        <v>-4.6044899994740263E-2</v>
      </c>
      <c r="C77" s="69">
        <v>1</v>
      </c>
      <c r="D77" s="70">
        <f t="shared" si="5"/>
        <v>1.2917000000000001</v>
      </c>
      <c r="E77" s="70">
        <f t="shared" si="6"/>
        <v>-4.6044899994740263E-2</v>
      </c>
      <c r="F77" s="62">
        <f t="shared" si="7"/>
        <v>1.2917000000000001</v>
      </c>
      <c r="G77" s="62">
        <f t="shared" si="8"/>
        <v>-4.6044899994740263E-2</v>
      </c>
      <c r="H77" s="62">
        <f t="shared" si="9"/>
        <v>1.6684888900000001</v>
      </c>
      <c r="I77" s="62">
        <f t="shared" si="10"/>
        <v>2.1551870992130002</v>
      </c>
      <c r="J77" s="62">
        <f t="shared" si="11"/>
        <v>2.7838551760534327</v>
      </c>
      <c r="K77" s="62">
        <f t="shared" si="12"/>
        <v>-5.9476197323205998E-2</v>
      </c>
      <c r="L77" s="62">
        <f t="shared" si="13"/>
        <v>-7.6825404082385196E-2</v>
      </c>
      <c r="M77" s="62">
        <f t="shared" ca="1" si="14"/>
        <v>-4.5885780536057671E-2</v>
      </c>
      <c r="N77" s="62">
        <f t="shared" ca="1" si="15"/>
        <v>2.531900213144083E-8</v>
      </c>
      <c r="O77" s="72">
        <f t="shared" ca="1" si="16"/>
        <v>254883.5878518009</v>
      </c>
      <c r="P77" s="62">
        <f t="shared" ca="1" si="17"/>
        <v>1074731.1777489127</v>
      </c>
      <c r="Q77" s="62">
        <f t="shared" ca="1" si="18"/>
        <v>144157.1638751874</v>
      </c>
      <c r="R77" s="36">
        <f t="shared" ca="1" si="19"/>
        <v>-1.5911945868259114E-4</v>
      </c>
    </row>
    <row r="78" spans="1:18">
      <c r="A78" s="69">
        <v>12969</v>
      </c>
      <c r="B78" s="69">
        <v>-4.7349299995403271E-2</v>
      </c>
      <c r="C78" s="69">
        <v>1</v>
      </c>
      <c r="D78" s="70">
        <f t="shared" si="5"/>
        <v>1.2968999999999999</v>
      </c>
      <c r="E78" s="70">
        <f t="shared" si="6"/>
        <v>-4.7349299995403271E-2</v>
      </c>
      <c r="F78" s="62">
        <f t="shared" si="7"/>
        <v>1.2968999999999999</v>
      </c>
      <c r="G78" s="62">
        <f t="shared" si="8"/>
        <v>-4.7349299995403271E-2</v>
      </c>
      <c r="H78" s="62">
        <f t="shared" si="9"/>
        <v>1.6819496099999998</v>
      </c>
      <c r="I78" s="62">
        <f t="shared" si="10"/>
        <v>2.1813204492089997</v>
      </c>
      <c r="J78" s="62">
        <f t="shared" si="11"/>
        <v>2.8289544905791515</v>
      </c>
      <c r="K78" s="62">
        <f t="shared" si="12"/>
        <v>-6.1407307164038499E-2</v>
      </c>
      <c r="L78" s="62">
        <f t="shared" si="13"/>
        <v>-7.9639136661041526E-2</v>
      </c>
      <c r="M78" s="62">
        <f t="shared" ca="1" si="14"/>
        <v>-4.6312218366412333E-2</v>
      </c>
      <c r="N78" s="62">
        <f t="shared" ca="1" si="15"/>
        <v>1.0755383051904973E-6</v>
      </c>
      <c r="O78" s="72">
        <f t="shared" ca="1" si="16"/>
        <v>261636.55612049336</v>
      </c>
      <c r="P78" s="62">
        <f t="shared" ca="1" si="17"/>
        <v>1091268.7111749635</v>
      </c>
      <c r="Q78" s="62">
        <f t="shared" ca="1" si="18"/>
        <v>145680.87067754901</v>
      </c>
      <c r="R78" s="36">
        <f t="shared" ca="1" si="19"/>
        <v>-1.0370816289909379E-3</v>
      </c>
    </row>
    <row r="79" spans="1:18">
      <c r="A79" s="69">
        <v>12970.5</v>
      </c>
      <c r="B79" s="69">
        <v>-5.0138849997892976E-2</v>
      </c>
      <c r="C79" s="69">
        <v>1</v>
      </c>
      <c r="D79" s="70">
        <f t="shared" si="5"/>
        <v>1.29705</v>
      </c>
      <c r="E79" s="70">
        <f t="shared" si="6"/>
        <v>-5.0138849997892976E-2</v>
      </c>
      <c r="F79" s="62">
        <f t="shared" si="7"/>
        <v>1.29705</v>
      </c>
      <c r="G79" s="62">
        <f t="shared" si="8"/>
        <v>-5.0138849997892976E-2</v>
      </c>
      <c r="H79" s="62">
        <f t="shared" si="9"/>
        <v>1.6823387025000001</v>
      </c>
      <c r="I79" s="62">
        <f t="shared" si="10"/>
        <v>2.1820774140776251</v>
      </c>
      <c r="J79" s="62">
        <f t="shared" si="11"/>
        <v>2.8302635099293836</v>
      </c>
      <c r="K79" s="62">
        <f t="shared" si="12"/>
        <v>-6.5032595389767092E-2</v>
      </c>
      <c r="L79" s="62">
        <f t="shared" si="13"/>
        <v>-8.435052785029741E-2</v>
      </c>
      <c r="M79" s="62">
        <f t="shared" ca="1" si="14"/>
        <v>-4.6324538731867621E-2</v>
      </c>
      <c r="N79" s="62">
        <f t="shared" ca="1" si="15"/>
        <v>1.4548970434127949E-5</v>
      </c>
      <c r="O79" s="72">
        <f t="shared" ca="1" si="16"/>
        <v>261830.33526878044</v>
      </c>
      <c r="P79" s="62">
        <f t="shared" ca="1" si="17"/>
        <v>1091739.9418074274</v>
      </c>
      <c r="Q79" s="62">
        <f t="shared" ca="1" si="18"/>
        <v>145723.94875610407</v>
      </c>
      <c r="R79" s="36">
        <f t="shared" ca="1" si="19"/>
        <v>-3.8143112660253553E-3</v>
      </c>
    </row>
    <row r="80" spans="1:18">
      <c r="A80" s="69">
        <v>13442.5</v>
      </c>
      <c r="B80" s="69">
        <v>-5.1417249997030012E-2</v>
      </c>
      <c r="C80" s="69">
        <v>1</v>
      </c>
      <c r="D80" s="70">
        <f t="shared" si="5"/>
        <v>1.3442499999999999</v>
      </c>
      <c r="E80" s="70">
        <f t="shared" si="6"/>
        <v>-5.1417249997030012E-2</v>
      </c>
      <c r="F80" s="62">
        <f t="shared" si="7"/>
        <v>1.3442499999999999</v>
      </c>
      <c r="G80" s="62">
        <f t="shared" si="8"/>
        <v>-5.1417249997030012E-2</v>
      </c>
      <c r="H80" s="62">
        <f t="shared" si="9"/>
        <v>1.8070080624999998</v>
      </c>
      <c r="I80" s="62">
        <f t="shared" si="10"/>
        <v>2.4290705880156245</v>
      </c>
      <c r="J80" s="62">
        <f t="shared" si="11"/>
        <v>3.2652781379400029</v>
      </c>
      <c r="K80" s="62">
        <f t="shared" si="12"/>
        <v>-6.911763830850759E-2</v>
      </c>
      <c r="L80" s="62">
        <f t="shared" si="13"/>
        <v>-9.2911385296211318E-2</v>
      </c>
      <c r="M80" s="62">
        <f t="shared" ca="1" si="14"/>
        <v>-5.0255024674259408E-2</v>
      </c>
      <c r="N80" s="62">
        <f t="shared" ca="1" si="15"/>
        <v>1.3507677008892364E-6</v>
      </c>
      <c r="O80" s="72">
        <f t="shared" ca="1" si="16"/>
        <v>319169.97919503407</v>
      </c>
      <c r="P80" s="62">
        <f t="shared" ca="1" si="17"/>
        <v>1222314.7577036321</v>
      </c>
      <c r="Q80" s="62">
        <f t="shared" ca="1" si="18"/>
        <v>156711.99304994792</v>
      </c>
      <c r="R80" s="36">
        <f t="shared" ca="1" si="19"/>
        <v>-1.1622253227706048E-3</v>
      </c>
    </row>
    <row r="81" spans="1:18">
      <c r="A81" s="69">
        <v>15647</v>
      </c>
      <c r="B81" s="69">
        <v>-7.1825899998657405E-2</v>
      </c>
      <c r="C81" s="69">
        <v>1</v>
      </c>
      <c r="D81" s="70">
        <f t="shared" si="5"/>
        <v>1.5647</v>
      </c>
      <c r="E81" s="70">
        <f t="shared" si="6"/>
        <v>-7.1825899998657405E-2</v>
      </c>
      <c r="F81" s="62">
        <f t="shared" si="7"/>
        <v>1.5647</v>
      </c>
      <c r="G81" s="62">
        <f t="shared" si="8"/>
        <v>-7.1825899998657405E-2</v>
      </c>
      <c r="H81" s="62">
        <f t="shared" si="9"/>
        <v>2.4482860899999999</v>
      </c>
      <c r="I81" s="62">
        <f t="shared" si="10"/>
        <v>3.8308332450229998</v>
      </c>
      <c r="J81" s="62">
        <f t="shared" si="11"/>
        <v>5.9941047784874879</v>
      </c>
      <c r="K81" s="62">
        <f t="shared" si="12"/>
        <v>-0.11238598572789923</v>
      </c>
      <c r="L81" s="62">
        <f t="shared" si="13"/>
        <v>-0.17585035186844394</v>
      </c>
      <c r="M81" s="62">
        <f t="shared" ca="1" si="14"/>
        <v>-7.0029685427944743E-2</v>
      </c>
      <c r="N81" s="62">
        <f t="shared" ca="1" si="15"/>
        <v>3.2263867840404726E-6</v>
      </c>
      <c r="O81" s="72">
        <f t="shared" ca="1" si="16"/>
        <v>417868.53289753379</v>
      </c>
      <c r="P81" s="62">
        <f t="shared" ca="1" si="17"/>
        <v>1251514.229459814</v>
      </c>
      <c r="Q81" s="62">
        <f t="shared" ca="1" si="18"/>
        <v>134069.19153918873</v>
      </c>
      <c r="R81" s="36">
        <f t="shared" ca="1" si="19"/>
        <v>-1.796214570712662E-3</v>
      </c>
    </row>
    <row r="82" spans="1:18">
      <c r="A82" s="69">
        <v>15647</v>
      </c>
      <c r="B82" s="69">
        <v>-7.1525899998960085E-2</v>
      </c>
      <c r="C82" s="69">
        <v>1</v>
      </c>
      <c r="D82" s="70">
        <f t="shared" si="5"/>
        <v>1.5647</v>
      </c>
      <c r="E82" s="70">
        <f t="shared" si="6"/>
        <v>-7.1525899998960085E-2</v>
      </c>
      <c r="F82" s="62">
        <f t="shared" si="7"/>
        <v>1.5647</v>
      </c>
      <c r="G82" s="62">
        <f t="shared" si="8"/>
        <v>-7.1525899998960085E-2</v>
      </c>
      <c r="H82" s="62">
        <f t="shared" si="9"/>
        <v>2.4482860899999999</v>
      </c>
      <c r="I82" s="62">
        <f t="shared" si="10"/>
        <v>3.8308332450229998</v>
      </c>
      <c r="J82" s="62">
        <f t="shared" si="11"/>
        <v>5.9941047784874879</v>
      </c>
      <c r="K82" s="62">
        <f t="shared" si="12"/>
        <v>-0.11191657572837284</v>
      </c>
      <c r="L82" s="62">
        <f t="shared" si="13"/>
        <v>-0.17511586604218499</v>
      </c>
      <c r="M82" s="62">
        <f t="shared" ca="1" si="14"/>
        <v>-7.0029685427944743E-2</v>
      </c>
      <c r="N82" s="62">
        <f t="shared" ca="1" si="15"/>
        <v>2.2386580425186233E-6</v>
      </c>
      <c r="O82" s="72">
        <f t="shared" ca="1" si="16"/>
        <v>417868.53289753379</v>
      </c>
      <c r="P82" s="62">
        <f t="shared" ca="1" si="17"/>
        <v>1251514.229459814</v>
      </c>
      <c r="Q82" s="62">
        <f t="shared" ca="1" si="18"/>
        <v>134069.19153918873</v>
      </c>
      <c r="R82" s="36">
        <f t="shared" ca="1" si="19"/>
        <v>-1.4962145710153418E-3</v>
      </c>
    </row>
    <row r="83" spans="1:18">
      <c r="A83" s="69">
        <v>15687</v>
      </c>
      <c r="B83" s="69">
        <v>-7.1513900002173614E-2</v>
      </c>
      <c r="C83" s="69">
        <v>1</v>
      </c>
      <c r="D83" s="70">
        <f t="shared" si="5"/>
        <v>1.5687</v>
      </c>
      <c r="E83" s="70">
        <f t="shared" si="6"/>
        <v>-7.1513900002173614E-2</v>
      </c>
      <c r="F83" s="62">
        <f t="shared" si="7"/>
        <v>1.5687</v>
      </c>
      <c r="G83" s="62">
        <f t="shared" si="8"/>
        <v>-7.1513900002173614E-2</v>
      </c>
      <c r="H83" s="62">
        <f t="shared" si="9"/>
        <v>2.4608196900000001</v>
      </c>
      <c r="I83" s="62">
        <f t="shared" si="10"/>
        <v>3.8602878477030003</v>
      </c>
      <c r="J83" s="62">
        <f t="shared" si="11"/>
        <v>6.0556335466916966</v>
      </c>
      <c r="K83" s="62">
        <f t="shared" si="12"/>
        <v>-0.11218385493340975</v>
      </c>
      <c r="L83" s="62">
        <f t="shared" si="13"/>
        <v>-0.17598281323403989</v>
      </c>
      <c r="M83" s="62">
        <f t="shared" ca="1" si="14"/>
        <v>-7.0410053875075596E-2</v>
      </c>
      <c r="N83" s="62">
        <f t="shared" ca="1" si="15"/>
        <v>1.2184762723092943E-6</v>
      </c>
      <c r="O83" s="72">
        <f t="shared" ca="1" si="16"/>
        <v>416490.48186650424</v>
      </c>
      <c r="P83" s="62">
        <f t="shared" ca="1" si="17"/>
        <v>1242854.2031774998</v>
      </c>
      <c r="Q83" s="62">
        <f t="shared" ca="1" si="18"/>
        <v>132611.84472279559</v>
      </c>
      <c r="R83" s="36">
        <f t="shared" ca="1" si="19"/>
        <v>-1.1038461270980182E-3</v>
      </c>
    </row>
    <row r="84" spans="1:18">
      <c r="A84" s="69">
        <v>15689</v>
      </c>
      <c r="B84" s="69">
        <v>-7.1733299999323208E-2</v>
      </c>
      <c r="C84" s="69">
        <v>1</v>
      </c>
      <c r="D84" s="70">
        <f t="shared" si="5"/>
        <v>1.5689</v>
      </c>
      <c r="E84" s="70">
        <f t="shared" si="6"/>
        <v>-7.1733299999323208E-2</v>
      </c>
      <c r="F84" s="62">
        <f t="shared" si="7"/>
        <v>1.5689</v>
      </c>
      <c r="G84" s="62">
        <f t="shared" si="8"/>
        <v>-7.1733299999323208E-2</v>
      </c>
      <c r="H84" s="62">
        <f t="shared" si="9"/>
        <v>2.4614472099999998</v>
      </c>
      <c r="I84" s="62">
        <f t="shared" si="10"/>
        <v>3.8617645277689996</v>
      </c>
      <c r="J84" s="62">
        <f t="shared" si="11"/>
        <v>6.0587223676167836</v>
      </c>
      <c r="K84" s="62">
        <f t="shared" si="12"/>
        <v>-0.11254237436893817</v>
      </c>
      <c r="L84" s="62">
        <f t="shared" si="13"/>
        <v>-0.1765677311474271</v>
      </c>
      <c r="M84" s="62">
        <f t="shared" ca="1" si="14"/>
        <v>-7.0429092472290497E-2</v>
      </c>
      <c r="N84" s="62">
        <f t="shared" ca="1" si="15"/>
        <v>1.700957273568779E-6</v>
      </c>
      <c r="O84" s="72">
        <f t="shared" ca="1" si="16"/>
        <v>416418.56574546645</v>
      </c>
      <c r="P84" s="62">
        <f t="shared" ca="1" si="17"/>
        <v>1242413.4072740772</v>
      </c>
      <c r="Q84" s="62">
        <f t="shared" ca="1" si="18"/>
        <v>132538.1943102573</v>
      </c>
      <c r="R84" s="36">
        <f t="shared" ca="1" si="19"/>
        <v>-1.3042075270327108E-3</v>
      </c>
    </row>
    <row r="85" spans="1:18">
      <c r="A85" s="69">
        <v>16102</v>
      </c>
      <c r="B85" s="69">
        <v>-7.9489399999147281E-2</v>
      </c>
      <c r="C85" s="69">
        <v>1</v>
      </c>
      <c r="D85" s="70">
        <f t="shared" ref="D85:D148" si="20">A85/A$18</f>
        <v>1.6102000000000001</v>
      </c>
      <c r="E85" s="70">
        <f t="shared" ref="E85:E148" si="21">B85/B$18</f>
        <v>-7.9489399999147281E-2</v>
      </c>
      <c r="F85" s="62">
        <f t="shared" ref="F85:F148" si="22">$C85*D85</f>
        <v>1.6102000000000001</v>
      </c>
      <c r="G85" s="62">
        <f t="shared" ref="G85:G148" si="23">$C85*E85</f>
        <v>-7.9489399999147281E-2</v>
      </c>
      <c r="H85" s="62">
        <f t="shared" ref="H85:H148" si="24">C85*D85*D85</f>
        <v>2.5927440400000004</v>
      </c>
      <c r="I85" s="62">
        <f t="shared" ref="I85:I148" si="25">C85*D85*D85*D85</f>
        <v>4.1748364532080009</v>
      </c>
      <c r="J85" s="62">
        <f t="shared" ref="J85:J148" si="26">C85*D85*D85*D85*D85</f>
        <v>6.7223216569555237</v>
      </c>
      <c r="K85" s="62">
        <f t="shared" ref="K85:K148" si="27">C85*E85*D85</f>
        <v>-0.12799383187862695</v>
      </c>
      <c r="L85" s="62">
        <f t="shared" ref="L85:L148" si="28">C85*E85*D85*D85</f>
        <v>-0.20609566809096513</v>
      </c>
      <c r="M85" s="62">
        <f t="shared" ref="M85:M148" ca="1" si="29">+E$4+E$5*D85+E$6*D85^2</f>
        <v>-7.4401727914436694E-2</v>
      </c>
      <c r="N85" s="62">
        <f t="shared" ref="N85:N148" ca="1" si="30">C85*(M85-E85)^2</f>
        <v>2.5884407241543373E-5</v>
      </c>
      <c r="O85" s="72">
        <f t="shared" ref="O85:O148" ca="1" si="31">(C85*O$1-O$2*F85+O$3*H85)^2</f>
        <v>395565.50991261494</v>
      </c>
      <c r="P85" s="62">
        <f t="shared" ref="P85:P148" ca="1" si="32">(-C85*O$2+O$4*F85-O$5*H85)^2</f>
        <v>1136252.7434868035</v>
      </c>
      <c r="Q85" s="62">
        <f t="shared" ref="Q85:Q148" ca="1" si="33">+(C85*O$3-F85*O$5+H85*O$6)^2</f>
        <v>115867.18718101436</v>
      </c>
      <c r="R85" s="36">
        <f t="shared" ref="R85:R148" ca="1" si="34">+E85-M85</f>
        <v>-5.0876720847105872E-3</v>
      </c>
    </row>
    <row r="86" spans="1:18">
      <c r="A86" s="69">
        <v>17125</v>
      </c>
      <c r="B86" s="69">
        <v>-8.436249999795109E-2</v>
      </c>
      <c r="C86" s="69">
        <v>1</v>
      </c>
      <c r="D86" s="70">
        <f t="shared" si="20"/>
        <v>1.7124999999999999</v>
      </c>
      <c r="E86" s="70">
        <f t="shared" si="21"/>
        <v>-8.436249999795109E-2</v>
      </c>
      <c r="F86" s="62">
        <f t="shared" si="22"/>
        <v>1.7124999999999999</v>
      </c>
      <c r="G86" s="62">
        <f t="shared" si="23"/>
        <v>-8.436249999795109E-2</v>
      </c>
      <c r="H86" s="62">
        <f t="shared" si="24"/>
        <v>2.9326562499999995</v>
      </c>
      <c r="I86" s="62">
        <f t="shared" si="25"/>
        <v>5.0221738281249992</v>
      </c>
      <c r="J86" s="62">
        <f t="shared" si="26"/>
        <v>8.6004726806640601</v>
      </c>
      <c r="K86" s="62">
        <f t="shared" si="27"/>
        <v>-0.14447078124649124</v>
      </c>
      <c r="L86" s="62">
        <f t="shared" si="28"/>
        <v>-0.24740621288461623</v>
      </c>
      <c r="M86" s="62">
        <f t="shared" ca="1" si="29"/>
        <v>-8.4594762855209921E-2</v>
      </c>
      <c r="N86" s="62">
        <f t="shared" ca="1" si="30"/>
        <v>5.3946034862035796E-8</v>
      </c>
      <c r="O86" s="72">
        <f t="shared" ca="1" si="31"/>
        <v>298945.32787963643</v>
      </c>
      <c r="P86" s="62">
        <f t="shared" ca="1" si="32"/>
        <v>770921.13078211725</v>
      </c>
      <c r="Q86" s="62">
        <f t="shared" ca="1" si="33"/>
        <v>66535.235451878747</v>
      </c>
      <c r="R86" s="36">
        <f t="shared" ca="1" si="34"/>
        <v>2.3226285725883034E-4</v>
      </c>
    </row>
    <row r="87" spans="1:18">
      <c r="A87" s="69">
        <v>17143</v>
      </c>
      <c r="B87" s="69">
        <v>-8.7737099995138124E-2</v>
      </c>
      <c r="C87" s="69">
        <v>1</v>
      </c>
      <c r="D87" s="70">
        <f t="shared" si="20"/>
        <v>1.7142999999999999</v>
      </c>
      <c r="E87" s="70">
        <f t="shared" si="21"/>
        <v>-8.7737099995138124E-2</v>
      </c>
      <c r="F87" s="62">
        <f t="shared" si="22"/>
        <v>1.7142999999999999</v>
      </c>
      <c r="G87" s="62">
        <f t="shared" si="23"/>
        <v>-8.7737099995138124E-2</v>
      </c>
      <c r="H87" s="62">
        <f t="shared" si="24"/>
        <v>2.9388244899999996</v>
      </c>
      <c r="I87" s="62">
        <f t="shared" si="25"/>
        <v>5.0380268232069989</v>
      </c>
      <c r="J87" s="62">
        <f t="shared" si="26"/>
        <v>8.6366893830237572</v>
      </c>
      <c r="K87" s="62">
        <f t="shared" si="27"/>
        <v>-0.15040771052166527</v>
      </c>
      <c r="L87" s="62">
        <f t="shared" si="28"/>
        <v>-0.25784393814729073</v>
      </c>
      <c r="M87" s="62">
        <f t="shared" ca="1" si="29"/>
        <v>-8.477861287808855E-2</v>
      </c>
      <c r="N87" s="62">
        <f t="shared" ca="1" si="30"/>
        <v>8.7526460217483001E-6</v>
      </c>
      <c r="O87" s="72">
        <f t="shared" ca="1" si="31"/>
        <v>296787.13634731394</v>
      </c>
      <c r="P87" s="62">
        <f t="shared" ca="1" si="32"/>
        <v>763623.46023399557</v>
      </c>
      <c r="Q87" s="62">
        <f t="shared" ca="1" si="33"/>
        <v>65633.104359824414</v>
      </c>
      <c r="R87" s="36">
        <f t="shared" ca="1" si="34"/>
        <v>-2.9584871170495741E-3</v>
      </c>
    </row>
    <row r="88" spans="1:18">
      <c r="A88" s="69">
        <v>17178.5</v>
      </c>
      <c r="B88" s="69">
        <v>-8.5356449999380857E-2</v>
      </c>
      <c r="C88" s="69">
        <v>1</v>
      </c>
      <c r="D88" s="70">
        <f t="shared" si="20"/>
        <v>1.7178500000000001</v>
      </c>
      <c r="E88" s="70">
        <f t="shared" si="21"/>
        <v>-8.5356449999380857E-2</v>
      </c>
      <c r="F88" s="62">
        <f t="shared" si="22"/>
        <v>1.7178500000000001</v>
      </c>
      <c r="G88" s="62">
        <f t="shared" si="23"/>
        <v>-8.5356449999380857E-2</v>
      </c>
      <c r="H88" s="62">
        <f t="shared" si="24"/>
        <v>2.9510086225000003</v>
      </c>
      <c r="I88" s="62">
        <f t="shared" si="25"/>
        <v>5.0693901621616257</v>
      </c>
      <c r="J88" s="62">
        <f t="shared" si="26"/>
        <v>8.7084518900693499</v>
      </c>
      <c r="K88" s="62">
        <f t="shared" si="27"/>
        <v>-0.14662957763143641</v>
      </c>
      <c r="L88" s="62">
        <f t="shared" si="28"/>
        <v>-0.25188761993416303</v>
      </c>
      <c r="M88" s="62">
        <f t="shared" ca="1" si="29"/>
        <v>-8.5141662134715357E-2</v>
      </c>
      <c r="N88" s="62">
        <f t="shared" ca="1" si="30"/>
        <v>4.6133826807565115E-8</v>
      </c>
      <c r="O88" s="72">
        <f t="shared" ca="1" si="31"/>
        <v>292495.37844568328</v>
      </c>
      <c r="P88" s="62">
        <f t="shared" ca="1" si="32"/>
        <v>749181.83225472877</v>
      </c>
      <c r="Q88" s="62">
        <f t="shared" ca="1" si="33"/>
        <v>63856.377734820133</v>
      </c>
      <c r="R88" s="36">
        <f t="shared" ca="1" si="34"/>
        <v>-2.1478786466549993E-4</v>
      </c>
    </row>
    <row r="89" spans="1:18">
      <c r="A89" s="69">
        <v>17684</v>
      </c>
      <c r="B89" s="69">
        <v>-9.2834800001583062E-2</v>
      </c>
      <c r="C89" s="69">
        <v>1</v>
      </c>
      <c r="D89" s="70">
        <f t="shared" si="20"/>
        <v>1.7684</v>
      </c>
      <c r="E89" s="70">
        <f t="shared" si="21"/>
        <v>-9.2834800001583062E-2</v>
      </c>
      <c r="F89" s="62">
        <f t="shared" si="22"/>
        <v>1.7684</v>
      </c>
      <c r="G89" s="62">
        <f t="shared" si="23"/>
        <v>-9.2834800001583062E-2</v>
      </c>
      <c r="H89" s="62">
        <f t="shared" si="24"/>
        <v>3.1272385599999999</v>
      </c>
      <c r="I89" s="62">
        <f t="shared" si="25"/>
        <v>5.5302086695039998</v>
      </c>
      <c r="J89" s="62">
        <f t="shared" si="26"/>
        <v>9.7796210111508728</v>
      </c>
      <c r="K89" s="62">
        <f t="shared" si="27"/>
        <v>-0.16416906032279949</v>
      </c>
      <c r="L89" s="62">
        <f t="shared" si="28"/>
        <v>-0.29031656627483859</v>
      </c>
      <c r="M89" s="62">
        <f t="shared" ca="1" si="29"/>
        <v>-9.0376961508101011E-2</v>
      </c>
      <c r="N89" s="62">
        <f t="shared" ca="1" si="30"/>
        <v>6.0409700600421167E-6</v>
      </c>
      <c r="O89" s="72">
        <f t="shared" ca="1" si="31"/>
        <v>227321.83754377841</v>
      </c>
      <c r="P89" s="62">
        <f t="shared" ca="1" si="32"/>
        <v>539920.02884923259</v>
      </c>
      <c r="Q89" s="62">
        <f t="shared" ca="1" si="33"/>
        <v>39420.749802991428</v>
      </c>
      <c r="R89" s="36">
        <f t="shared" ca="1" si="34"/>
        <v>-2.4578384934820507E-3</v>
      </c>
    </row>
    <row r="90" spans="1:18">
      <c r="A90" s="69">
        <v>18071.5</v>
      </c>
      <c r="B90" s="69">
        <v>-9.4268549997650553E-2</v>
      </c>
      <c r="C90" s="69">
        <v>1</v>
      </c>
      <c r="D90" s="70">
        <f t="shared" si="20"/>
        <v>1.80715</v>
      </c>
      <c r="E90" s="70">
        <f t="shared" si="21"/>
        <v>-9.4268549997650553E-2</v>
      </c>
      <c r="F90" s="62">
        <f t="shared" si="22"/>
        <v>1.80715</v>
      </c>
      <c r="G90" s="62">
        <f t="shared" si="23"/>
        <v>-9.4268549997650553E-2</v>
      </c>
      <c r="H90" s="62">
        <f t="shared" si="24"/>
        <v>3.2657911225</v>
      </c>
      <c r="I90" s="62">
        <f t="shared" si="25"/>
        <v>5.9017744270258747</v>
      </c>
      <c r="J90" s="62">
        <f t="shared" si="26"/>
        <v>10.665391655799811</v>
      </c>
      <c r="K90" s="62">
        <f t="shared" si="27"/>
        <v>-0.1703574101282542</v>
      </c>
      <c r="L90" s="62">
        <f t="shared" si="28"/>
        <v>-0.30786139371327459</v>
      </c>
      <c r="M90" s="62">
        <f t="shared" ca="1" si="29"/>
        <v>-9.447328340289915E-2</v>
      </c>
      <c r="N90" s="62">
        <f t="shared" ca="1" si="30"/>
        <v>4.191576722468632E-8</v>
      </c>
      <c r="O90" s="72">
        <f t="shared" ca="1" si="31"/>
        <v>174621.86013679008</v>
      </c>
      <c r="P90" s="62">
        <f t="shared" ca="1" si="32"/>
        <v>382781.87951451412</v>
      </c>
      <c r="Q90" s="62">
        <f t="shared" ca="1" si="33"/>
        <v>22928.778706196998</v>
      </c>
      <c r="R90" s="36">
        <f t="shared" ca="1" si="34"/>
        <v>2.0473340524859718E-4</v>
      </c>
    </row>
    <row r="91" spans="1:18">
      <c r="A91" s="69">
        <v>19613</v>
      </c>
      <c r="B91" s="69">
        <v>-0.11319609999918612</v>
      </c>
      <c r="C91" s="69">
        <v>0.1</v>
      </c>
      <c r="D91" s="70">
        <f t="shared" si="20"/>
        <v>1.9613</v>
      </c>
      <c r="E91" s="70">
        <f t="shared" si="21"/>
        <v>-0.11319609999918612</v>
      </c>
      <c r="F91" s="62">
        <f t="shared" si="22"/>
        <v>0.19613000000000003</v>
      </c>
      <c r="G91" s="62">
        <f t="shared" si="23"/>
        <v>-1.1319609999918613E-2</v>
      </c>
      <c r="H91" s="62">
        <f t="shared" si="24"/>
        <v>0.38466976900000005</v>
      </c>
      <c r="I91" s="62">
        <f t="shared" si="25"/>
        <v>0.75445281793970009</v>
      </c>
      <c r="J91" s="62">
        <f t="shared" si="26"/>
        <v>1.4797083118251337</v>
      </c>
      <c r="K91" s="62">
        <f t="shared" si="27"/>
        <v>-2.2201151092840377E-2</v>
      </c>
      <c r="L91" s="62">
        <f t="shared" si="28"/>
        <v>-4.3543117638387835E-2</v>
      </c>
      <c r="M91" s="62">
        <f t="shared" ca="1" si="29"/>
        <v>-0.11148289499732457</v>
      </c>
      <c r="N91" s="62">
        <f t="shared" ca="1" si="30"/>
        <v>2.9350713784034269E-7</v>
      </c>
      <c r="O91" s="72">
        <f t="shared" ca="1" si="31"/>
        <v>98.513145020395285</v>
      </c>
      <c r="P91" s="62">
        <f t="shared" ca="1" si="32"/>
        <v>4.2187115368841814</v>
      </c>
      <c r="Q91" s="62">
        <f t="shared" ca="1" si="33"/>
        <v>71.023147392655247</v>
      </c>
      <c r="R91" s="36">
        <f t="shared" ca="1" si="34"/>
        <v>-1.713205001861548E-3</v>
      </c>
    </row>
    <row r="92" spans="1:18">
      <c r="A92" s="69">
        <v>19613</v>
      </c>
      <c r="B92" s="69">
        <v>-0.11319609999918612</v>
      </c>
      <c r="C92" s="69">
        <v>1</v>
      </c>
      <c r="D92" s="70">
        <f t="shared" si="20"/>
        <v>1.9613</v>
      </c>
      <c r="E92" s="70">
        <f t="shared" si="21"/>
        <v>-0.11319609999918612</v>
      </c>
      <c r="F92" s="62">
        <f t="shared" si="22"/>
        <v>1.9613</v>
      </c>
      <c r="G92" s="62">
        <f t="shared" si="23"/>
        <v>-0.11319609999918612</v>
      </c>
      <c r="H92" s="62">
        <f t="shared" si="24"/>
        <v>3.8466976900000001</v>
      </c>
      <c r="I92" s="62">
        <f t="shared" si="25"/>
        <v>7.544528179397</v>
      </c>
      <c r="J92" s="62">
        <f t="shared" si="26"/>
        <v>14.797083118251336</v>
      </c>
      <c r="K92" s="62">
        <f t="shared" si="27"/>
        <v>-0.22201151092840374</v>
      </c>
      <c r="L92" s="62">
        <f t="shared" si="28"/>
        <v>-0.43543117638387824</v>
      </c>
      <c r="M92" s="62">
        <f t="shared" ca="1" si="29"/>
        <v>-0.11148289499732457</v>
      </c>
      <c r="N92" s="62">
        <f t="shared" ca="1" si="30"/>
        <v>2.9350713784034268E-6</v>
      </c>
      <c r="O92" s="72">
        <f t="shared" ca="1" si="31"/>
        <v>9851.3145020390784</v>
      </c>
      <c r="P92" s="62">
        <f t="shared" ca="1" si="32"/>
        <v>421.87115368836209</v>
      </c>
      <c r="Q92" s="62">
        <f t="shared" ca="1" si="33"/>
        <v>7102.3147392657156</v>
      </c>
      <c r="R92" s="36">
        <f t="shared" ca="1" si="34"/>
        <v>-1.713205001861548E-3</v>
      </c>
    </row>
    <row r="93" spans="1:18">
      <c r="A93" s="69">
        <v>19908</v>
      </c>
      <c r="B93" s="69">
        <v>-0.11491759999626083</v>
      </c>
      <c r="C93" s="69">
        <v>1</v>
      </c>
      <c r="D93" s="70">
        <f t="shared" si="20"/>
        <v>1.9907999999999999</v>
      </c>
      <c r="E93" s="70">
        <f t="shared" si="21"/>
        <v>-0.11491759999626083</v>
      </c>
      <c r="F93" s="62">
        <f t="shared" si="22"/>
        <v>1.9907999999999999</v>
      </c>
      <c r="G93" s="62">
        <f t="shared" si="23"/>
        <v>-0.11491759999626083</v>
      </c>
      <c r="H93" s="62">
        <f t="shared" si="24"/>
        <v>3.9632846399999995</v>
      </c>
      <c r="I93" s="62">
        <f t="shared" si="25"/>
        <v>7.8901070613119986</v>
      </c>
      <c r="J93" s="62">
        <f t="shared" si="26"/>
        <v>15.707625137659926</v>
      </c>
      <c r="K93" s="62">
        <f t="shared" si="27"/>
        <v>-0.22877795807255605</v>
      </c>
      <c r="L93" s="62">
        <f t="shared" si="28"/>
        <v>-0.45545115893084454</v>
      </c>
      <c r="M93" s="62">
        <f t="shared" ca="1" si="29"/>
        <v>-0.11486817910224933</v>
      </c>
      <c r="N93" s="62">
        <f t="shared" ca="1" si="30"/>
        <v>2.4424247648957371E-9</v>
      </c>
      <c r="O93" s="72">
        <f t="shared" ca="1" si="31"/>
        <v>525.31250373025478</v>
      </c>
      <c r="P93" s="62">
        <f t="shared" ca="1" si="32"/>
        <v>14105.059689812337</v>
      </c>
      <c r="Q93" s="62">
        <f t="shared" ca="1" si="33"/>
        <v>19090.784817458738</v>
      </c>
      <c r="R93" s="36">
        <f t="shared" ca="1" si="34"/>
        <v>-4.9420894011498184E-5</v>
      </c>
    </row>
    <row r="94" spans="1:18">
      <c r="A94" s="69">
        <v>19908</v>
      </c>
      <c r="B94" s="69">
        <v>-0.11490760000015143</v>
      </c>
      <c r="C94" s="69">
        <v>1</v>
      </c>
      <c r="D94" s="70">
        <f t="shared" si="20"/>
        <v>1.9907999999999999</v>
      </c>
      <c r="E94" s="70">
        <f t="shared" si="21"/>
        <v>-0.11490760000015143</v>
      </c>
      <c r="F94" s="62">
        <f t="shared" si="22"/>
        <v>1.9907999999999999</v>
      </c>
      <c r="G94" s="62">
        <f t="shared" si="23"/>
        <v>-0.11490760000015143</v>
      </c>
      <c r="H94" s="62">
        <f t="shared" si="24"/>
        <v>3.9632846399999995</v>
      </c>
      <c r="I94" s="62">
        <f t="shared" si="25"/>
        <v>7.8901070613119986</v>
      </c>
      <c r="J94" s="62">
        <f t="shared" si="26"/>
        <v>15.707625137659926</v>
      </c>
      <c r="K94" s="62">
        <f t="shared" si="27"/>
        <v>-0.22875805008030145</v>
      </c>
      <c r="L94" s="62">
        <f t="shared" si="28"/>
        <v>-0.45541152609986413</v>
      </c>
      <c r="M94" s="62">
        <f t="shared" ca="1" si="29"/>
        <v>-0.11486817910224933</v>
      </c>
      <c r="N94" s="62">
        <f t="shared" ca="1" si="30"/>
        <v>1.5540071914076534E-9</v>
      </c>
      <c r="O94" s="72">
        <f t="shared" ca="1" si="31"/>
        <v>525.31250373025478</v>
      </c>
      <c r="P94" s="62">
        <f t="shared" ca="1" si="32"/>
        <v>14105.059689812337</v>
      </c>
      <c r="Q94" s="62">
        <f t="shared" ca="1" si="33"/>
        <v>19090.784817458738</v>
      </c>
      <c r="R94" s="36">
        <f t="shared" ca="1" si="34"/>
        <v>-3.942089790209824E-5</v>
      </c>
    </row>
    <row r="95" spans="1:18">
      <c r="A95" s="69">
        <v>20290</v>
      </c>
      <c r="B95" s="69">
        <v>-0.12161299999570474</v>
      </c>
      <c r="C95" s="69">
        <v>1</v>
      </c>
      <c r="D95" s="70">
        <f t="shared" si="20"/>
        <v>2.0289999999999999</v>
      </c>
      <c r="E95" s="70">
        <f t="shared" si="21"/>
        <v>-0.12161299999570474</v>
      </c>
      <c r="F95" s="62">
        <f t="shared" si="22"/>
        <v>2.0289999999999999</v>
      </c>
      <c r="G95" s="62">
        <f t="shared" si="23"/>
        <v>-0.12161299999570474</v>
      </c>
      <c r="H95" s="62">
        <f t="shared" si="24"/>
        <v>4.116841</v>
      </c>
      <c r="I95" s="62">
        <f t="shared" si="25"/>
        <v>8.3530703889999991</v>
      </c>
      <c r="J95" s="62">
        <f t="shared" si="26"/>
        <v>16.948379819280998</v>
      </c>
      <c r="K95" s="62">
        <f t="shared" si="27"/>
        <v>-0.24675277699128489</v>
      </c>
      <c r="L95" s="62">
        <f t="shared" si="28"/>
        <v>-0.50066138451531705</v>
      </c>
      <c r="M95" s="62">
        <f t="shared" ca="1" si="29"/>
        <v>-0.11931394823467442</v>
      </c>
      <c r="N95" s="62">
        <f t="shared" ca="1" si="30"/>
        <v>5.2856389998966085E-6</v>
      </c>
      <c r="O95" s="72">
        <f t="shared" ca="1" si="31"/>
        <v>6931.8668853989566</v>
      </c>
      <c r="P95" s="62">
        <f t="shared" ca="1" si="32"/>
        <v>96725.089617514619</v>
      </c>
      <c r="Q95" s="62">
        <f t="shared" ca="1" si="33"/>
        <v>45008.840136761712</v>
      </c>
      <c r="R95" s="36">
        <f t="shared" ca="1" si="34"/>
        <v>-2.2990517610303185E-3</v>
      </c>
    </row>
    <row r="96" spans="1:18">
      <c r="A96" s="69">
        <v>20290</v>
      </c>
      <c r="B96" s="69">
        <v>-0.12160299999231938</v>
      </c>
      <c r="C96" s="69">
        <v>1</v>
      </c>
      <c r="D96" s="70">
        <f t="shared" si="20"/>
        <v>2.0289999999999999</v>
      </c>
      <c r="E96" s="70">
        <f t="shared" si="21"/>
        <v>-0.12160299999231938</v>
      </c>
      <c r="F96" s="62">
        <f t="shared" si="22"/>
        <v>2.0289999999999999</v>
      </c>
      <c r="G96" s="62">
        <f t="shared" si="23"/>
        <v>-0.12160299999231938</v>
      </c>
      <c r="H96" s="62">
        <f t="shared" si="24"/>
        <v>4.116841</v>
      </c>
      <c r="I96" s="62">
        <f t="shared" si="25"/>
        <v>8.3530703889999991</v>
      </c>
      <c r="J96" s="62">
        <f t="shared" si="26"/>
        <v>16.948379819280998</v>
      </c>
      <c r="K96" s="62">
        <f t="shared" si="27"/>
        <v>-0.24673248698441602</v>
      </c>
      <c r="L96" s="62">
        <f t="shared" si="28"/>
        <v>-0.50062021609138008</v>
      </c>
      <c r="M96" s="62">
        <f t="shared" ca="1" si="29"/>
        <v>-0.11931394823467442</v>
      </c>
      <c r="N96" s="62">
        <f t="shared" ca="1" si="30"/>
        <v>5.2397579491774848E-6</v>
      </c>
      <c r="O96" s="72">
        <f t="shared" ca="1" si="31"/>
        <v>6931.8668853989566</v>
      </c>
      <c r="P96" s="62">
        <f t="shared" ca="1" si="32"/>
        <v>96725.089617514619</v>
      </c>
      <c r="Q96" s="62">
        <f t="shared" ca="1" si="33"/>
        <v>45008.840136761712</v>
      </c>
      <c r="R96" s="36">
        <f t="shared" ca="1" si="34"/>
        <v>-2.2890517576449609E-3</v>
      </c>
    </row>
    <row r="97" spans="1:18">
      <c r="A97" s="69">
        <v>20391.5</v>
      </c>
      <c r="B97" s="69">
        <v>-0.12317254999652505</v>
      </c>
      <c r="C97" s="69">
        <v>1</v>
      </c>
      <c r="D97" s="70">
        <f t="shared" si="20"/>
        <v>2.0391499999999998</v>
      </c>
      <c r="E97" s="70">
        <f t="shared" si="21"/>
        <v>-0.12317254999652505</v>
      </c>
      <c r="F97" s="62">
        <f t="shared" si="22"/>
        <v>2.0391499999999998</v>
      </c>
      <c r="G97" s="62">
        <f t="shared" si="23"/>
        <v>-0.12317254999652505</v>
      </c>
      <c r="H97" s="62">
        <f t="shared" si="24"/>
        <v>4.1581327224999995</v>
      </c>
      <c r="I97" s="62">
        <f t="shared" si="25"/>
        <v>8.4790563410858724</v>
      </c>
      <c r="J97" s="62">
        <f t="shared" si="26"/>
        <v>17.290067737925256</v>
      </c>
      <c r="K97" s="62">
        <f t="shared" si="27"/>
        <v>-0.25116730532541404</v>
      </c>
      <c r="L97" s="62">
        <f t="shared" si="28"/>
        <v>-0.51216781065431793</v>
      </c>
      <c r="M97" s="62">
        <f t="shared" ca="1" si="29"/>
        <v>-0.12050700609301471</v>
      </c>
      <c r="N97" s="62">
        <f t="shared" ca="1" si="30"/>
        <v>7.1051243015411532E-6</v>
      </c>
      <c r="O97" s="72">
        <f t="shared" ca="1" si="31"/>
        <v>12737.637410864772</v>
      </c>
      <c r="P97" s="62">
        <f t="shared" ca="1" si="32"/>
        <v>132740.80678906763</v>
      </c>
      <c r="Q97" s="62">
        <f t="shared" ca="1" si="33"/>
        <v>54105.945590744239</v>
      </c>
      <c r="R97" s="36">
        <f t="shared" ca="1" si="34"/>
        <v>-2.6655439035103423E-3</v>
      </c>
    </row>
    <row r="98" spans="1:18">
      <c r="A98" s="69">
        <v>20393</v>
      </c>
      <c r="B98" s="69">
        <v>-0.12416210000083083</v>
      </c>
      <c r="C98" s="69">
        <v>1</v>
      </c>
      <c r="D98" s="70">
        <f t="shared" si="20"/>
        <v>2.0392999999999999</v>
      </c>
      <c r="E98" s="70">
        <f t="shared" si="21"/>
        <v>-0.12416210000083083</v>
      </c>
      <c r="F98" s="62">
        <f t="shared" si="22"/>
        <v>2.0392999999999999</v>
      </c>
      <c r="G98" s="62">
        <f t="shared" si="23"/>
        <v>-0.12416210000083083</v>
      </c>
      <c r="H98" s="62">
        <f t="shared" si="24"/>
        <v>4.1587444899999992</v>
      </c>
      <c r="I98" s="62">
        <f t="shared" si="25"/>
        <v>8.4809276384569987</v>
      </c>
      <c r="J98" s="62">
        <f t="shared" si="26"/>
        <v>17.295155733105357</v>
      </c>
      <c r="K98" s="62">
        <f t="shared" si="27"/>
        <v>-0.25320377053169429</v>
      </c>
      <c r="L98" s="62">
        <f t="shared" si="28"/>
        <v>-0.51635844924528418</v>
      </c>
      <c r="M98" s="62">
        <f t="shared" ca="1" si="29"/>
        <v>-0.12052467459726479</v>
      </c>
      <c r="N98" s="62">
        <f t="shared" ca="1" si="30"/>
        <v>1.3230863566507579E-5</v>
      </c>
      <c r="O98" s="72">
        <f t="shared" ca="1" si="31"/>
        <v>12837.571926375476</v>
      </c>
      <c r="P98" s="62">
        <f t="shared" ca="1" si="32"/>
        <v>133320.88184693881</v>
      </c>
      <c r="Q98" s="62">
        <f t="shared" ca="1" si="33"/>
        <v>54247.827121746079</v>
      </c>
      <c r="R98" s="36">
        <f t="shared" ca="1" si="34"/>
        <v>-3.6374254035660414E-3</v>
      </c>
    </row>
    <row r="99" spans="1:18">
      <c r="A99" s="69">
        <v>20421</v>
      </c>
      <c r="B99" s="69">
        <v>-0.12153370000305586</v>
      </c>
      <c r="C99" s="69">
        <v>1</v>
      </c>
      <c r="D99" s="70">
        <f t="shared" si="20"/>
        <v>2.0421</v>
      </c>
      <c r="E99" s="70">
        <f t="shared" si="21"/>
        <v>-0.12153370000305586</v>
      </c>
      <c r="F99" s="62">
        <f t="shared" si="22"/>
        <v>2.0421</v>
      </c>
      <c r="G99" s="62">
        <f t="shared" si="23"/>
        <v>-0.12153370000305586</v>
      </c>
      <c r="H99" s="62">
        <f t="shared" si="24"/>
        <v>4.1701724100000002</v>
      </c>
      <c r="I99" s="62">
        <f t="shared" si="25"/>
        <v>8.5159090784610001</v>
      </c>
      <c r="J99" s="62">
        <f t="shared" si="26"/>
        <v>17.390337929125209</v>
      </c>
      <c r="K99" s="62">
        <f t="shared" si="27"/>
        <v>-0.24818396877624035</v>
      </c>
      <c r="L99" s="62">
        <f t="shared" si="28"/>
        <v>-0.50681648263796042</v>
      </c>
      <c r="M99" s="62">
        <f t="shared" ca="1" si="29"/>
        <v>-0.12085468506270683</v>
      </c>
      <c r="N99" s="62">
        <f t="shared" ca="1" si="30"/>
        <v>4.6106128921719194E-7</v>
      </c>
      <c r="O99" s="72">
        <f t="shared" ca="1" si="31"/>
        <v>14780.386438568024</v>
      </c>
      <c r="P99" s="62">
        <f t="shared" ca="1" si="32"/>
        <v>144409.86741554836</v>
      </c>
      <c r="Q99" s="62">
        <f t="shared" ca="1" si="33"/>
        <v>56936.778157046945</v>
      </c>
      <c r="R99" s="36">
        <f t="shared" ca="1" si="34"/>
        <v>-6.7901494034902643E-4</v>
      </c>
    </row>
    <row r="100" spans="1:18">
      <c r="A100" s="69">
        <v>20883</v>
      </c>
      <c r="B100" s="69">
        <v>-0.12621510000462877</v>
      </c>
      <c r="C100" s="69">
        <v>1</v>
      </c>
      <c r="D100" s="70">
        <f t="shared" si="20"/>
        <v>2.0882999999999998</v>
      </c>
      <c r="E100" s="70">
        <f t="shared" si="21"/>
        <v>-0.12621510000462877</v>
      </c>
      <c r="F100" s="62">
        <f t="shared" si="22"/>
        <v>2.0882999999999998</v>
      </c>
      <c r="G100" s="62">
        <f t="shared" si="23"/>
        <v>-0.12621510000462877</v>
      </c>
      <c r="H100" s="62">
        <f t="shared" si="24"/>
        <v>4.3609968899999991</v>
      </c>
      <c r="I100" s="62">
        <f t="shared" si="25"/>
        <v>9.1070698053869972</v>
      </c>
      <c r="J100" s="62">
        <f t="shared" si="26"/>
        <v>19.018293874589666</v>
      </c>
      <c r="K100" s="62">
        <f t="shared" si="27"/>
        <v>-0.26357499333966622</v>
      </c>
      <c r="L100" s="62">
        <f t="shared" si="28"/>
        <v>-0.55042365859122488</v>
      </c>
      <c r="M100" s="62">
        <f t="shared" ca="1" si="29"/>
        <v>-0.12635422898580836</v>
      </c>
      <c r="N100" s="62">
        <f t="shared" ca="1" si="30"/>
        <v>1.9356873404072976E-8</v>
      </c>
      <c r="O100" s="72">
        <f t="shared" ca="1" si="31"/>
        <v>69946.300223311657</v>
      </c>
      <c r="P100" s="62">
        <f t="shared" ca="1" si="32"/>
        <v>404416.50770765735</v>
      </c>
      <c r="Q100" s="62">
        <f t="shared" ca="1" si="33"/>
        <v>113151.73285082285</v>
      </c>
      <c r="R100" s="36">
        <f t="shared" ca="1" si="34"/>
        <v>1.3912898117959815E-4</v>
      </c>
    </row>
    <row r="101" spans="1:18">
      <c r="A101" s="69">
        <v>20890.5</v>
      </c>
      <c r="B101" s="69">
        <v>-0.12646284999937052</v>
      </c>
      <c r="C101" s="69">
        <v>1</v>
      </c>
      <c r="D101" s="70">
        <f t="shared" si="20"/>
        <v>2.0890499999999999</v>
      </c>
      <c r="E101" s="70">
        <f t="shared" si="21"/>
        <v>-0.12646284999937052</v>
      </c>
      <c r="F101" s="62">
        <f t="shared" si="22"/>
        <v>2.0890499999999999</v>
      </c>
      <c r="G101" s="62">
        <f t="shared" si="23"/>
        <v>-0.12646284999937052</v>
      </c>
      <c r="H101" s="62">
        <f t="shared" si="24"/>
        <v>4.3641299024999993</v>
      </c>
      <c r="I101" s="62">
        <f t="shared" si="25"/>
        <v>9.1168855728176226</v>
      </c>
      <c r="J101" s="62">
        <f t="shared" si="26"/>
        <v>19.045629805894652</v>
      </c>
      <c r="K101" s="62">
        <f t="shared" si="27"/>
        <v>-0.26418721679118495</v>
      </c>
      <c r="L101" s="62">
        <f t="shared" si="28"/>
        <v>-0.5519003052376249</v>
      </c>
      <c r="M101" s="62">
        <f t="shared" ca="1" si="29"/>
        <v>-0.12644435301910592</v>
      </c>
      <c r="N101" s="62">
        <f t="shared" ca="1" si="30"/>
        <v>3.4213827890894454E-10</v>
      </c>
      <c r="O101" s="72">
        <f t="shared" ca="1" si="31"/>
        <v>71232.001776825608</v>
      </c>
      <c r="P101" s="62">
        <f t="shared" ca="1" si="32"/>
        <v>409924.58706806874</v>
      </c>
      <c r="Q101" s="62">
        <f t="shared" ca="1" si="33"/>
        <v>114260.61014915553</v>
      </c>
      <c r="R101" s="36">
        <f t="shared" ca="1" si="34"/>
        <v>-1.849698026459845E-5</v>
      </c>
    </row>
    <row r="102" spans="1:18">
      <c r="A102" s="69">
        <v>21346</v>
      </c>
      <c r="B102" s="69">
        <v>-0.13135619999957271</v>
      </c>
      <c r="C102" s="69">
        <v>1</v>
      </c>
      <c r="D102" s="70">
        <f t="shared" si="20"/>
        <v>2.1345999999999998</v>
      </c>
      <c r="E102" s="70">
        <f t="shared" si="21"/>
        <v>-0.13135619999957271</v>
      </c>
      <c r="F102" s="62">
        <f t="shared" si="22"/>
        <v>2.1345999999999998</v>
      </c>
      <c r="G102" s="62">
        <f t="shared" si="23"/>
        <v>-0.13135619999957271</v>
      </c>
      <c r="H102" s="62">
        <f t="shared" si="24"/>
        <v>4.5565171599999994</v>
      </c>
      <c r="I102" s="62">
        <f t="shared" si="25"/>
        <v>9.7263415297359987</v>
      </c>
      <c r="J102" s="62">
        <f t="shared" si="26"/>
        <v>20.761848629374462</v>
      </c>
      <c r="K102" s="62">
        <f t="shared" si="27"/>
        <v>-0.28039294451908786</v>
      </c>
      <c r="L102" s="62">
        <f t="shared" si="28"/>
        <v>-0.59852677937044485</v>
      </c>
      <c r="M102" s="62">
        <f t="shared" ca="1" si="29"/>
        <v>-0.13196853843921358</v>
      </c>
      <c r="N102" s="62">
        <f t="shared" ca="1" si="30"/>
        <v>3.7495836466181454E-7</v>
      </c>
      <c r="O102" s="72">
        <f t="shared" ca="1" si="31"/>
        <v>176251.31510559359</v>
      </c>
      <c r="P102" s="62">
        <f t="shared" ca="1" si="32"/>
        <v>831831.18109097716</v>
      </c>
      <c r="Q102" s="62">
        <f t="shared" ca="1" si="33"/>
        <v>194750.29448243461</v>
      </c>
      <c r="R102" s="36">
        <f t="shared" ca="1" si="34"/>
        <v>6.1233843964086931E-4</v>
      </c>
    </row>
    <row r="103" spans="1:18">
      <c r="A103" s="69">
        <v>21762</v>
      </c>
      <c r="B103" s="69">
        <v>-0.132891400004155</v>
      </c>
      <c r="C103" s="69">
        <v>1</v>
      </c>
      <c r="D103" s="70">
        <f t="shared" si="20"/>
        <v>2.1762000000000001</v>
      </c>
      <c r="E103" s="70">
        <f t="shared" si="21"/>
        <v>-0.132891400004155</v>
      </c>
      <c r="F103" s="62">
        <f t="shared" si="22"/>
        <v>2.1762000000000001</v>
      </c>
      <c r="G103" s="62">
        <f t="shared" si="23"/>
        <v>-0.132891400004155</v>
      </c>
      <c r="H103" s="62">
        <f t="shared" si="24"/>
        <v>4.7358464400000004</v>
      </c>
      <c r="I103" s="62">
        <f t="shared" si="25"/>
        <v>10.306149022728002</v>
      </c>
      <c r="J103" s="62">
        <f t="shared" si="26"/>
        <v>22.428241503260679</v>
      </c>
      <c r="K103" s="62">
        <f t="shared" si="27"/>
        <v>-0.28919826468904214</v>
      </c>
      <c r="L103" s="62">
        <f t="shared" si="28"/>
        <v>-0.62935326361629351</v>
      </c>
      <c r="M103" s="62">
        <f t="shared" ca="1" si="29"/>
        <v>-0.13710075283104617</v>
      </c>
      <c r="N103" s="62">
        <f t="shared" ca="1" si="30"/>
        <v>1.7718651221256654E-5</v>
      </c>
      <c r="O103" s="72">
        <f t="shared" ca="1" si="31"/>
        <v>324636.20542134915</v>
      </c>
      <c r="P103" s="62">
        <f t="shared" ca="1" si="32"/>
        <v>1385073.3501000423</v>
      </c>
      <c r="Q103" s="62">
        <f t="shared" ca="1" si="33"/>
        <v>293233.67198873218</v>
      </c>
      <c r="R103" s="36">
        <f t="shared" ca="1" si="34"/>
        <v>4.2093528268911662E-3</v>
      </c>
    </row>
    <row r="104" spans="1:18">
      <c r="A104" s="69">
        <v>21766</v>
      </c>
      <c r="B104" s="69">
        <v>-0.13543019999633543</v>
      </c>
      <c r="C104" s="69">
        <v>1</v>
      </c>
      <c r="D104" s="70">
        <f t="shared" si="20"/>
        <v>2.1766000000000001</v>
      </c>
      <c r="E104" s="70">
        <f t="shared" si="21"/>
        <v>-0.13543019999633543</v>
      </c>
      <c r="F104" s="62">
        <f t="shared" si="22"/>
        <v>2.1766000000000001</v>
      </c>
      <c r="G104" s="62">
        <f t="shared" si="23"/>
        <v>-0.13543019999633543</v>
      </c>
      <c r="H104" s="62">
        <f t="shared" si="24"/>
        <v>4.7375875600000006</v>
      </c>
      <c r="I104" s="62">
        <f t="shared" si="25"/>
        <v>10.311833083096001</v>
      </c>
      <c r="J104" s="62">
        <f t="shared" si="26"/>
        <v>22.444735888666756</v>
      </c>
      <c r="K104" s="62">
        <f t="shared" si="27"/>
        <v>-0.29477737331202369</v>
      </c>
      <c r="L104" s="62">
        <f t="shared" si="28"/>
        <v>-0.64161243075095076</v>
      </c>
      <c r="M104" s="62">
        <f t="shared" ca="1" si="29"/>
        <v>-0.13715050454351968</v>
      </c>
      <c r="N104" s="62">
        <f t="shared" ca="1" si="30"/>
        <v>2.9594477350628012E-6</v>
      </c>
      <c r="O104" s="72">
        <f t="shared" ca="1" si="31"/>
        <v>326335.662047302</v>
      </c>
      <c r="P104" s="62">
        <f t="shared" ca="1" si="32"/>
        <v>1391255.5779394312</v>
      </c>
      <c r="Q104" s="62">
        <f t="shared" ca="1" si="33"/>
        <v>294307.67267002683</v>
      </c>
      <c r="R104" s="36">
        <f t="shared" ca="1" si="34"/>
        <v>1.7203045471842482E-3</v>
      </c>
    </row>
    <row r="105" spans="1:18">
      <c r="A105" s="69">
        <v>21768.5</v>
      </c>
      <c r="B105" s="69">
        <v>-0.13577944999997271</v>
      </c>
      <c r="C105" s="69">
        <v>1</v>
      </c>
      <c r="D105" s="70">
        <f t="shared" si="20"/>
        <v>2.17685</v>
      </c>
      <c r="E105" s="70">
        <f t="shared" si="21"/>
        <v>-0.13577944999997271</v>
      </c>
      <c r="F105" s="62">
        <f t="shared" si="22"/>
        <v>2.17685</v>
      </c>
      <c r="G105" s="62">
        <f t="shared" si="23"/>
        <v>-0.13577944999997271</v>
      </c>
      <c r="H105" s="62">
        <f t="shared" si="24"/>
        <v>4.7386759224999997</v>
      </c>
      <c r="I105" s="62">
        <f t="shared" si="25"/>
        <v>10.315386681894124</v>
      </c>
      <c r="J105" s="62">
        <f t="shared" si="26"/>
        <v>22.455049498481223</v>
      </c>
      <c r="K105" s="62">
        <f t="shared" si="27"/>
        <v>-0.29557149573244057</v>
      </c>
      <c r="L105" s="62">
        <f t="shared" si="28"/>
        <v>-0.64341481048516325</v>
      </c>
      <c r="M105" s="62">
        <f t="shared" ca="1" si="29"/>
        <v>-0.13718160326668996</v>
      </c>
      <c r="N105" s="62">
        <f t="shared" ca="1" si="30"/>
        <v>1.9660337833658519E-6</v>
      </c>
      <c r="O105" s="72">
        <f t="shared" ca="1" si="31"/>
        <v>327400.60261823336</v>
      </c>
      <c r="P105" s="62">
        <f t="shared" ca="1" si="32"/>
        <v>1395128.2207346791</v>
      </c>
      <c r="Q105" s="62">
        <f t="shared" ca="1" si="33"/>
        <v>294980.20637862448</v>
      </c>
      <c r="R105" s="36">
        <f t="shared" ca="1" si="34"/>
        <v>1.4021532667172487E-3</v>
      </c>
    </row>
    <row r="106" spans="1:18">
      <c r="A106" s="69">
        <v>21786.5</v>
      </c>
      <c r="B106" s="69">
        <v>-0.13515404999634484</v>
      </c>
      <c r="C106" s="69">
        <v>1</v>
      </c>
      <c r="D106" s="70">
        <f t="shared" si="20"/>
        <v>2.1786500000000002</v>
      </c>
      <c r="E106" s="70">
        <f t="shared" si="21"/>
        <v>-0.13515404999634484</v>
      </c>
      <c r="F106" s="62">
        <f t="shared" si="22"/>
        <v>2.1786500000000002</v>
      </c>
      <c r="G106" s="62">
        <f t="shared" si="23"/>
        <v>-0.13515404999634484</v>
      </c>
      <c r="H106" s="62">
        <f t="shared" si="24"/>
        <v>4.746515822500001</v>
      </c>
      <c r="I106" s="62">
        <f t="shared" si="25"/>
        <v>10.340996696689627</v>
      </c>
      <c r="J106" s="62">
        <f t="shared" si="26"/>
        <v>22.529412453242859</v>
      </c>
      <c r="K106" s="62">
        <f t="shared" si="27"/>
        <v>-0.29445337102453673</v>
      </c>
      <c r="L106" s="62">
        <f t="shared" si="28"/>
        <v>-0.64151083678260701</v>
      </c>
      <c r="M106" s="62">
        <f t="shared" ca="1" si="29"/>
        <v>-0.13740560269878699</v>
      </c>
      <c r="N106" s="62">
        <f t="shared" ca="1" si="30"/>
        <v>5.0694895718745487E-6</v>
      </c>
      <c r="O106" s="72">
        <f t="shared" ca="1" si="31"/>
        <v>335131.49724800431</v>
      </c>
      <c r="P106" s="62">
        <f t="shared" ca="1" si="32"/>
        <v>1423210.4942848617</v>
      </c>
      <c r="Q106" s="62">
        <f t="shared" ca="1" si="33"/>
        <v>299851.66218300915</v>
      </c>
      <c r="R106" s="36">
        <f t="shared" ca="1" si="34"/>
        <v>2.25155270244215E-3</v>
      </c>
    </row>
    <row r="107" spans="1:18">
      <c r="A107" s="69">
        <v>21794</v>
      </c>
      <c r="B107" s="69">
        <v>-0.13510179999866523</v>
      </c>
      <c r="C107" s="69">
        <v>1</v>
      </c>
      <c r="D107" s="70">
        <f t="shared" si="20"/>
        <v>2.1793999999999998</v>
      </c>
      <c r="E107" s="70">
        <f t="shared" si="21"/>
        <v>-0.13510179999866523</v>
      </c>
      <c r="F107" s="62">
        <f t="shared" si="22"/>
        <v>2.1793999999999998</v>
      </c>
      <c r="G107" s="62">
        <f t="shared" si="23"/>
        <v>-0.13510179999866523</v>
      </c>
      <c r="H107" s="62">
        <f t="shared" si="24"/>
        <v>4.7497843599999987</v>
      </c>
      <c r="I107" s="62">
        <f t="shared" si="25"/>
        <v>10.351680034183996</v>
      </c>
      <c r="J107" s="62">
        <f t="shared" si="26"/>
        <v>22.560451466500599</v>
      </c>
      <c r="K107" s="62">
        <f t="shared" si="27"/>
        <v>-0.29444086291709098</v>
      </c>
      <c r="L107" s="62">
        <f t="shared" si="28"/>
        <v>-0.64170441664150801</v>
      </c>
      <c r="M107" s="62">
        <f t="shared" ca="1" si="29"/>
        <v>-0.13749898172932334</v>
      </c>
      <c r="N107" s="62">
        <f t="shared" ca="1" si="30"/>
        <v>5.746480249801038E-6</v>
      </c>
      <c r="O107" s="72">
        <f t="shared" ca="1" si="31"/>
        <v>338385.63624729199</v>
      </c>
      <c r="P107" s="62">
        <f t="shared" ca="1" si="32"/>
        <v>1435015.0317115386</v>
      </c>
      <c r="Q107" s="62">
        <f t="shared" ca="1" si="33"/>
        <v>301896.61948684795</v>
      </c>
      <c r="R107" s="36">
        <f t="shared" ca="1" si="34"/>
        <v>2.3971817306581156E-3</v>
      </c>
    </row>
    <row r="108" spans="1:18">
      <c r="A108" s="69">
        <v>21794</v>
      </c>
      <c r="B108" s="69">
        <v>-0.13506179999967571</v>
      </c>
      <c r="C108" s="69">
        <v>1</v>
      </c>
      <c r="D108" s="70">
        <f t="shared" si="20"/>
        <v>2.1793999999999998</v>
      </c>
      <c r="E108" s="70">
        <f t="shared" si="21"/>
        <v>-0.13506179999967571</v>
      </c>
      <c r="F108" s="62">
        <f t="shared" si="22"/>
        <v>2.1793999999999998</v>
      </c>
      <c r="G108" s="62">
        <f t="shared" si="23"/>
        <v>-0.13506179999967571</v>
      </c>
      <c r="H108" s="62">
        <f t="shared" si="24"/>
        <v>4.7497843599999987</v>
      </c>
      <c r="I108" s="62">
        <f t="shared" si="25"/>
        <v>10.351680034183996</v>
      </c>
      <c r="J108" s="62">
        <f t="shared" si="26"/>
        <v>22.560451466500599</v>
      </c>
      <c r="K108" s="62">
        <f t="shared" si="27"/>
        <v>-0.2943536869192932</v>
      </c>
      <c r="L108" s="62">
        <f t="shared" si="28"/>
        <v>-0.6415144252719075</v>
      </c>
      <c r="M108" s="62">
        <f t="shared" ca="1" si="29"/>
        <v>-0.13749898172932334</v>
      </c>
      <c r="N108" s="62">
        <f t="shared" ca="1" si="30"/>
        <v>5.9398547833282164E-6</v>
      </c>
      <c r="O108" s="72">
        <f t="shared" ca="1" si="31"/>
        <v>338385.63624729199</v>
      </c>
      <c r="P108" s="62">
        <f t="shared" ca="1" si="32"/>
        <v>1435015.0317115386</v>
      </c>
      <c r="Q108" s="62">
        <f t="shared" ca="1" si="33"/>
        <v>301896.61948684795</v>
      </c>
      <c r="R108" s="36">
        <f t="shared" ca="1" si="34"/>
        <v>2.4371817296476306E-3</v>
      </c>
    </row>
    <row r="109" spans="1:18">
      <c r="A109" s="69">
        <v>21888</v>
      </c>
      <c r="B109" s="69">
        <v>-0.13755359999049688</v>
      </c>
      <c r="C109" s="69">
        <v>1</v>
      </c>
      <c r="D109" s="70">
        <f t="shared" si="20"/>
        <v>2.1888000000000001</v>
      </c>
      <c r="E109" s="70">
        <f t="shared" si="21"/>
        <v>-0.13755359999049688</v>
      </c>
      <c r="F109" s="62">
        <f t="shared" si="22"/>
        <v>2.1888000000000001</v>
      </c>
      <c r="G109" s="62">
        <f t="shared" si="23"/>
        <v>-0.13755359999049688</v>
      </c>
      <c r="H109" s="62">
        <f t="shared" si="24"/>
        <v>4.79084544</v>
      </c>
      <c r="I109" s="62">
        <f t="shared" si="25"/>
        <v>10.486202499072</v>
      </c>
      <c r="J109" s="62">
        <f t="shared" si="26"/>
        <v>22.952200029968793</v>
      </c>
      <c r="K109" s="62">
        <f t="shared" si="27"/>
        <v>-0.30107731965919959</v>
      </c>
      <c r="L109" s="62">
        <f t="shared" si="28"/>
        <v>-0.65899803727005613</v>
      </c>
      <c r="M109" s="62">
        <f t="shared" ca="1" si="29"/>
        <v>-0.13867162377304287</v>
      </c>
      <c r="N109" s="62">
        <f t="shared" ca="1" si="30"/>
        <v>1.2499771783384565E-6</v>
      </c>
      <c r="O109" s="72">
        <f t="shared" ca="1" si="31"/>
        <v>380838.02391436463</v>
      </c>
      <c r="P109" s="62">
        <f t="shared" ca="1" si="32"/>
        <v>1588202.0870447606</v>
      </c>
      <c r="Q109" s="62">
        <f t="shared" ca="1" si="33"/>
        <v>328293.46296082786</v>
      </c>
      <c r="R109" s="36">
        <f t="shared" ca="1" si="34"/>
        <v>1.118023782545996E-3</v>
      </c>
    </row>
    <row r="110" spans="1:18">
      <c r="A110" s="69">
        <v>21888</v>
      </c>
      <c r="B110" s="69">
        <v>-0.13751359999150736</v>
      </c>
      <c r="C110" s="69">
        <v>1</v>
      </c>
      <c r="D110" s="70">
        <f t="shared" si="20"/>
        <v>2.1888000000000001</v>
      </c>
      <c r="E110" s="70">
        <f t="shared" si="21"/>
        <v>-0.13751359999150736</v>
      </c>
      <c r="F110" s="62">
        <f t="shared" si="22"/>
        <v>2.1888000000000001</v>
      </c>
      <c r="G110" s="62">
        <f t="shared" si="23"/>
        <v>-0.13751359999150736</v>
      </c>
      <c r="H110" s="62">
        <f t="shared" si="24"/>
        <v>4.79084544</v>
      </c>
      <c r="I110" s="62">
        <f t="shared" si="25"/>
        <v>10.486202499072</v>
      </c>
      <c r="J110" s="62">
        <f t="shared" si="26"/>
        <v>22.952200029968793</v>
      </c>
      <c r="K110" s="62">
        <f t="shared" si="27"/>
        <v>-0.30098976766141133</v>
      </c>
      <c r="L110" s="62">
        <f t="shared" si="28"/>
        <v>-0.65880640345729713</v>
      </c>
      <c r="M110" s="62">
        <f t="shared" ca="1" si="29"/>
        <v>-0.13867162377304287</v>
      </c>
      <c r="N110" s="62">
        <f t="shared" ca="1" si="30"/>
        <v>1.341019078601805E-6</v>
      </c>
      <c r="O110" s="72">
        <f t="shared" ca="1" si="31"/>
        <v>380838.02391436463</v>
      </c>
      <c r="P110" s="62">
        <f t="shared" ca="1" si="32"/>
        <v>1588202.0870447606</v>
      </c>
      <c r="Q110" s="62">
        <f t="shared" ca="1" si="33"/>
        <v>328293.46296082786</v>
      </c>
      <c r="R110" s="36">
        <f t="shared" ca="1" si="34"/>
        <v>1.158023781535511E-3</v>
      </c>
    </row>
    <row r="111" spans="1:18">
      <c r="A111" s="69"/>
      <c r="B111" s="69"/>
      <c r="C111" s="69"/>
      <c r="D111" s="70">
        <f t="shared" si="20"/>
        <v>0</v>
      </c>
      <c r="E111" s="70">
        <f t="shared" si="21"/>
        <v>0</v>
      </c>
      <c r="F111" s="62">
        <f t="shared" si="22"/>
        <v>0</v>
      </c>
      <c r="G111" s="62">
        <f t="shared" si="23"/>
        <v>0</v>
      </c>
      <c r="H111" s="62">
        <f t="shared" si="24"/>
        <v>0</v>
      </c>
      <c r="I111" s="62">
        <f t="shared" si="25"/>
        <v>0</v>
      </c>
      <c r="J111" s="62">
        <f t="shared" si="26"/>
        <v>0</v>
      </c>
      <c r="K111" s="62">
        <f t="shared" si="27"/>
        <v>0</v>
      </c>
      <c r="L111" s="62">
        <f t="shared" si="28"/>
        <v>0</v>
      </c>
      <c r="M111" s="62">
        <f t="shared" ca="1" si="29"/>
        <v>1.9808447212390633E-2</v>
      </c>
      <c r="N111" s="62">
        <f t="shared" ca="1" si="30"/>
        <v>0</v>
      </c>
      <c r="O111" s="72">
        <f t="shared" ca="1" si="31"/>
        <v>0</v>
      </c>
      <c r="P111" s="62">
        <f t="shared" ca="1" si="32"/>
        <v>0</v>
      </c>
      <c r="Q111" s="62">
        <f t="shared" ca="1" si="33"/>
        <v>0</v>
      </c>
      <c r="R111" s="36">
        <f t="shared" ca="1" si="34"/>
        <v>-1.9808447212390633E-2</v>
      </c>
    </row>
    <row r="112" spans="1:18">
      <c r="A112" s="69"/>
      <c r="B112" s="69"/>
      <c r="C112" s="69"/>
      <c r="D112" s="70">
        <f t="shared" si="20"/>
        <v>0</v>
      </c>
      <c r="E112" s="70">
        <f t="shared" si="21"/>
        <v>0</v>
      </c>
      <c r="F112" s="62">
        <f t="shared" si="22"/>
        <v>0</v>
      </c>
      <c r="G112" s="62">
        <f t="shared" si="23"/>
        <v>0</v>
      </c>
      <c r="H112" s="62">
        <f t="shared" si="24"/>
        <v>0</v>
      </c>
      <c r="I112" s="62">
        <f t="shared" si="25"/>
        <v>0</v>
      </c>
      <c r="J112" s="62">
        <f t="shared" si="26"/>
        <v>0</v>
      </c>
      <c r="K112" s="62">
        <f t="shared" si="27"/>
        <v>0</v>
      </c>
      <c r="L112" s="62">
        <f t="shared" si="28"/>
        <v>0</v>
      </c>
      <c r="M112" s="62">
        <f t="shared" ca="1" si="29"/>
        <v>1.9808447212390633E-2</v>
      </c>
      <c r="N112" s="62">
        <f t="shared" ca="1" si="30"/>
        <v>0</v>
      </c>
      <c r="O112" s="72">
        <f t="shared" ca="1" si="31"/>
        <v>0</v>
      </c>
      <c r="P112" s="62">
        <f t="shared" ca="1" si="32"/>
        <v>0</v>
      </c>
      <c r="Q112" s="62">
        <f t="shared" ca="1" si="33"/>
        <v>0</v>
      </c>
      <c r="R112" s="36">
        <f t="shared" ca="1" si="34"/>
        <v>-1.9808447212390633E-2</v>
      </c>
    </row>
    <row r="113" spans="1:18">
      <c r="A113" s="69"/>
      <c r="B113" s="69"/>
      <c r="C113" s="69"/>
      <c r="D113" s="70">
        <f t="shared" si="20"/>
        <v>0</v>
      </c>
      <c r="E113" s="70">
        <f t="shared" si="21"/>
        <v>0</v>
      </c>
      <c r="F113" s="62">
        <f t="shared" si="22"/>
        <v>0</v>
      </c>
      <c r="G113" s="62">
        <f t="shared" si="23"/>
        <v>0</v>
      </c>
      <c r="H113" s="62">
        <f t="shared" si="24"/>
        <v>0</v>
      </c>
      <c r="I113" s="62">
        <f t="shared" si="25"/>
        <v>0</v>
      </c>
      <c r="J113" s="62">
        <f t="shared" si="26"/>
        <v>0</v>
      </c>
      <c r="K113" s="62">
        <f t="shared" si="27"/>
        <v>0</v>
      </c>
      <c r="L113" s="62">
        <f t="shared" si="28"/>
        <v>0</v>
      </c>
      <c r="M113" s="62">
        <f t="shared" ca="1" si="29"/>
        <v>1.9808447212390633E-2</v>
      </c>
      <c r="N113" s="62">
        <f t="shared" ca="1" si="30"/>
        <v>0</v>
      </c>
      <c r="O113" s="72">
        <f t="shared" ca="1" si="31"/>
        <v>0</v>
      </c>
      <c r="P113" s="62">
        <f t="shared" ca="1" si="32"/>
        <v>0</v>
      </c>
      <c r="Q113" s="62">
        <f t="shared" ca="1" si="33"/>
        <v>0</v>
      </c>
      <c r="R113" s="36">
        <f t="shared" ca="1" si="34"/>
        <v>-1.9808447212390633E-2</v>
      </c>
    </row>
    <row r="114" spans="1:18">
      <c r="A114" s="69"/>
      <c r="B114" s="69"/>
      <c r="C114" s="69"/>
      <c r="D114" s="70">
        <f t="shared" si="20"/>
        <v>0</v>
      </c>
      <c r="E114" s="70">
        <f t="shared" si="21"/>
        <v>0</v>
      </c>
      <c r="F114" s="62">
        <f t="shared" si="22"/>
        <v>0</v>
      </c>
      <c r="G114" s="62">
        <f t="shared" si="23"/>
        <v>0</v>
      </c>
      <c r="H114" s="62">
        <f t="shared" si="24"/>
        <v>0</v>
      </c>
      <c r="I114" s="62">
        <f t="shared" si="25"/>
        <v>0</v>
      </c>
      <c r="J114" s="62">
        <f t="shared" si="26"/>
        <v>0</v>
      </c>
      <c r="K114" s="62">
        <f t="shared" si="27"/>
        <v>0</v>
      </c>
      <c r="L114" s="62">
        <f t="shared" si="28"/>
        <v>0</v>
      </c>
      <c r="M114" s="62">
        <f t="shared" ca="1" si="29"/>
        <v>1.9808447212390633E-2</v>
      </c>
      <c r="N114" s="62">
        <f t="shared" ca="1" si="30"/>
        <v>0</v>
      </c>
      <c r="O114" s="72">
        <f t="shared" ca="1" si="31"/>
        <v>0</v>
      </c>
      <c r="P114" s="62">
        <f t="shared" ca="1" si="32"/>
        <v>0</v>
      </c>
      <c r="Q114" s="62">
        <f t="shared" ca="1" si="33"/>
        <v>0</v>
      </c>
      <c r="R114" s="36">
        <f t="shared" ca="1" si="34"/>
        <v>-1.9808447212390633E-2</v>
      </c>
    </row>
    <row r="115" spans="1:18">
      <c r="A115" s="69"/>
      <c r="B115" s="69"/>
      <c r="C115" s="69"/>
      <c r="D115" s="70">
        <f t="shared" si="20"/>
        <v>0</v>
      </c>
      <c r="E115" s="70">
        <f t="shared" si="21"/>
        <v>0</v>
      </c>
      <c r="F115" s="62">
        <f t="shared" si="22"/>
        <v>0</v>
      </c>
      <c r="G115" s="62">
        <f t="shared" si="23"/>
        <v>0</v>
      </c>
      <c r="H115" s="62">
        <f t="shared" si="24"/>
        <v>0</v>
      </c>
      <c r="I115" s="62">
        <f t="shared" si="25"/>
        <v>0</v>
      </c>
      <c r="J115" s="62">
        <f t="shared" si="26"/>
        <v>0</v>
      </c>
      <c r="K115" s="62">
        <f t="shared" si="27"/>
        <v>0</v>
      </c>
      <c r="L115" s="62">
        <f t="shared" si="28"/>
        <v>0</v>
      </c>
      <c r="M115" s="62">
        <f t="shared" ca="1" si="29"/>
        <v>1.9808447212390633E-2</v>
      </c>
      <c r="N115" s="62">
        <f t="shared" ca="1" si="30"/>
        <v>0</v>
      </c>
      <c r="O115" s="72">
        <f t="shared" ca="1" si="31"/>
        <v>0</v>
      </c>
      <c r="P115" s="62">
        <f t="shared" ca="1" si="32"/>
        <v>0</v>
      </c>
      <c r="Q115" s="62">
        <f t="shared" ca="1" si="33"/>
        <v>0</v>
      </c>
      <c r="R115" s="36">
        <f t="shared" ca="1" si="34"/>
        <v>-1.9808447212390633E-2</v>
      </c>
    </row>
    <row r="116" spans="1:18">
      <c r="A116" s="69"/>
      <c r="B116" s="69"/>
      <c r="C116" s="69"/>
      <c r="D116" s="70">
        <f t="shared" si="20"/>
        <v>0</v>
      </c>
      <c r="E116" s="70">
        <f t="shared" si="21"/>
        <v>0</v>
      </c>
      <c r="F116" s="62">
        <f t="shared" si="22"/>
        <v>0</v>
      </c>
      <c r="G116" s="62">
        <f t="shared" si="23"/>
        <v>0</v>
      </c>
      <c r="H116" s="62">
        <f t="shared" si="24"/>
        <v>0</v>
      </c>
      <c r="I116" s="62">
        <f t="shared" si="25"/>
        <v>0</v>
      </c>
      <c r="J116" s="62">
        <f t="shared" si="26"/>
        <v>0</v>
      </c>
      <c r="K116" s="62">
        <f t="shared" si="27"/>
        <v>0</v>
      </c>
      <c r="L116" s="62">
        <f t="shared" si="28"/>
        <v>0</v>
      </c>
      <c r="M116" s="62">
        <f t="shared" ca="1" si="29"/>
        <v>1.9808447212390633E-2</v>
      </c>
      <c r="N116" s="62">
        <f t="shared" ca="1" si="30"/>
        <v>0</v>
      </c>
      <c r="O116" s="72">
        <f t="shared" ca="1" si="31"/>
        <v>0</v>
      </c>
      <c r="P116" s="62">
        <f t="shared" ca="1" si="32"/>
        <v>0</v>
      </c>
      <c r="Q116" s="62">
        <f t="shared" ca="1" si="33"/>
        <v>0</v>
      </c>
      <c r="R116" s="36">
        <f t="shared" ca="1" si="34"/>
        <v>-1.9808447212390633E-2</v>
      </c>
    </row>
    <row r="117" spans="1:18">
      <c r="A117" s="69"/>
      <c r="B117" s="69"/>
      <c r="C117" s="69"/>
      <c r="D117" s="70">
        <f t="shared" si="20"/>
        <v>0</v>
      </c>
      <c r="E117" s="70">
        <f t="shared" si="21"/>
        <v>0</v>
      </c>
      <c r="F117" s="62">
        <f t="shared" si="22"/>
        <v>0</v>
      </c>
      <c r="G117" s="62">
        <f t="shared" si="23"/>
        <v>0</v>
      </c>
      <c r="H117" s="62">
        <f t="shared" si="24"/>
        <v>0</v>
      </c>
      <c r="I117" s="62">
        <f t="shared" si="25"/>
        <v>0</v>
      </c>
      <c r="J117" s="62">
        <f t="shared" si="26"/>
        <v>0</v>
      </c>
      <c r="K117" s="62">
        <f t="shared" si="27"/>
        <v>0</v>
      </c>
      <c r="L117" s="62">
        <f t="shared" si="28"/>
        <v>0</v>
      </c>
      <c r="M117" s="62">
        <f t="shared" ca="1" si="29"/>
        <v>1.9808447212390633E-2</v>
      </c>
      <c r="N117" s="62">
        <f t="shared" ca="1" si="30"/>
        <v>0</v>
      </c>
      <c r="O117" s="72">
        <f t="shared" ca="1" si="31"/>
        <v>0</v>
      </c>
      <c r="P117" s="62">
        <f t="shared" ca="1" si="32"/>
        <v>0</v>
      </c>
      <c r="Q117" s="62">
        <f t="shared" ca="1" si="33"/>
        <v>0</v>
      </c>
      <c r="R117" s="36">
        <f t="shared" ca="1" si="34"/>
        <v>-1.9808447212390633E-2</v>
      </c>
    </row>
    <row r="118" spans="1:18">
      <c r="A118" s="69"/>
      <c r="B118" s="69"/>
      <c r="C118" s="69"/>
      <c r="D118" s="70">
        <f t="shared" si="20"/>
        <v>0</v>
      </c>
      <c r="E118" s="70">
        <f t="shared" si="21"/>
        <v>0</v>
      </c>
      <c r="F118" s="62">
        <f t="shared" si="22"/>
        <v>0</v>
      </c>
      <c r="G118" s="62">
        <f t="shared" si="23"/>
        <v>0</v>
      </c>
      <c r="H118" s="62">
        <f t="shared" si="24"/>
        <v>0</v>
      </c>
      <c r="I118" s="62">
        <f t="shared" si="25"/>
        <v>0</v>
      </c>
      <c r="J118" s="62">
        <f t="shared" si="26"/>
        <v>0</v>
      </c>
      <c r="K118" s="62">
        <f t="shared" si="27"/>
        <v>0</v>
      </c>
      <c r="L118" s="62">
        <f t="shared" si="28"/>
        <v>0</v>
      </c>
      <c r="M118" s="62">
        <f t="shared" ca="1" si="29"/>
        <v>1.9808447212390633E-2</v>
      </c>
      <c r="N118" s="62">
        <f t="shared" ca="1" si="30"/>
        <v>0</v>
      </c>
      <c r="O118" s="72">
        <f t="shared" ca="1" si="31"/>
        <v>0</v>
      </c>
      <c r="P118" s="62">
        <f t="shared" ca="1" si="32"/>
        <v>0</v>
      </c>
      <c r="Q118" s="62">
        <f t="shared" ca="1" si="33"/>
        <v>0</v>
      </c>
      <c r="R118" s="36">
        <f t="shared" ca="1" si="34"/>
        <v>-1.9808447212390633E-2</v>
      </c>
    </row>
    <row r="119" spans="1:18">
      <c r="A119" s="69"/>
      <c r="B119" s="69"/>
      <c r="C119" s="69"/>
      <c r="D119" s="70">
        <f t="shared" si="20"/>
        <v>0</v>
      </c>
      <c r="E119" s="70">
        <f t="shared" si="21"/>
        <v>0</v>
      </c>
      <c r="F119" s="62">
        <f t="shared" si="22"/>
        <v>0</v>
      </c>
      <c r="G119" s="62">
        <f t="shared" si="23"/>
        <v>0</v>
      </c>
      <c r="H119" s="62">
        <f t="shared" si="24"/>
        <v>0</v>
      </c>
      <c r="I119" s="62">
        <f t="shared" si="25"/>
        <v>0</v>
      </c>
      <c r="J119" s="62">
        <f t="shared" si="26"/>
        <v>0</v>
      </c>
      <c r="K119" s="62">
        <f t="shared" si="27"/>
        <v>0</v>
      </c>
      <c r="L119" s="62">
        <f t="shared" si="28"/>
        <v>0</v>
      </c>
      <c r="M119" s="62">
        <f t="shared" ca="1" si="29"/>
        <v>1.9808447212390633E-2</v>
      </c>
      <c r="N119" s="62">
        <f t="shared" ca="1" si="30"/>
        <v>0</v>
      </c>
      <c r="O119" s="72">
        <f t="shared" ca="1" si="31"/>
        <v>0</v>
      </c>
      <c r="P119" s="62">
        <f t="shared" ca="1" si="32"/>
        <v>0</v>
      </c>
      <c r="Q119" s="62">
        <f t="shared" ca="1" si="33"/>
        <v>0</v>
      </c>
      <c r="R119" s="36">
        <f t="shared" ca="1" si="34"/>
        <v>-1.9808447212390633E-2</v>
      </c>
    </row>
    <row r="120" spans="1:18">
      <c r="A120" s="69"/>
      <c r="B120" s="69"/>
      <c r="C120" s="69"/>
      <c r="D120" s="70">
        <f t="shared" si="20"/>
        <v>0</v>
      </c>
      <c r="E120" s="70">
        <f t="shared" si="21"/>
        <v>0</v>
      </c>
      <c r="F120" s="62">
        <f t="shared" si="22"/>
        <v>0</v>
      </c>
      <c r="G120" s="62">
        <f t="shared" si="23"/>
        <v>0</v>
      </c>
      <c r="H120" s="62">
        <f t="shared" si="24"/>
        <v>0</v>
      </c>
      <c r="I120" s="62">
        <f t="shared" si="25"/>
        <v>0</v>
      </c>
      <c r="J120" s="62">
        <f t="shared" si="26"/>
        <v>0</v>
      </c>
      <c r="K120" s="62">
        <f t="shared" si="27"/>
        <v>0</v>
      </c>
      <c r="L120" s="62">
        <f t="shared" si="28"/>
        <v>0</v>
      </c>
      <c r="M120" s="62">
        <f t="shared" ca="1" si="29"/>
        <v>1.9808447212390633E-2</v>
      </c>
      <c r="N120" s="62">
        <f t="shared" ca="1" si="30"/>
        <v>0</v>
      </c>
      <c r="O120" s="72">
        <f t="shared" ca="1" si="31"/>
        <v>0</v>
      </c>
      <c r="P120" s="62">
        <f t="shared" ca="1" si="32"/>
        <v>0</v>
      </c>
      <c r="Q120" s="62">
        <f t="shared" ca="1" si="33"/>
        <v>0</v>
      </c>
      <c r="R120" s="36">
        <f t="shared" ca="1" si="34"/>
        <v>-1.9808447212390633E-2</v>
      </c>
    </row>
    <row r="121" spans="1:18">
      <c r="A121" s="69"/>
      <c r="B121" s="69"/>
      <c r="C121" s="69"/>
      <c r="D121" s="70">
        <f t="shared" si="20"/>
        <v>0</v>
      </c>
      <c r="E121" s="70">
        <f t="shared" si="21"/>
        <v>0</v>
      </c>
      <c r="F121" s="62">
        <f t="shared" si="22"/>
        <v>0</v>
      </c>
      <c r="G121" s="62">
        <f t="shared" si="23"/>
        <v>0</v>
      </c>
      <c r="H121" s="62">
        <f t="shared" si="24"/>
        <v>0</v>
      </c>
      <c r="I121" s="62">
        <f t="shared" si="25"/>
        <v>0</v>
      </c>
      <c r="J121" s="62">
        <f t="shared" si="26"/>
        <v>0</v>
      </c>
      <c r="K121" s="62">
        <f t="shared" si="27"/>
        <v>0</v>
      </c>
      <c r="L121" s="62">
        <f t="shared" si="28"/>
        <v>0</v>
      </c>
      <c r="M121" s="62">
        <f t="shared" ca="1" si="29"/>
        <v>1.9808447212390633E-2</v>
      </c>
      <c r="N121" s="62">
        <f t="shared" ca="1" si="30"/>
        <v>0</v>
      </c>
      <c r="O121" s="72">
        <f t="shared" ca="1" si="31"/>
        <v>0</v>
      </c>
      <c r="P121" s="62">
        <f t="shared" ca="1" si="32"/>
        <v>0</v>
      </c>
      <c r="Q121" s="62">
        <f t="shared" ca="1" si="33"/>
        <v>0</v>
      </c>
      <c r="R121" s="36">
        <f t="shared" ca="1" si="34"/>
        <v>-1.9808447212390633E-2</v>
      </c>
    </row>
    <row r="122" spans="1:18">
      <c r="A122" s="69"/>
      <c r="B122" s="69"/>
      <c r="C122" s="69"/>
      <c r="D122" s="70">
        <f t="shared" si="20"/>
        <v>0</v>
      </c>
      <c r="E122" s="70">
        <f t="shared" si="21"/>
        <v>0</v>
      </c>
      <c r="F122" s="62">
        <f t="shared" si="22"/>
        <v>0</v>
      </c>
      <c r="G122" s="62">
        <f t="shared" si="23"/>
        <v>0</v>
      </c>
      <c r="H122" s="62">
        <f t="shared" si="24"/>
        <v>0</v>
      </c>
      <c r="I122" s="62">
        <f t="shared" si="25"/>
        <v>0</v>
      </c>
      <c r="J122" s="62">
        <f t="shared" si="26"/>
        <v>0</v>
      </c>
      <c r="K122" s="62">
        <f t="shared" si="27"/>
        <v>0</v>
      </c>
      <c r="L122" s="62">
        <f t="shared" si="28"/>
        <v>0</v>
      </c>
      <c r="M122" s="62">
        <f t="shared" ca="1" si="29"/>
        <v>1.9808447212390633E-2</v>
      </c>
      <c r="N122" s="62">
        <f t="shared" ca="1" si="30"/>
        <v>0</v>
      </c>
      <c r="O122" s="72">
        <f t="shared" ca="1" si="31"/>
        <v>0</v>
      </c>
      <c r="P122" s="62">
        <f t="shared" ca="1" si="32"/>
        <v>0</v>
      </c>
      <c r="Q122" s="62">
        <f t="shared" ca="1" si="33"/>
        <v>0</v>
      </c>
      <c r="R122" s="36">
        <f t="shared" ca="1" si="34"/>
        <v>-1.9808447212390633E-2</v>
      </c>
    </row>
    <row r="123" spans="1:18">
      <c r="A123" s="69"/>
      <c r="B123" s="69"/>
      <c r="C123" s="69"/>
      <c r="D123" s="70">
        <f t="shared" si="20"/>
        <v>0</v>
      </c>
      <c r="E123" s="70">
        <f t="shared" si="21"/>
        <v>0</v>
      </c>
      <c r="F123" s="62">
        <f t="shared" si="22"/>
        <v>0</v>
      </c>
      <c r="G123" s="62">
        <f t="shared" si="23"/>
        <v>0</v>
      </c>
      <c r="H123" s="62">
        <f t="shared" si="24"/>
        <v>0</v>
      </c>
      <c r="I123" s="62">
        <f t="shared" si="25"/>
        <v>0</v>
      </c>
      <c r="J123" s="62">
        <f t="shared" si="26"/>
        <v>0</v>
      </c>
      <c r="K123" s="62">
        <f t="shared" si="27"/>
        <v>0</v>
      </c>
      <c r="L123" s="62">
        <f t="shared" si="28"/>
        <v>0</v>
      </c>
      <c r="M123" s="62">
        <f t="shared" ca="1" si="29"/>
        <v>1.9808447212390633E-2</v>
      </c>
      <c r="N123" s="62">
        <f t="shared" ca="1" si="30"/>
        <v>0</v>
      </c>
      <c r="O123" s="72">
        <f t="shared" ca="1" si="31"/>
        <v>0</v>
      </c>
      <c r="P123" s="62">
        <f t="shared" ca="1" si="32"/>
        <v>0</v>
      </c>
      <c r="Q123" s="62">
        <f t="shared" ca="1" si="33"/>
        <v>0</v>
      </c>
      <c r="R123" s="36">
        <f t="shared" ca="1" si="34"/>
        <v>-1.9808447212390633E-2</v>
      </c>
    </row>
    <row r="124" spans="1:18">
      <c r="A124" s="69"/>
      <c r="B124" s="69"/>
      <c r="C124" s="69"/>
      <c r="D124" s="70">
        <f t="shared" si="20"/>
        <v>0</v>
      </c>
      <c r="E124" s="70">
        <f t="shared" si="21"/>
        <v>0</v>
      </c>
      <c r="F124" s="62">
        <f t="shared" si="22"/>
        <v>0</v>
      </c>
      <c r="G124" s="62">
        <f t="shared" si="23"/>
        <v>0</v>
      </c>
      <c r="H124" s="62">
        <f t="shared" si="24"/>
        <v>0</v>
      </c>
      <c r="I124" s="62">
        <f t="shared" si="25"/>
        <v>0</v>
      </c>
      <c r="J124" s="62">
        <f t="shared" si="26"/>
        <v>0</v>
      </c>
      <c r="K124" s="62">
        <f t="shared" si="27"/>
        <v>0</v>
      </c>
      <c r="L124" s="62">
        <f t="shared" si="28"/>
        <v>0</v>
      </c>
      <c r="M124" s="62">
        <f t="shared" ca="1" si="29"/>
        <v>1.9808447212390633E-2</v>
      </c>
      <c r="N124" s="62">
        <f t="shared" ca="1" si="30"/>
        <v>0</v>
      </c>
      <c r="O124" s="72">
        <f t="shared" ca="1" si="31"/>
        <v>0</v>
      </c>
      <c r="P124" s="62">
        <f t="shared" ca="1" si="32"/>
        <v>0</v>
      </c>
      <c r="Q124" s="62">
        <f t="shared" ca="1" si="33"/>
        <v>0</v>
      </c>
      <c r="R124" s="36">
        <f t="shared" ca="1" si="34"/>
        <v>-1.9808447212390633E-2</v>
      </c>
    </row>
    <row r="125" spans="1:18">
      <c r="A125" s="69"/>
      <c r="B125" s="69"/>
      <c r="C125" s="69"/>
      <c r="D125" s="70">
        <f t="shared" si="20"/>
        <v>0</v>
      </c>
      <c r="E125" s="70">
        <f t="shared" si="21"/>
        <v>0</v>
      </c>
      <c r="F125" s="62">
        <f t="shared" si="22"/>
        <v>0</v>
      </c>
      <c r="G125" s="62">
        <f t="shared" si="23"/>
        <v>0</v>
      </c>
      <c r="H125" s="62">
        <f t="shared" si="24"/>
        <v>0</v>
      </c>
      <c r="I125" s="62">
        <f t="shared" si="25"/>
        <v>0</v>
      </c>
      <c r="J125" s="62">
        <f t="shared" si="26"/>
        <v>0</v>
      </c>
      <c r="K125" s="62">
        <f t="shared" si="27"/>
        <v>0</v>
      </c>
      <c r="L125" s="62">
        <f t="shared" si="28"/>
        <v>0</v>
      </c>
      <c r="M125" s="62">
        <f t="shared" ca="1" si="29"/>
        <v>1.9808447212390633E-2</v>
      </c>
      <c r="N125" s="62">
        <f t="shared" ca="1" si="30"/>
        <v>0</v>
      </c>
      <c r="O125" s="72">
        <f t="shared" ca="1" si="31"/>
        <v>0</v>
      </c>
      <c r="P125" s="62">
        <f t="shared" ca="1" si="32"/>
        <v>0</v>
      </c>
      <c r="Q125" s="62">
        <f t="shared" ca="1" si="33"/>
        <v>0</v>
      </c>
      <c r="R125" s="36">
        <f t="shared" ca="1" si="34"/>
        <v>-1.9808447212390633E-2</v>
      </c>
    </row>
    <row r="126" spans="1:18">
      <c r="A126" s="69"/>
      <c r="B126" s="69"/>
      <c r="C126" s="69"/>
      <c r="D126" s="70">
        <f t="shared" si="20"/>
        <v>0</v>
      </c>
      <c r="E126" s="70">
        <f t="shared" si="21"/>
        <v>0</v>
      </c>
      <c r="F126" s="62">
        <f t="shared" si="22"/>
        <v>0</v>
      </c>
      <c r="G126" s="62">
        <f t="shared" si="23"/>
        <v>0</v>
      </c>
      <c r="H126" s="62">
        <f t="shared" si="24"/>
        <v>0</v>
      </c>
      <c r="I126" s="62">
        <f t="shared" si="25"/>
        <v>0</v>
      </c>
      <c r="J126" s="62">
        <f t="shared" si="26"/>
        <v>0</v>
      </c>
      <c r="K126" s="62">
        <f t="shared" si="27"/>
        <v>0</v>
      </c>
      <c r="L126" s="62">
        <f t="shared" si="28"/>
        <v>0</v>
      </c>
      <c r="M126" s="62">
        <f t="shared" ca="1" si="29"/>
        <v>1.9808447212390633E-2</v>
      </c>
      <c r="N126" s="62">
        <f t="shared" ca="1" si="30"/>
        <v>0</v>
      </c>
      <c r="O126" s="72">
        <f t="shared" ca="1" si="31"/>
        <v>0</v>
      </c>
      <c r="P126" s="62">
        <f t="shared" ca="1" si="32"/>
        <v>0</v>
      </c>
      <c r="Q126" s="62">
        <f t="shared" ca="1" si="33"/>
        <v>0</v>
      </c>
      <c r="R126" s="36">
        <f t="shared" ca="1" si="34"/>
        <v>-1.9808447212390633E-2</v>
      </c>
    </row>
    <row r="127" spans="1:18">
      <c r="A127" s="69"/>
      <c r="B127" s="69"/>
      <c r="C127" s="69"/>
      <c r="D127" s="70">
        <f t="shared" si="20"/>
        <v>0</v>
      </c>
      <c r="E127" s="70">
        <f t="shared" si="21"/>
        <v>0</v>
      </c>
      <c r="F127" s="62">
        <f t="shared" si="22"/>
        <v>0</v>
      </c>
      <c r="G127" s="62">
        <f t="shared" si="23"/>
        <v>0</v>
      </c>
      <c r="H127" s="62">
        <f t="shared" si="24"/>
        <v>0</v>
      </c>
      <c r="I127" s="62">
        <f t="shared" si="25"/>
        <v>0</v>
      </c>
      <c r="J127" s="62">
        <f t="shared" si="26"/>
        <v>0</v>
      </c>
      <c r="K127" s="62">
        <f t="shared" si="27"/>
        <v>0</v>
      </c>
      <c r="L127" s="62">
        <f t="shared" si="28"/>
        <v>0</v>
      </c>
      <c r="M127" s="62">
        <f t="shared" ca="1" si="29"/>
        <v>1.9808447212390633E-2</v>
      </c>
      <c r="N127" s="62">
        <f t="shared" ca="1" si="30"/>
        <v>0</v>
      </c>
      <c r="O127" s="72">
        <f t="shared" ca="1" si="31"/>
        <v>0</v>
      </c>
      <c r="P127" s="62">
        <f t="shared" ca="1" si="32"/>
        <v>0</v>
      </c>
      <c r="Q127" s="62">
        <f t="shared" ca="1" si="33"/>
        <v>0</v>
      </c>
      <c r="R127" s="36">
        <f t="shared" ca="1" si="34"/>
        <v>-1.9808447212390633E-2</v>
      </c>
    </row>
    <row r="128" spans="1:18">
      <c r="A128" s="69"/>
      <c r="B128" s="69"/>
      <c r="C128" s="69"/>
      <c r="D128" s="70">
        <f t="shared" si="20"/>
        <v>0</v>
      </c>
      <c r="E128" s="70">
        <f t="shared" si="21"/>
        <v>0</v>
      </c>
      <c r="F128" s="62">
        <f t="shared" si="22"/>
        <v>0</v>
      </c>
      <c r="G128" s="62">
        <f t="shared" si="23"/>
        <v>0</v>
      </c>
      <c r="H128" s="62">
        <f t="shared" si="24"/>
        <v>0</v>
      </c>
      <c r="I128" s="62">
        <f t="shared" si="25"/>
        <v>0</v>
      </c>
      <c r="J128" s="62">
        <f t="shared" si="26"/>
        <v>0</v>
      </c>
      <c r="K128" s="62">
        <f t="shared" si="27"/>
        <v>0</v>
      </c>
      <c r="L128" s="62">
        <f t="shared" si="28"/>
        <v>0</v>
      </c>
      <c r="M128" s="62">
        <f t="shared" ca="1" si="29"/>
        <v>1.9808447212390633E-2</v>
      </c>
      <c r="N128" s="62">
        <f t="shared" ca="1" si="30"/>
        <v>0</v>
      </c>
      <c r="O128" s="72">
        <f t="shared" ca="1" si="31"/>
        <v>0</v>
      </c>
      <c r="P128" s="62">
        <f t="shared" ca="1" si="32"/>
        <v>0</v>
      </c>
      <c r="Q128" s="62">
        <f t="shared" ca="1" si="33"/>
        <v>0</v>
      </c>
      <c r="R128" s="36">
        <f t="shared" ca="1" si="34"/>
        <v>-1.9808447212390633E-2</v>
      </c>
    </row>
    <row r="129" spans="1:18">
      <c r="A129" s="69"/>
      <c r="B129" s="69"/>
      <c r="C129" s="69"/>
      <c r="D129" s="70">
        <f t="shared" si="20"/>
        <v>0</v>
      </c>
      <c r="E129" s="70">
        <f t="shared" si="21"/>
        <v>0</v>
      </c>
      <c r="F129" s="62">
        <f t="shared" si="22"/>
        <v>0</v>
      </c>
      <c r="G129" s="62">
        <f t="shared" si="23"/>
        <v>0</v>
      </c>
      <c r="H129" s="62">
        <f t="shared" si="24"/>
        <v>0</v>
      </c>
      <c r="I129" s="62">
        <f t="shared" si="25"/>
        <v>0</v>
      </c>
      <c r="J129" s="62">
        <f t="shared" si="26"/>
        <v>0</v>
      </c>
      <c r="K129" s="62">
        <f t="shared" si="27"/>
        <v>0</v>
      </c>
      <c r="L129" s="62">
        <f t="shared" si="28"/>
        <v>0</v>
      </c>
      <c r="M129" s="62">
        <f t="shared" ca="1" si="29"/>
        <v>1.9808447212390633E-2</v>
      </c>
      <c r="N129" s="62">
        <f t="shared" ca="1" si="30"/>
        <v>0</v>
      </c>
      <c r="O129" s="72">
        <f t="shared" ca="1" si="31"/>
        <v>0</v>
      </c>
      <c r="P129" s="62">
        <f t="shared" ca="1" si="32"/>
        <v>0</v>
      </c>
      <c r="Q129" s="62">
        <f t="shared" ca="1" si="33"/>
        <v>0</v>
      </c>
      <c r="R129" s="36">
        <f t="shared" ca="1" si="34"/>
        <v>-1.9808447212390633E-2</v>
      </c>
    </row>
    <row r="130" spans="1:18">
      <c r="A130" s="69"/>
      <c r="B130" s="69"/>
      <c r="C130" s="69"/>
      <c r="D130" s="70">
        <f t="shared" si="20"/>
        <v>0</v>
      </c>
      <c r="E130" s="70">
        <f t="shared" si="21"/>
        <v>0</v>
      </c>
      <c r="F130" s="62">
        <f t="shared" si="22"/>
        <v>0</v>
      </c>
      <c r="G130" s="62">
        <f t="shared" si="23"/>
        <v>0</v>
      </c>
      <c r="H130" s="62">
        <f t="shared" si="24"/>
        <v>0</v>
      </c>
      <c r="I130" s="62">
        <f t="shared" si="25"/>
        <v>0</v>
      </c>
      <c r="J130" s="62">
        <f t="shared" si="26"/>
        <v>0</v>
      </c>
      <c r="K130" s="62">
        <f t="shared" si="27"/>
        <v>0</v>
      </c>
      <c r="L130" s="62">
        <f t="shared" si="28"/>
        <v>0</v>
      </c>
      <c r="M130" s="62">
        <f t="shared" ca="1" si="29"/>
        <v>1.9808447212390633E-2</v>
      </c>
      <c r="N130" s="62">
        <f t="shared" ca="1" si="30"/>
        <v>0</v>
      </c>
      <c r="O130" s="72">
        <f t="shared" ca="1" si="31"/>
        <v>0</v>
      </c>
      <c r="P130" s="62">
        <f t="shared" ca="1" si="32"/>
        <v>0</v>
      </c>
      <c r="Q130" s="62">
        <f t="shared" ca="1" si="33"/>
        <v>0</v>
      </c>
      <c r="R130" s="36">
        <f t="shared" ca="1" si="34"/>
        <v>-1.9808447212390633E-2</v>
      </c>
    </row>
    <row r="131" spans="1:18">
      <c r="A131" s="69"/>
      <c r="B131" s="69"/>
      <c r="C131" s="69"/>
      <c r="D131" s="70">
        <f t="shared" si="20"/>
        <v>0</v>
      </c>
      <c r="E131" s="70">
        <f t="shared" si="21"/>
        <v>0</v>
      </c>
      <c r="F131" s="62">
        <f t="shared" si="22"/>
        <v>0</v>
      </c>
      <c r="G131" s="62">
        <f t="shared" si="23"/>
        <v>0</v>
      </c>
      <c r="H131" s="62">
        <f t="shared" si="24"/>
        <v>0</v>
      </c>
      <c r="I131" s="62">
        <f t="shared" si="25"/>
        <v>0</v>
      </c>
      <c r="J131" s="62">
        <f t="shared" si="26"/>
        <v>0</v>
      </c>
      <c r="K131" s="62">
        <f t="shared" si="27"/>
        <v>0</v>
      </c>
      <c r="L131" s="62">
        <f t="shared" si="28"/>
        <v>0</v>
      </c>
      <c r="M131" s="62">
        <f t="shared" ca="1" si="29"/>
        <v>1.9808447212390633E-2</v>
      </c>
      <c r="N131" s="62">
        <f t="shared" ca="1" si="30"/>
        <v>0</v>
      </c>
      <c r="O131" s="72">
        <f t="shared" ca="1" si="31"/>
        <v>0</v>
      </c>
      <c r="P131" s="62">
        <f t="shared" ca="1" si="32"/>
        <v>0</v>
      </c>
      <c r="Q131" s="62">
        <f t="shared" ca="1" si="33"/>
        <v>0</v>
      </c>
      <c r="R131" s="36">
        <f t="shared" ca="1" si="34"/>
        <v>-1.9808447212390633E-2</v>
      </c>
    </row>
    <row r="132" spans="1:18">
      <c r="A132" s="69"/>
      <c r="B132" s="69"/>
      <c r="C132" s="69"/>
      <c r="D132" s="70">
        <f t="shared" si="20"/>
        <v>0</v>
      </c>
      <c r="E132" s="70">
        <f t="shared" si="21"/>
        <v>0</v>
      </c>
      <c r="F132" s="62">
        <f t="shared" si="22"/>
        <v>0</v>
      </c>
      <c r="G132" s="62">
        <f t="shared" si="23"/>
        <v>0</v>
      </c>
      <c r="H132" s="62">
        <f t="shared" si="24"/>
        <v>0</v>
      </c>
      <c r="I132" s="62">
        <f t="shared" si="25"/>
        <v>0</v>
      </c>
      <c r="J132" s="62">
        <f t="shared" si="26"/>
        <v>0</v>
      </c>
      <c r="K132" s="62">
        <f t="shared" si="27"/>
        <v>0</v>
      </c>
      <c r="L132" s="62">
        <f t="shared" si="28"/>
        <v>0</v>
      </c>
      <c r="M132" s="62">
        <f t="shared" ca="1" si="29"/>
        <v>1.9808447212390633E-2</v>
      </c>
      <c r="N132" s="62">
        <f t="shared" ca="1" si="30"/>
        <v>0</v>
      </c>
      <c r="O132" s="72">
        <f t="shared" ca="1" si="31"/>
        <v>0</v>
      </c>
      <c r="P132" s="62">
        <f t="shared" ca="1" si="32"/>
        <v>0</v>
      </c>
      <c r="Q132" s="62">
        <f t="shared" ca="1" si="33"/>
        <v>0</v>
      </c>
      <c r="R132" s="36">
        <f t="shared" ca="1" si="34"/>
        <v>-1.9808447212390633E-2</v>
      </c>
    </row>
    <row r="133" spans="1:18">
      <c r="A133" s="69"/>
      <c r="B133" s="69"/>
      <c r="C133" s="69"/>
      <c r="D133" s="70">
        <f t="shared" si="20"/>
        <v>0</v>
      </c>
      <c r="E133" s="70">
        <f t="shared" si="21"/>
        <v>0</v>
      </c>
      <c r="F133" s="62">
        <f t="shared" si="22"/>
        <v>0</v>
      </c>
      <c r="G133" s="62">
        <f t="shared" si="23"/>
        <v>0</v>
      </c>
      <c r="H133" s="62">
        <f t="shared" si="24"/>
        <v>0</v>
      </c>
      <c r="I133" s="62">
        <f t="shared" si="25"/>
        <v>0</v>
      </c>
      <c r="J133" s="62">
        <f t="shared" si="26"/>
        <v>0</v>
      </c>
      <c r="K133" s="62">
        <f t="shared" si="27"/>
        <v>0</v>
      </c>
      <c r="L133" s="62">
        <f t="shared" si="28"/>
        <v>0</v>
      </c>
      <c r="M133" s="62">
        <f t="shared" ca="1" si="29"/>
        <v>1.9808447212390633E-2</v>
      </c>
      <c r="N133" s="62">
        <f t="shared" ca="1" si="30"/>
        <v>0</v>
      </c>
      <c r="O133" s="72">
        <f t="shared" ca="1" si="31"/>
        <v>0</v>
      </c>
      <c r="P133" s="62">
        <f t="shared" ca="1" si="32"/>
        <v>0</v>
      </c>
      <c r="Q133" s="62">
        <f t="shared" ca="1" si="33"/>
        <v>0</v>
      </c>
      <c r="R133" s="36">
        <f t="shared" ca="1" si="34"/>
        <v>-1.9808447212390633E-2</v>
      </c>
    </row>
    <row r="134" spans="1:18">
      <c r="A134" s="69"/>
      <c r="B134" s="69"/>
      <c r="C134" s="69"/>
      <c r="D134" s="70">
        <f t="shared" si="20"/>
        <v>0</v>
      </c>
      <c r="E134" s="70">
        <f t="shared" si="21"/>
        <v>0</v>
      </c>
      <c r="F134" s="62">
        <f t="shared" si="22"/>
        <v>0</v>
      </c>
      <c r="G134" s="62">
        <f t="shared" si="23"/>
        <v>0</v>
      </c>
      <c r="H134" s="62">
        <f t="shared" si="24"/>
        <v>0</v>
      </c>
      <c r="I134" s="62">
        <f t="shared" si="25"/>
        <v>0</v>
      </c>
      <c r="J134" s="62">
        <f t="shared" si="26"/>
        <v>0</v>
      </c>
      <c r="K134" s="62">
        <f t="shared" si="27"/>
        <v>0</v>
      </c>
      <c r="L134" s="62">
        <f t="shared" si="28"/>
        <v>0</v>
      </c>
      <c r="M134" s="62">
        <f t="shared" ca="1" si="29"/>
        <v>1.9808447212390633E-2</v>
      </c>
      <c r="N134" s="62">
        <f t="shared" ca="1" si="30"/>
        <v>0</v>
      </c>
      <c r="O134" s="72">
        <f t="shared" ca="1" si="31"/>
        <v>0</v>
      </c>
      <c r="P134" s="62">
        <f t="shared" ca="1" si="32"/>
        <v>0</v>
      </c>
      <c r="Q134" s="62">
        <f t="shared" ca="1" si="33"/>
        <v>0</v>
      </c>
      <c r="R134" s="36">
        <f t="shared" ca="1" si="34"/>
        <v>-1.9808447212390633E-2</v>
      </c>
    </row>
    <row r="135" spans="1:18">
      <c r="A135" s="69"/>
      <c r="B135" s="69"/>
      <c r="C135" s="69"/>
      <c r="D135" s="70">
        <f t="shared" si="20"/>
        <v>0</v>
      </c>
      <c r="E135" s="70">
        <f t="shared" si="21"/>
        <v>0</v>
      </c>
      <c r="F135" s="62">
        <f t="shared" si="22"/>
        <v>0</v>
      </c>
      <c r="G135" s="62">
        <f t="shared" si="23"/>
        <v>0</v>
      </c>
      <c r="H135" s="62">
        <f t="shared" si="24"/>
        <v>0</v>
      </c>
      <c r="I135" s="62">
        <f t="shared" si="25"/>
        <v>0</v>
      </c>
      <c r="J135" s="62">
        <f t="shared" si="26"/>
        <v>0</v>
      </c>
      <c r="K135" s="62">
        <f t="shared" si="27"/>
        <v>0</v>
      </c>
      <c r="L135" s="62">
        <f t="shared" si="28"/>
        <v>0</v>
      </c>
      <c r="M135" s="62">
        <f t="shared" ca="1" si="29"/>
        <v>1.9808447212390633E-2</v>
      </c>
      <c r="N135" s="62">
        <f t="shared" ca="1" si="30"/>
        <v>0</v>
      </c>
      <c r="O135" s="72">
        <f t="shared" ca="1" si="31"/>
        <v>0</v>
      </c>
      <c r="P135" s="62">
        <f t="shared" ca="1" si="32"/>
        <v>0</v>
      </c>
      <c r="Q135" s="62">
        <f t="shared" ca="1" si="33"/>
        <v>0</v>
      </c>
      <c r="R135" s="36">
        <f t="shared" ca="1" si="34"/>
        <v>-1.9808447212390633E-2</v>
      </c>
    </row>
    <row r="136" spans="1:18">
      <c r="A136" s="69"/>
      <c r="B136" s="69"/>
      <c r="C136" s="69"/>
      <c r="D136" s="70">
        <f t="shared" si="20"/>
        <v>0</v>
      </c>
      <c r="E136" s="70">
        <f t="shared" si="21"/>
        <v>0</v>
      </c>
      <c r="F136" s="62">
        <f t="shared" si="22"/>
        <v>0</v>
      </c>
      <c r="G136" s="62">
        <f t="shared" si="23"/>
        <v>0</v>
      </c>
      <c r="H136" s="62">
        <f t="shared" si="24"/>
        <v>0</v>
      </c>
      <c r="I136" s="62">
        <f t="shared" si="25"/>
        <v>0</v>
      </c>
      <c r="J136" s="62">
        <f t="shared" si="26"/>
        <v>0</v>
      </c>
      <c r="K136" s="62">
        <f t="shared" si="27"/>
        <v>0</v>
      </c>
      <c r="L136" s="62">
        <f t="shared" si="28"/>
        <v>0</v>
      </c>
      <c r="M136" s="62">
        <f t="shared" ca="1" si="29"/>
        <v>1.9808447212390633E-2</v>
      </c>
      <c r="N136" s="62">
        <f t="shared" ca="1" si="30"/>
        <v>0</v>
      </c>
      <c r="O136" s="72">
        <f t="shared" ca="1" si="31"/>
        <v>0</v>
      </c>
      <c r="P136" s="62">
        <f t="shared" ca="1" si="32"/>
        <v>0</v>
      </c>
      <c r="Q136" s="62">
        <f t="shared" ca="1" si="33"/>
        <v>0</v>
      </c>
      <c r="R136" s="36">
        <f t="shared" ca="1" si="34"/>
        <v>-1.9808447212390633E-2</v>
      </c>
    </row>
    <row r="137" spans="1:18">
      <c r="A137" s="69"/>
      <c r="B137" s="69"/>
      <c r="C137" s="69"/>
      <c r="D137" s="70">
        <f t="shared" si="20"/>
        <v>0</v>
      </c>
      <c r="E137" s="70">
        <f t="shared" si="21"/>
        <v>0</v>
      </c>
      <c r="F137" s="62">
        <f t="shared" si="22"/>
        <v>0</v>
      </c>
      <c r="G137" s="62">
        <f t="shared" si="23"/>
        <v>0</v>
      </c>
      <c r="H137" s="62">
        <f t="shared" si="24"/>
        <v>0</v>
      </c>
      <c r="I137" s="62">
        <f t="shared" si="25"/>
        <v>0</v>
      </c>
      <c r="J137" s="62">
        <f t="shared" si="26"/>
        <v>0</v>
      </c>
      <c r="K137" s="62">
        <f t="shared" si="27"/>
        <v>0</v>
      </c>
      <c r="L137" s="62">
        <f t="shared" si="28"/>
        <v>0</v>
      </c>
      <c r="M137" s="62">
        <f t="shared" ca="1" si="29"/>
        <v>1.9808447212390633E-2</v>
      </c>
      <c r="N137" s="62">
        <f t="shared" ca="1" si="30"/>
        <v>0</v>
      </c>
      <c r="O137" s="72">
        <f t="shared" ca="1" si="31"/>
        <v>0</v>
      </c>
      <c r="P137" s="62">
        <f t="shared" ca="1" si="32"/>
        <v>0</v>
      </c>
      <c r="Q137" s="62">
        <f t="shared" ca="1" si="33"/>
        <v>0</v>
      </c>
      <c r="R137" s="36">
        <f t="shared" ca="1" si="34"/>
        <v>-1.9808447212390633E-2</v>
      </c>
    </row>
    <row r="138" spans="1:18">
      <c r="A138" s="69"/>
      <c r="B138" s="69"/>
      <c r="C138" s="69"/>
      <c r="D138" s="70">
        <f t="shared" si="20"/>
        <v>0</v>
      </c>
      <c r="E138" s="70">
        <f t="shared" si="21"/>
        <v>0</v>
      </c>
      <c r="F138" s="62">
        <f t="shared" si="22"/>
        <v>0</v>
      </c>
      <c r="G138" s="62">
        <f t="shared" si="23"/>
        <v>0</v>
      </c>
      <c r="H138" s="62">
        <f t="shared" si="24"/>
        <v>0</v>
      </c>
      <c r="I138" s="62">
        <f t="shared" si="25"/>
        <v>0</v>
      </c>
      <c r="J138" s="62">
        <f t="shared" si="26"/>
        <v>0</v>
      </c>
      <c r="K138" s="62">
        <f t="shared" si="27"/>
        <v>0</v>
      </c>
      <c r="L138" s="62">
        <f t="shared" si="28"/>
        <v>0</v>
      </c>
      <c r="M138" s="62">
        <f t="shared" ca="1" si="29"/>
        <v>1.9808447212390633E-2</v>
      </c>
      <c r="N138" s="62">
        <f t="shared" ca="1" si="30"/>
        <v>0</v>
      </c>
      <c r="O138" s="72">
        <f t="shared" ca="1" si="31"/>
        <v>0</v>
      </c>
      <c r="P138" s="62">
        <f t="shared" ca="1" si="32"/>
        <v>0</v>
      </c>
      <c r="Q138" s="62">
        <f t="shared" ca="1" si="33"/>
        <v>0</v>
      </c>
      <c r="R138" s="36">
        <f t="shared" ca="1" si="34"/>
        <v>-1.9808447212390633E-2</v>
      </c>
    </row>
    <row r="139" spans="1:18">
      <c r="A139" s="69"/>
      <c r="B139" s="69"/>
      <c r="C139" s="69"/>
      <c r="D139" s="70">
        <f t="shared" si="20"/>
        <v>0</v>
      </c>
      <c r="E139" s="70">
        <f t="shared" si="21"/>
        <v>0</v>
      </c>
      <c r="F139" s="62">
        <f t="shared" si="22"/>
        <v>0</v>
      </c>
      <c r="G139" s="62">
        <f t="shared" si="23"/>
        <v>0</v>
      </c>
      <c r="H139" s="62">
        <f t="shared" si="24"/>
        <v>0</v>
      </c>
      <c r="I139" s="62">
        <f t="shared" si="25"/>
        <v>0</v>
      </c>
      <c r="J139" s="62">
        <f t="shared" si="26"/>
        <v>0</v>
      </c>
      <c r="K139" s="62">
        <f t="shared" si="27"/>
        <v>0</v>
      </c>
      <c r="L139" s="62">
        <f t="shared" si="28"/>
        <v>0</v>
      </c>
      <c r="M139" s="62">
        <f t="shared" ca="1" si="29"/>
        <v>1.9808447212390633E-2</v>
      </c>
      <c r="N139" s="62">
        <f t="shared" ca="1" si="30"/>
        <v>0</v>
      </c>
      <c r="O139" s="72">
        <f t="shared" ca="1" si="31"/>
        <v>0</v>
      </c>
      <c r="P139" s="62">
        <f t="shared" ca="1" si="32"/>
        <v>0</v>
      </c>
      <c r="Q139" s="62">
        <f t="shared" ca="1" si="33"/>
        <v>0</v>
      </c>
      <c r="R139" s="36">
        <f t="shared" ca="1" si="34"/>
        <v>-1.9808447212390633E-2</v>
      </c>
    </row>
    <row r="140" spans="1:18">
      <c r="A140" s="69"/>
      <c r="B140" s="69"/>
      <c r="C140" s="69"/>
      <c r="D140" s="70">
        <f t="shared" si="20"/>
        <v>0</v>
      </c>
      <c r="E140" s="70">
        <f t="shared" si="21"/>
        <v>0</v>
      </c>
      <c r="F140" s="62">
        <f t="shared" si="22"/>
        <v>0</v>
      </c>
      <c r="G140" s="62">
        <f t="shared" si="23"/>
        <v>0</v>
      </c>
      <c r="H140" s="62">
        <f t="shared" si="24"/>
        <v>0</v>
      </c>
      <c r="I140" s="62">
        <f t="shared" si="25"/>
        <v>0</v>
      </c>
      <c r="J140" s="62">
        <f t="shared" si="26"/>
        <v>0</v>
      </c>
      <c r="K140" s="62">
        <f t="shared" si="27"/>
        <v>0</v>
      </c>
      <c r="L140" s="62">
        <f t="shared" si="28"/>
        <v>0</v>
      </c>
      <c r="M140" s="62">
        <f t="shared" ca="1" si="29"/>
        <v>1.9808447212390633E-2</v>
      </c>
      <c r="N140" s="62">
        <f t="shared" ca="1" si="30"/>
        <v>0</v>
      </c>
      <c r="O140" s="72">
        <f t="shared" ca="1" si="31"/>
        <v>0</v>
      </c>
      <c r="P140" s="62">
        <f t="shared" ca="1" si="32"/>
        <v>0</v>
      </c>
      <c r="Q140" s="62">
        <f t="shared" ca="1" si="33"/>
        <v>0</v>
      </c>
      <c r="R140" s="36">
        <f t="shared" ca="1" si="34"/>
        <v>-1.9808447212390633E-2</v>
      </c>
    </row>
    <row r="141" spans="1:18">
      <c r="A141" s="69"/>
      <c r="B141" s="69"/>
      <c r="C141" s="69"/>
      <c r="D141" s="70">
        <f t="shared" si="20"/>
        <v>0</v>
      </c>
      <c r="E141" s="70">
        <f t="shared" si="21"/>
        <v>0</v>
      </c>
      <c r="F141" s="62">
        <f t="shared" si="22"/>
        <v>0</v>
      </c>
      <c r="G141" s="62">
        <f t="shared" si="23"/>
        <v>0</v>
      </c>
      <c r="H141" s="62">
        <f t="shared" si="24"/>
        <v>0</v>
      </c>
      <c r="I141" s="62">
        <f t="shared" si="25"/>
        <v>0</v>
      </c>
      <c r="J141" s="62">
        <f t="shared" si="26"/>
        <v>0</v>
      </c>
      <c r="K141" s="62">
        <f t="shared" si="27"/>
        <v>0</v>
      </c>
      <c r="L141" s="62">
        <f t="shared" si="28"/>
        <v>0</v>
      </c>
      <c r="M141" s="62">
        <f t="shared" ca="1" si="29"/>
        <v>1.9808447212390633E-2</v>
      </c>
      <c r="N141" s="62">
        <f t="shared" ca="1" si="30"/>
        <v>0</v>
      </c>
      <c r="O141" s="72">
        <f t="shared" ca="1" si="31"/>
        <v>0</v>
      </c>
      <c r="P141" s="62">
        <f t="shared" ca="1" si="32"/>
        <v>0</v>
      </c>
      <c r="Q141" s="62">
        <f t="shared" ca="1" si="33"/>
        <v>0</v>
      </c>
      <c r="R141" s="36">
        <f t="shared" ca="1" si="34"/>
        <v>-1.9808447212390633E-2</v>
      </c>
    </row>
    <row r="142" spans="1:18">
      <c r="A142" s="69"/>
      <c r="B142" s="69"/>
      <c r="C142" s="69"/>
      <c r="D142" s="70">
        <f t="shared" si="20"/>
        <v>0</v>
      </c>
      <c r="E142" s="70">
        <f t="shared" si="21"/>
        <v>0</v>
      </c>
      <c r="F142" s="62">
        <f t="shared" si="22"/>
        <v>0</v>
      </c>
      <c r="G142" s="62">
        <f t="shared" si="23"/>
        <v>0</v>
      </c>
      <c r="H142" s="62">
        <f t="shared" si="24"/>
        <v>0</v>
      </c>
      <c r="I142" s="62">
        <f t="shared" si="25"/>
        <v>0</v>
      </c>
      <c r="J142" s="62">
        <f t="shared" si="26"/>
        <v>0</v>
      </c>
      <c r="K142" s="62">
        <f t="shared" si="27"/>
        <v>0</v>
      </c>
      <c r="L142" s="62">
        <f t="shared" si="28"/>
        <v>0</v>
      </c>
      <c r="M142" s="62">
        <f t="shared" ca="1" si="29"/>
        <v>1.9808447212390633E-2</v>
      </c>
      <c r="N142" s="62">
        <f t="shared" ca="1" si="30"/>
        <v>0</v>
      </c>
      <c r="O142" s="72">
        <f t="shared" ca="1" si="31"/>
        <v>0</v>
      </c>
      <c r="P142" s="62">
        <f t="shared" ca="1" si="32"/>
        <v>0</v>
      </c>
      <c r="Q142" s="62">
        <f t="shared" ca="1" si="33"/>
        <v>0</v>
      </c>
      <c r="R142" s="36">
        <f t="shared" ca="1" si="34"/>
        <v>-1.9808447212390633E-2</v>
      </c>
    </row>
    <row r="143" spans="1:18">
      <c r="A143" s="69"/>
      <c r="B143" s="69"/>
      <c r="C143" s="69"/>
      <c r="D143" s="70">
        <f t="shared" si="20"/>
        <v>0</v>
      </c>
      <c r="E143" s="70">
        <f t="shared" si="21"/>
        <v>0</v>
      </c>
      <c r="F143" s="62">
        <f t="shared" si="22"/>
        <v>0</v>
      </c>
      <c r="G143" s="62">
        <f t="shared" si="23"/>
        <v>0</v>
      </c>
      <c r="H143" s="62">
        <f t="shared" si="24"/>
        <v>0</v>
      </c>
      <c r="I143" s="62">
        <f t="shared" si="25"/>
        <v>0</v>
      </c>
      <c r="J143" s="62">
        <f t="shared" si="26"/>
        <v>0</v>
      </c>
      <c r="K143" s="62">
        <f t="shared" si="27"/>
        <v>0</v>
      </c>
      <c r="L143" s="62">
        <f t="shared" si="28"/>
        <v>0</v>
      </c>
      <c r="M143" s="62">
        <f t="shared" ca="1" si="29"/>
        <v>1.9808447212390633E-2</v>
      </c>
      <c r="N143" s="62">
        <f t="shared" ca="1" si="30"/>
        <v>0</v>
      </c>
      <c r="O143" s="72">
        <f t="shared" ca="1" si="31"/>
        <v>0</v>
      </c>
      <c r="P143" s="62">
        <f t="shared" ca="1" si="32"/>
        <v>0</v>
      </c>
      <c r="Q143" s="62">
        <f t="shared" ca="1" si="33"/>
        <v>0</v>
      </c>
      <c r="R143" s="36">
        <f t="shared" ca="1" si="34"/>
        <v>-1.9808447212390633E-2</v>
      </c>
    </row>
    <row r="144" spans="1:18">
      <c r="A144" s="69"/>
      <c r="B144" s="69"/>
      <c r="C144" s="69"/>
      <c r="D144" s="70">
        <f t="shared" si="20"/>
        <v>0</v>
      </c>
      <c r="E144" s="70">
        <f t="shared" si="21"/>
        <v>0</v>
      </c>
      <c r="F144" s="62">
        <f t="shared" si="22"/>
        <v>0</v>
      </c>
      <c r="G144" s="62">
        <f t="shared" si="23"/>
        <v>0</v>
      </c>
      <c r="H144" s="62">
        <f t="shared" si="24"/>
        <v>0</v>
      </c>
      <c r="I144" s="62">
        <f t="shared" si="25"/>
        <v>0</v>
      </c>
      <c r="J144" s="62">
        <f t="shared" si="26"/>
        <v>0</v>
      </c>
      <c r="K144" s="62">
        <f t="shared" si="27"/>
        <v>0</v>
      </c>
      <c r="L144" s="62">
        <f t="shared" si="28"/>
        <v>0</v>
      </c>
      <c r="M144" s="62">
        <f t="shared" ca="1" si="29"/>
        <v>1.9808447212390633E-2</v>
      </c>
      <c r="N144" s="62">
        <f t="shared" ca="1" si="30"/>
        <v>0</v>
      </c>
      <c r="O144" s="72">
        <f t="shared" ca="1" si="31"/>
        <v>0</v>
      </c>
      <c r="P144" s="62">
        <f t="shared" ca="1" si="32"/>
        <v>0</v>
      </c>
      <c r="Q144" s="62">
        <f t="shared" ca="1" si="33"/>
        <v>0</v>
      </c>
      <c r="R144" s="36">
        <f t="shared" ca="1" si="34"/>
        <v>-1.9808447212390633E-2</v>
      </c>
    </row>
    <row r="145" spans="1:18">
      <c r="A145" s="69"/>
      <c r="B145" s="69"/>
      <c r="C145" s="69"/>
      <c r="D145" s="70">
        <f t="shared" si="20"/>
        <v>0</v>
      </c>
      <c r="E145" s="70">
        <f t="shared" si="21"/>
        <v>0</v>
      </c>
      <c r="F145" s="62">
        <f t="shared" si="22"/>
        <v>0</v>
      </c>
      <c r="G145" s="62">
        <f t="shared" si="23"/>
        <v>0</v>
      </c>
      <c r="H145" s="62">
        <f t="shared" si="24"/>
        <v>0</v>
      </c>
      <c r="I145" s="62">
        <f t="shared" si="25"/>
        <v>0</v>
      </c>
      <c r="J145" s="62">
        <f t="shared" si="26"/>
        <v>0</v>
      </c>
      <c r="K145" s="62">
        <f t="shared" si="27"/>
        <v>0</v>
      </c>
      <c r="L145" s="62">
        <f t="shared" si="28"/>
        <v>0</v>
      </c>
      <c r="M145" s="62">
        <f t="shared" ca="1" si="29"/>
        <v>1.9808447212390633E-2</v>
      </c>
      <c r="N145" s="62">
        <f t="shared" ca="1" si="30"/>
        <v>0</v>
      </c>
      <c r="O145" s="72">
        <f t="shared" ca="1" si="31"/>
        <v>0</v>
      </c>
      <c r="P145" s="62">
        <f t="shared" ca="1" si="32"/>
        <v>0</v>
      </c>
      <c r="Q145" s="62">
        <f t="shared" ca="1" si="33"/>
        <v>0</v>
      </c>
      <c r="R145" s="36">
        <f t="shared" ca="1" si="34"/>
        <v>-1.9808447212390633E-2</v>
      </c>
    </row>
    <row r="146" spans="1:18">
      <c r="A146" s="69"/>
      <c r="B146" s="69"/>
      <c r="C146" s="69"/>
      <c r="D146" s="70">
        <f t="shared" si="20"/>
        <v>0</v>
      </c>
      <c r="E146" s="70">
        <f t="shared" si="21"/>
        <v>0</v>
      </c>
      <c r="F146" s="62">
        <f t="shared" si="22"/>
        <v>0</v>
      </c>
      <c r="G146" s="62">
        <f t="shared" si="23"/>
        <v>0</v>
      </c>
      <c r="H146" s="62">
        <f t="shared" si="24"/>
        <v>0</v>
      </c>
      <c r="I146" s="62">
        <f t="shared" si="25"/>
        <v>0</v>
      </c>
      <c r="J146" s="62">
        <f t="shared" si="26"/>
        <v>0</v>
      </c>
      <c r="K146" s="62">
        <f t="shared" si="27"/>
        <v>0</v>
      </c>
      <c r="L146" s="62">
        <f t="shared" si="28"/>
        <v>0</v>
      </c>
      <c r="M146" s="62">
        <f t="shared" ca="1" si="29"/>
        <v>1.9808447212390633E-2</v>
      </c>
      <c r="N146" s="62">
        <f t="shared" ca="1" si="30"/>
        <v>0</v>
      </c>
      <c r="O146" s="72">
        <f t="shared" ca="1" si="31"/>
        <v>0</v>
      </c>
      <c r="P146" s="62">
        <f t="shared" ca="1" si="32"/>
        <v>0</v>
      </c>
      <c r="Q146" s="62">
        <f t="shared" ca="1" si="33"/>
        <v>0</v>
      </c>
      <c r="R146" s="36">
        <f t="shared" ca="1" si="34"/>
        <v>-1.9808447212390633E-2</v>
      </c>
    </row>
    <row r="147" spans="1:18">
      <c r="A147" s="69"/>
      <c r="B147" s="69"/>
      <c r="C147" s="69"/>
      <c r="D147" s="70">
        <f t="shared" si="20"/>
        <v>0</v>
      </c>
      <c r="E147" s="70">
        <f t="shared" si="21"/>
        <v>0</v>
      </c>
      <c r="F147" s="62">
        <f t="shared" si="22"/>
        <v>0</v>
      </c>
      <c r="G147" s="62">
        <f t="shared" si="23"/>
        <v>0</v>
      </c>
      <c r="H147" s="62">
        <f t="shared" si="24"/>
        <v>0</v>
      </c>
      <c r="I147" s="62">
        <f t="shared" si="25"/>
        <v>0</v>
      </c>
      <c r="J147" s="62">
        <f t="shared" si="26"/>
        <v>0</v>
      </c>
      <c r="K147" s="62">
        <f t="shared" si="27"/>
        <v>0</v>
      </c>
      <c r="L147" s="62">
        <f t="shared" si="28"/>
        <v>0</v>
      </c>
      <c r="M147" s="62">
        <f t="shared" ca="1" si="29"/>
        <v>1.9808447212390633E-2</v>
      </c>
      <c r="N147" s="62">
        <f t="shared" ca="1" si="30"/>
        <v>0</v>
      </c>
      <c r="O147" s="72">
        <f t="shared" ca="1" si="31"/>
        <v>0</v>
      </c>
      <c r="P147" s="62">
        <f t="shared" ca="1" si="32"/>
        <v>0</v>
      </c>
      <c r="Q147" s="62">
        <f t="shared" ca="1" si="33"/>
        <v>0</v>
      </c>
      <c r="R147" s="36">
        <f t="shared" ca="1" si="34"/>
        <v>-1.9808447212390633E-2</v>
      </c>
    </row>
    <row r="148" spans="1:18">
      <c r="A148" s="69"/>
      <c r="B148" s="69"/>
      <c r="C148" s="69"/>
      <c r="D148" s="70">
        <f t="shared" si="20"/>
        <v>0</v>
      </c>
      <c r="E148" s="70">
        <f t="shared" si="21"/>
        <v>0</v>
      </c>
      <c r="F148" s="62">
        <f t="shared" si="22"/>
        <v>0</v>
      </c>
      <c r="G148" s="62">
        <f t="shared" si="23"/>
        <v>0</v>
      </c>
      <c r="H148" s="62">
        <f t="shared" si="24"/>
        <v>0</v>
      </c>
      <c r="I148" s="62">
        <f t="shared" si="25"/>
        <v>0</v>
      </c>
      <c r="J148" s="62">
        <f t="shared" si="26"/>
        <v>0</v>
      </c>
      <c r="K148" s="62">
        <f t="shared" si="27"/>
        <v>0</v>
      </c>
      <c r="L148" s="62">
        <f t="shared" si="28"/>
        <v>0</v>
      </c>
      <c r="M148" s="62">
        <f t="shared" ca="1" si="29"/>
        <v>1.9808447212390633E-2</v>
      </c>
      <c r="N148" s="62">
        <f t="shared" ca="1" si="30"/>
        <v>0</v>
      </c>
      <c r="O148" s="72">
        <f t="shared" ca="1" si="31"/>
        <v>0</v>
      </c>
      <c r="P148" s="62">
        <f t="shared" ca="1" si="32"/>
        <v>0</v>
      </c>
      <c r="Q148" s="62">
        <f t="shared" ca="1" si="33"/>
        <v>0</v>
      </c>
      <c r="R148" s="36">
        <f t="shared" ca="1" si="34"/>
        <v>-1.9808447212390633E-2</v>
      </c>
    </row>
    <row r="149" spans="1:18">
      <c r="A149" s="69"/>
      <c r="B149" s="69"/>
      <c r="C149" s="69"/>
      <c r="D149" s="70">
        <f t="shared" ref="D149:D212" si="35">A149/A$18</f>
        <v>0</v>
      </c>
      <c r="E149" s="70">
        <f t="shared" ref="E149:E212" si="36">B149/B$18</f>
        <v>0</v>
      </c>
      <c r="F149" s="62">
        <f t="shared" ref="F149:F212" si="37">$C149*D149</f>
        <v>0</v>
      </c>
      <c r="G149" s="62">
        <f t="shared" ref="G149:G212" si="38">$C149*E149</f>
        <v>0</v>
      </c>
      <c r="H149" s="62">
        <f t="shared" ref="H149:H212" si="39">C149*D149*D149</f>
        <v>0</v>
      </c>
      <c r="I149" s="62">
        <f t="shared" ref="I149:I212" si="40">C149*D149*D149*D149</f>
        <v>0</v>
      </c>
      <c r="J149" s="62">
        <f t="shared" ref="J149:J212" si="41">C149*D149*D149*D149*D149</f>
        <v>0</v>
      </c>
      <c r="K149" s="62">
        <f t="shared" ref="K149:K212" si="42">C149*E149*D149</f>
        <v>0</v>
      </c>
      <c r="L149" s="62">
        <f t="shared" ref="L149:L212" si="43">C149*E149*D149*D149</f>
        <v>0</v>
      </c>
      <c r="M149" s="62">
        <f t="shared" ref="M149:M212" ca="1" si="44">+E$4+E$5*D149+E$6*D149^2</f>
        <v>1.9808447212390633E-2</v>
      </c>
      <c r="N149" s="62">
        <f t="shared" ref="N149:N212" ca="1" si="45">C149*(M149-E149)^2</f>
        <v>0</v>
      </c>
      <c r="O149" s="72">
        <f t="shared" ref="O149:O212" ca="1" si="46">(C149*O$1-O$2*F149+O$3*H149)^2</f>
        <v>0</v>
      </c>
      <c r="P149" s="62">
        <f t="shared" ref="P149:P212" ca="1" si="47">(-C149*O$2+O$4*F149-O$5*H149)^2</f>
        <v>0</v>
      </c>
      <c r="Q149" s="62">
        <f t="shared" ref="Q149:Q212" ca="1" si="48">+(C149*O$3-F149*O$5+H149*O$6)^2</f>
        <v>0</v>
      </c>
      <c r="R149" s="36">
        <f t="shared" ref="R149:R212" ca="1" si="49">+E149-M149</f>
        <v>-1.9808447212390633E-2</v>
      </c>
    </row>
    <row r="150" spans="1:18">
      <c r="A150" s="69"/>
      <c r="B150" s="69"/>
      <c r="C150" s="69"/>
      <c r="D150" s="70">
        <f t="shared" si="35"/>
        <v>0</v>
      </c>
      <c r="E150" s="70">
        <f t="shared" si="36"/>
        <v>0</v>
      </c>
      <c r="F150" s="62">
        <f t="shared" si="37"/>
        <v>0</v>
      </c>
      <c r="G150" s="62">
        <f t="shared" si="38"/>
        <v>0</v>
      </c>
      <c r="H150" s="62">
        <f t="shared" si="39"/>
        <v>0</v>
      </c>
      <c r="I150" s="62">
        <f t="shared" si="40"/>
        <v>0</v>
      </c>
      <c r="J150" s="62">
        <f t="shared" si="41"/>
        <v>0</v>
      </c>
      <c r="K150" s="62">
        <f t="shared" si="42"/>
        <v>0</v>
      </c>
      <c r="L150" s="62">
        <f t="shared" si="43"/>
        <v>0</v>
      </c>
      <c r="M150" s="62">
        <f t="shared" ca="1" si="44"/>
        <v>1.9808447212390633E-2</v>
      </c>
      <c r="N150" s="62">
        <f t="shared" ca="1" si="45"/>
        <v>0</v>
      </c>
      <c r="O150" s="72">
        <f t="shared" ca="1" si="46"/>
        <v>0</v>
      </c>
      <c r="P150" s="62">
        <f t="shared" ca="1" si="47"/>
        <v>0</v>
      </c>
      <c r="Q150" s="62">
        <f t="shared" ca="1" si="48"/>
        <v>0</v>
      </c>
      <c r="R150" s="36">
        <f t="shared" ca="1" si="49"/>
        <v>-1.9808447212390633E-2</v>
      </c>
    </row>
    <row r="151" spans="1:18">
      <c r="A151" s="69"/>
      <c r="B151" s="69"/>
      <c r="C151" s="69"/>
      <c r="D151" s="70">
        <f t="shared" si="35"/>
        <v>0</v>
      </c>
      <c r="E151" s="70">
        <f t="shared" si="36"/>
        <v>0</v>
      </c>
      <c r="F151" s="62">
        <f t="shared" si="37"/>
        <v>0</v>
      </c>
      <c r="G151" s="62">
        <f t="shared" si="38"/>
        <v>0</v>
      </c>
      <c r="H151" s="62">
        <f t="shared" si="39"/>
        <v>0</v>
      </c>
      <c r="I151" s="62">
        <f t="shared" si="40"/>
        <v>0</v>
      </c>
      <c r="J151" s="62">
        <f t="shared" si="41"/>
        <v>0</v>
      </c>
      <c r="K151" s="62">
        <f t="shared" si="42"/>
        <v>0</v>
      </c>
      <c r="L151" s="62">
        <f t="shared" si="43"/>
        <v>0</v>
      </c>
      <c r="M151" s="62">
        <f t="shared" ca="1" si="44"/>
        <v>1.9808447212390633E-2</v>
      </c>
      <c r="N151" s="62">
        <f t="shared" ca="1" si="45"/>
        <v>0</v>
      </c>
      <c r="O151" s="72">
        <f t="shared" ca="1" si="46"/>
        <v>0</v>
      </c>
      <c r="P151" s="62">
        <f t="shared" ca="1" si="47"/>
        <v>0</v>
      </c>
      <c r="Q151" s="62">
        <f t="shared" ca="1" si="48"/>
        <v>0</v>
      </c>
      <c r="R151" s="36">
        <f t="shared" ca="1" si="49"/>
        <v>-1.9808447212390633E-2</v>
      </c>
    </row>
    <row r="152" spans="1:18">
      <c r="A152" s="69"/>
      <c r="B152" s="69"/>
      <c r="C152" s="69"/>
      <c r="D152" s="70">
        <f t="shared" si="35"/>
        <v>0</v>
      </c>
      <c r="E152" s="70">
        <f t="shared" si="36"/>
        <v>0</v>
      </c>
      <c r="F152" s="62">
        <f t="shared" si="37"/>
        <v>0</v>
      </c>
      <c r="G152" s="62">
        <f t="shared" si="38"/>
        <v>0</v>
      </c>
      <c r="H152" s="62">
        <f t="shared" si="39"/>
        <v>0</v>
      </c>
      <c r="I152" s="62">
        <f t="shared" si="40"/>
        <v>0</v>
      </c>
      <c r="J152" s="62">
        <f t="shared" si="41"/>
        <v>0</v>
      </c>
      <c r="K152" s="62">
        <f t="shared" si="42"/>
        <v>0</v>
      </c>
      <c r="L152" s="62">
        <f t="shared" si="43"/>
        <v>0</v>
      </c>
      <c r="M152" s="62">
        <f t="shared" ca="1" si="44"/>
        <v>1.9808447212390633E-2</v>
      </c>
      <c r="N152" s="62">
        <f t="shared" ca="1" si="45"/>
        <v>0</v>
      </c>
      <c r="O152" s="72">
        <f t="shared" ca="1" si="46"/>
        <v>0</v>
      </c>
      <c r="P152" s="62">
        <f t="shared" ca="1" si="47"/>
        <v>0</v>
      </c>
      <c r="Q152" s="62">
        <f t="shared" ca="1" si="48"/>
        <v>0</v>
      </c>
      <c r="R152" s="36">
        <f t="shared" ca="1" si="49"/>
        <v>-1.9808447212390633E-2</v>
      </c>
    </row>
    <row r="153" spans="1:18">
      <c r="A153" s="69"/>
      <c r="B153" s="69"/>
      <c r="C153" s="69"/>
      <c r="D153" s="70">
        <f t="shared" si="35"/>
        <v>0</v>
      </c>
      <c r="E153" s="70">
        <f t="shared" si="36"/>
        <v>0</v>
      </c>
      <c r="F153" s="62">
        <f t="shared" si="37"/>
        <v>0</v>
      </c>
      <c r="G153" s="62">
        <f t="shared" si="38"/>
        <v>0</v>
      </c>
      <c r="H153" s="62">
        <f t="shared" si="39"/>
        <v>0</v>
      </c>
      <c r="I153" s="62">
        <f t="shared" si="40"/>
        <v>0</v>
      </c>
      <c r="J153" s="62">
        <f t="shared" si="41"/>
        <v>0</v>
      </c>
      <c r="K153" s="62">
        <f t="shared" si="42"/>
        <v>0</v>
      </c>
      <c r="L153" s="62">
        <f t="shared" si="43"/>
        <v>0</v>
      </c>
      <c r="M153" s="62">
        <f t="shared" ca="1" si="44"/>
        <v>1.9808447212390633E-2</v>
      </c>
      <c r="N153" s="62">
        <f t="shared" ca="1" si="45"/>
        <v>0</v>
      </c>
      <c r="O153" s="72">
        <f t="shared" ca="1" si="46"/>
        <v>0</v>
      </c>
      <c r="P153" s="62">
        <f t="shared" ca="1" si="47"/>
        <v>0</v>
      </c>
      <c r="Q153" s="62">
        <f t="shared" ca="1" si="48"/>
        <v>0</v>
      </c>
      <c r="R153" s="36">
        <f t="shared" ca="1" si="49"/>
        <v>-1.9808447212390633E-2</v>
      </c>
    </row>
    <row r="154" spans="1:18">
      <c r="A154" s="69"/>
      <c r="B154" s="69"/>
      <c r="C154" s="69"/>
      <c r="D154" s="70">
        <f t="shared" si="35"/>
        <v>0</v>
      </c>
      <c r="E154" s="70">
        <f t="shared" si="36"/>
        <v>0</v>
      </c>
      <c r="F154" s="62">
        <f t="shared" si="37"/>
        <v>0</v>
      </c>
      <c r="G154" s="62">
        <f t="shared" si="38"/>
        <v>0</v>
      </c>
      <c r="H154" s="62">
        <f t="shared" si="39"/>
        <v>0</v>
      </c>
      <c r="I154" s="62">
        <f t="shared" si="40"/>
        <v>0</v>
      </c>
      <c r="J154" s="62">
        <f t="shared" si="41"/>
        <v>0</v>
      </c>
      <c r="K154" s="62">
        <f t="shared" si="42"/>
        <v>0</v>
      </c>
      <c r="L154" s="62">
        <f t="shared" si="43"/>
        <v>0</v>
      </c>
      <c r="M154" s="62">
        <f t="shared" ca="1" si="44"/>
        <v>1.9808447212390633E-2</v>
      </c>
      <c r="N154" s="62">
        <f t="shared" ca="1" si="45"/>
        <v>0</v>
      </c>
      <c r="O154" s="72">
        <f t="shared" ca="1" si="46"/>
        <v>0</v>
      </c>
      <c r="P154" s="62">
        <f t="shared" ca="1" si="47"/>
        <v>0</v>
      </c>
      <c r="Q154" s="62">
        <f t="shared" ca="1" si="48"/>
        <v>0</v>
      </c>
      <c r="R154" s="36">
        <f t="shared" ca="1" si="49"/>
        <v>-1.9808447212390633E-2</v>
      </c>
    </row>
    <row r="155" spans="1:18">
      <c r="A155" s="69"/>
      <c r="B155" s="69"/>
      <c r="C155" s="69"/>
      <c r="D155" s="70">
        <f t="shared" si="35"/>
        <v>0</v>
      </c>
      <c r="E155" s="70">
        <f t="shared" si="36"/>
        <v>0</v>
      </c>
      <c r="F155" s="62">
        <f t="shared" si="37"/>
        <v>0</v>
      </c>
      <c r="G155" s="62">
        <f t="shared" si="38"/>
        <v>0</v>
      </c>
      <c r="H155" s="62">
        <f t="shared" si="39"/>
        <v>0</v>
      </c>
      <c r="I155" s="62">
        <f t="shared" si="40"/>
        <v>0</v>
      </c>
      <c r="J155" s="62">
        <f t="shared" si="41"/>
        <v>0</v>
      </c>
      <c r="K155" s="62">
        <f t="shared" si="42"/>
        <v>0</v>
      </c>
      <c r="L155" s="62">
        <f t="shared" si="43"/>
        <v>0</v>
      </c>
      <c r="M155" s="62">
        <f t="shared" ca="1" si="44"/>
        <v>1.9808447212390633E-2</v>
      </c>
      <c r="N155" s="62">
        <f t="shared" ca="1" si="45"/>
        <v>0</v>
      </c>
      <c r="O155" s="72">
        <f t="shared" ca="1" si="46"/>
        <v>0</v>
      </c>
      <c r="P155" s="62">
        <f t="shared" ca="1" si="47"/>
        <v>0</v>
      </c>
      <c r="Q155" s="62">
        <f t="shared" ca="1" si="48"/>
        <v>0</v>
      </c>
      <c r="R155" s="36">
        <f t="shared" ca="1" si="49"/>
        <v>-1.9808447212390633E-2</v>
      </c>
    </row>
    <row r="156" spans="1:18">
      <c r="A156" s="69"/>
      <c r="B156" s="69"/>
      <c r="C156" s="69"/>
      <c r="D156" s="70">
        <f t="shared" si="35"/>
        <v>0</v>
      </c>
      <c r="E156" s="70">
        <f t="shared" si="36"/>
        <v>0</v>
      </c>
      <c r="F156" s="62">
        <f t="shared" si="37"/>
        <v>0</v>
      </c>
      <c r="G156" s="62">
        <f t="shared" si="38"/>
        <v>0</v>
      </c>
      <c r="H156" s="62">
        <f t="shared" si="39"/>
        <v>0</v>
      </c>
      <c r="I156" s="62">
        <f t="shared" si="40"/>
        <v>0</v>
      </c>
      <c r="J156" s="62">
        <f t="shared" si="41"/>
        <v>0</v>
      </c>
      <c r="K156" s="62">
        <f t="shared" si="42"/>
        <v>0</v>
      </c>
      <c r="L156" s="62">
        <f t="shared" si="43"/>
        <v>0</v>
      </c>
      <c r="M156" s="62">
        <f t="shared" ca="1" si="44"/>
        <v>1.9808447212390633E-2</v>
      </c>
      <c r="N156" s="62">
        <f t="shared" ca="1" si="45"/>
        <v>0</v>
      </c>
      <c r="O156" s="72">
        <f t="shared" ca="1" si="46"/>
        <v>0</v>
      </c>
      <c r="P156" s="62">
        <f t="shared" ca="1" si="47"/>
        <v>0</v>
      </c>
      <c r="Q156" s="62">
        <f t="shared" ca="1" si="48"/>
        <v>0</v>
      </c>
      <c r="R156" s="36">
        <f t="shared" ca="1" si="49"/>
        <v>-1.9808447212390633E-2</v>
      </c>
    </row>
    <row r="157" spans="1:18">
      <c r="A157" s="69"/>
      <c r="B157" s="69"/>
      <c r="C157" s="69"/>
      <c r="D157" s="70">
        <f t="shared" si="35"/>
        <v>0</v>
      </c>
      <c r="E157" s="70">
        <f t="shared" si="36"/>
        <v>0</v>
      </c>
      <c r="F157" s="62">
        <f t="shared" si="37"/>
        <v>0</v>
      </c>
      <c r="G157" s="62">
        <f t="shared" si="38"/>
        <v>0</v>
      </c>
      <c r="H157" s="62">
        <f t="shared" si="39"/>
        <v>0</v>
      </c>
      <c r="I157" s="62">
        <f t="shared" si="40"/>
        <v>0</v>
      </c>
      <c r="J157" s="62">
        <f t="shared" si="41"/>
        <v>0</v>
      </c>
      <c r="K157" s="62">
        <f t="shared" si="42"/>
        <v>0</v>
      </c>
      <c r="L157" s="62">
        <f t="shared" si="43"/>
        <v>0</v>
      </c>
      <c r="M157" s="62">
        <f t="shared" ca="1" si="44"/>
        <v>1.9808447212390633E-2</v>
      </c>
      <c r="N157" s="62">
        <f t="shared" ca="1" si="45"/>
        <v>0</v>
      </c>
      <c r="O157" s="72">
        <f t="shared" ca="1" si="46"/>
        <v>0</v>
      </c>
      <c r="P157" s="62">
        <f t="shared" ca="1" si="47"/>
        <v>0</v>
      </c>
      <c r="Q157" s="62">
        <f t="shared" ca="1" si="48"/>
        <v>0</v>
      </c>
      <c r="R157" s="36">
        <f t="shared" ca="1" si="49"/>
        <v>-1.9808447212390633E-2</v>
      </c>
    </row>
    <row r="158" spans="1:18">
      <c r="A158" s="69"/>
      <c r="B158" s="69"/>
      <c r="C158" s="69"/>
      <c r="D158" s="70">
        <f t="shared" si="35"/>
        <v>0</v>
      </c>
      <c r="E158" s="70">
        <f t="shared" si="36"/>
        <v>0</v>
      </c>
      <c r="F158" s="62">
        <f t="shared" si="37"/>
        <v>0</v>
      </c>
      <c r="G158" s="62">
        <f t="shared" si="38"/>
        <v>0</v>
      </c>
      <c r="H158" s="62">
        <f t="shared" si="39"/>
        <v>0</v>
      </c>
      <c r="I158" s="62">
        <f t="shared" si="40"/>
        <v>0</v>
      </c>
      <c r="J158" s="62">
        <f t="shared" si="41"/>
        <v>0</v>
      </c>
      <c r="K158" s="62">
        <f t="shared" si="42"/>
        <v>0</v>
      </c>
      <c r="L158" s="62">
        <f t="shared" si="43"/>
        <v>0</v>
      </c>
      <c r="M158" s="62">
        <f t="shared" ca="1" si="44"/>
        <v>1.9808447212390633E-2</v>
      </c>
      <c r="N158" s="62">
        <f t="shared" ca="1" si="45"/>
        <v>0</v>
      </c>
      <c r="O158" s="72">
        <f t="shared" ca="1" si="46"/>
        <v>0</v>
      </c>
      <c r="P158" s="62">
        <f t="shared" ca="1" si="47"/>
        <v>0</v>
      </c>
      <c r="Q158" s="62">
        <f t="shared" ca="1" si="48"/>
        <v>0</v>
      </c>
      <c r="R158" s="36">
        <f t="shared" ca="1" si="49"/>
        <v>-1.9808447212390633E-2</v>
      </c>
    </row>
    <row r="159" spans="1:18">
      <c r="A159" s="69"/>
      <c r="B159" s="69"/>
      <c r="C159" s="69"/>
      <c r="D159" s="70">
        <f t="shared" si="35"/>
        <v>0</v>
      </c>
      <c r="E159" s="70">
        <f t="shared" si="36"/>
        <v>0</v>
      </c>
      <c r="F159" s="62">
        <f t="shared" si="37"/>
        <v>0</v>
      </c>
      <c r="G159" s="62">
        <f t="shared" si="38"/>
        <v>0</v>
      </c>
      <c r="H159" s="62">
        <f t="shared" si="39"/>
        <v>0</v>
      </c>
      <c r="I159" s="62">
        <f t="shared" si="40"/>
        <v>0</v>
      </c>
      <c r="J159" s="62">
        <f t="shared" si="41"/>
        <v>0</v>
      </c>
      <c r="K159" s="62">
        <f t="shared" si="42"/>
        <v>0</v>
      </c>
      <c r="L159" s="62">
        <f t="shared" si="43"/>
        <v>0</v>
      </c>
      <c r="M159" s="62">
        <f t="shared" ca="1" si="44"/>
        <v>1.9808447212390633E-2</v>
      </c>
      <c r="N159" s="62">
        <f t="shared" ca="1" si="45"/>
        <v>0</v>
      </c>
      <c r="O159" s="72">
        <f t="shared" ca="1" si="46"/>
        <v>0</v>
      </c>
      <c r="P159" s="62">
        <f t="shared" ca="1" si="47"/>
        <v>0</v>
      </c>
      <c r="Q159" s="62">
        <f t="shared" ca="1" si="48"/>
        <v>0</v>
      </c>
      <c r="R159" s="36">
        <f t="shared" ca="1" si="49"/>
        <v>-1.9808447212390633E-2</v>
      </c>
    </row>
    <row r="160" spans="1:18">
      <c r="A160" s="69"/>
      <c r="B160" s="69"/>
      <c r="C160" s="69"/>
      <c r="D160" s="70">
        <f t="shared" si="35"/>
        <v>0</v>
      </c>
      <c r="E160" s="70">
        <f t="shared" si="36"/>
        <v>0</v>
      </c>
      <c r="F160" s="62">
        <f t="shared" si="37"/>
        <v>0</v>
      </c>
      <c r="G160" s="62">
        <f t="shared" si="38"/>
        <v>0</v>
      </c>
      <c r="H160" s="62">
        <f t="shared" si="39"/>
        <v>0</v>
      </c>
      <c r="I160" s="62">
        <f t="shared" si="40"/>
        <v>0</v>
      </c>
      <c r="J160" s="62">
        <f t="shared" si="41"/>
        <v>0</v>
      </c>
      <c r="K160" s="62">
        <f t="shared" si="42"/>
        <v>0</v>
      </c>
      <c r="L160" s="62">
        <f t="shared" si="43"/>
        <v>0</v>
      </c>
      <c r="M160" s="62">
        <f t="shared" ca="1" si="44"/>
        <v>1.9808447212390633E-2</v>
      </c>
      <c r="N160" s="62">
        <f t="shared" ca="1" si="45"/>
        <v>0</v>
      </c>
      <c r="O160" s="72">
        <f t="shared" ca="1" si="46"/>
        <v>0</v>
      </c>
      <c r="P160" s="62">
        <f t="shared" ca="1" si="47"/>
        <v>0</v>
      </c>
      <c r="Q160" s="62">
        <f t="shared" ca="1" si="48"/>
        <v>0</v>
      </c>
      <c r="R160" s="36">
        <f t="shared" ca="1" si="49"/>
        <v>-1.9808447212390633E-2</v>
      </c>
    </row>
    <row r="161" spans="1:18">
      <c r="A161" s="69"/>
      <c r="B161" s="69"/>
      <c r="C161" s="69"/>
      <c r="D161" s="70">
        <f t="shared" si="35"/>
        <v>0</v>
      </c>
      <c r="E161" s="70">
        <f t="shared" si="36"/>
        <v>0</v>
      </c>
      <c r="F161" s="62">
        <f t="shared" si="37"/>
        <v>0</v>
      </c>
      <c r="G161" s="62">
        <f t="shared" si="38"/>
        <v>0</v>
      </c>
      <c r="H161" s="62">
        <f t="shared" si="39"/>
        <v>0</v>
      </c>
      <c r="I161" s="62">
        <f t="shared" si="40"/>
        <v>0</v>
      </c>
      <c r="J161" s="62">
        <f t="shared" si="41"/>
        <v>0</v>
      </c>
      <c r="K161" s="62">
        <f t="shared" si="42"/>
        <v>0</v>
      </c>
      <c r="L161" s="62">
        <f t="shared" si="43"/>
        <v>0</v>
      </c>
      <c r="M161" s="62">
        <f t="shared" ca="1" si="44"/>
        <v>1.9808447212390633E-2</v>
      </c>
      <c r="N161" s="62">
        <f t="shared" ca="1" si="45"/>
        <v>0</v>
      </c>
      <c r="O161" s="72">
        <f t="shared" ca="1" si="46"/>
        <v>0</v>
      </c>
      <c r="P161" s="62">
        <f t="shared" ca="1" si="47"/>
        <v>0</v>
      </c>
      <c r="Q161" s="62">
        <f t="shared" ca="1" si="48"/>
        <v>0</v>
      </c>
      <c r="R161" s="36">
        <f t="shared" ca="1" si="49"/>
        <v>-1.9808447212390633E-2</v>
      </c>
    </row>
    <row r="162" spans="1:18">
      <c r="A162" s="69"/>
      <c r="B162" s="69"/>
      <c r="C162" s="69"/>
      <c r="D162" s="70">
        <f t="shared" si="35"/>
        <v>0</v>
      </c>
      <c r="E162" s="70">
        <f t="shared" si="36"/>
        <v>0</v>
      </c>
      <c r="F162" s="62">
        <f t="shared" si="37"/>
        <v>0</v>
      </c>
      <c r="G162" s="62">
        <f t="shared" si="38"/>
        <v>0</v>
      </c>
      <c r="H162" s="62">
        <f t="shared" si="39"/>
        <v>0</v>
      </c>
      <c r="I162" s="62">
        <f t="shared" si="40"/>
        <v>0</v>
      </c>
      <c r="J162" s="62">
        <f t="shared" si="41"/>
        <v>0</v>
      </c>
      <c r="K162" s="62">
        <f t="shared" si="42"/>
        <v>0</v>
      </c>
      <c r="L162" s="62">
        <f t="shared" si="43"/>
        <v>0</v>
      </c>
      <c r="M162" s="62">
        <f t="shared" ca="1" si="44"/>
        <v>1.9808447212390633E-2</v>
      </c>
      <c r="N162" s="62">
        <f t="shared" ca="1" si="45"/>
        <v>0</v>
      </c>
      <c r="O162" s="72">
        <f t="shared" ca="1" si="46"/>
        <v>0</v>
      </c>
      <c r="P162" s="62">
        <f t="shared" ca="1" si="47"/>
        <v>0</v>
      </c>
      <c r="Q162" s="62">
        <f t="shared" ca="1" si="48"/>
        <v>0</v>
      </c>
      <c r="R162" s="36">
        <f t="shared" ca="1" si="49"/>
        <v>-1.9808447212390633E-2</v>
      </c>
    </row>
    <row r="163" spans="1:18">
      <c r="A163" s="69"/>
      <c r="B163" s="69"/>
      <c r="C163" s="69"/>
      <c r="D163" s="70">
        <f t="shared" si="35"/>
        <v>0</v>
      </c>
      <c r="E163" s="70">
        <f t="shared" si="36"/>
        <v>0</v>
      </c>
      <c r="F163" s="62">
        <f t="shared" si="37"/>
        <v>0</v>
      </c>
      <c r="G163" s="62">
        <f t="shared" si="38"/>
        <v>0</v>
      </c>
      <c r="H163" s="62">
        <f t="shared" si="39"/>
        <v>0</v>
      </c>
      <c r="I163" s="62">
        <f t="shared" si="40"/>
        <v>0</v>
      </c>
      <c r="J163" s="62">
        <f t="shared" si="41"/>
        <v>0</v>
      </c>
      <c r="K163" s="62">
        <f t="shared" si="42"/>
        <v>0</v>
      </c>
      <c r="L163" s="62">
        <f t="shared" si="43"/>
        <v>0</v>
      </c>
      <c r="M163" s="62">
        <f t="shared" ca="1" si="44"/>
        <v>1.9808447212390633E-2</v>
      </c>
      <c r="N163" s="62">
        <f t="shared" ca="1" si="45"/>
        <v>0</v>
      </c>
      <c r="O163" s="72">
        <f t="shared" ca="1" si="46"/>
        <v>0</v>
      </c>
      <c r="P163" s="62">
        <f t="shared" ca="1" si="47"/>
        <v>0</v>
      </c>
      <c r="Q163" s="62">
        <f t="shared" ca="1" si="48"/>
        <v>0</v>
      </c>
      <c r="R163" s="36">
        <f t="shared" ca="1" si="49"/>
        <v>-1.9808447212390633E-2</v>
      </c>
    </row>
    <row r="164" spans="1:18">
      <c r="A164" s="69"/>
      <c r="B164" s="69"/>
      <c r="C164" s="69"/>
      <c r="D164" s="70">
        <f t="shared" si="35"/>
        <v>0</v>
      </c>
      <c r="E164" s="70">
        <f t="shared" si="36"/>
        <v>0</v>
      </c>
      <c r="F164" s="62">
        <f t="shared" si="37"/>
        <v>0</v>
      </c>
      <c r="G164" s="62">
        <f t="shared" si="38"/>
        <v>0</v>
      </c>
      <c r="H164" s="62">
        <f t="shared" si="39"/>
        <v>0</v>
      </c>
      <c r="I164" s="62">
        <f t="shared" si="40"/>
        <v>0</v>
      </c>
      <c r="J164" s="62">
        <f t="shared" si="41"/>
        <v>0</v>
      </c>
      <c r="K164" s="62">
        <f t="shared" si="42"/>
        <v>0</v>
      </c>
      <c r="L164" s="62">
        <f t="shared" si="43"/>
        <v>0</v>
      </c>
      <c r="M164" s="62">
        <f t="shared" ca="1" si="44"/>
        <v>1.9808447212390633E-2</v>
      </c>
      <c r="N164" s="62">
        <f t="shared" ca="1" si="45"/>
        <v>0</v>
      </c>
      <c r="O164" s="72">
        <f t="shared" ca="1" si="46"/>
        <v>0</v>
      </c>
      <c r="P164" s="62">
        <f t="shared" ca="1" si="47"/>
        <v>0</v>
      </c>
      <c r="Q164" s="62">
        <f t="shared" ca="1" si="48"/>
        <v>0</v>
      </c>
      <c r="R164" s="36">
        <f t="shared" ca="1" si="49"/>
        <v>-1.9808447212390633E-2</v>
      </c>
    </row>
    <row r="165" spans="1:18">
      <c r="A165" s="69"/>
      <c r="B165" s="69"/>
      <c r="C165" s="69"/>
      <c r="D165" s="70">
        <f t="shared" si="35"/>
        <v>0</v>
      </c>
      <c r="E165" s="70">
        <f t="shared" si="36"/>
        <v>0</v>
      </c>
      <c r="F165" s="62">
        <f t="shared" si="37"/>
        <v>0</v>
      </c>
      <c r="G165" s="62">
        <f t="shared" si="38"/>
        <v>0</v>
      </c>
      <c r="H165" s="62">
        <f t="shared" si="39"/>
        <v>0</v>
      </c>
      <c r="I165" s="62">
        <f t="shared" si="40"/>
        <v>0</v>
      </c>
      <c r="J165" s="62">
        <f t="shared" si="41"/>
        <v>0</v>
      </c>
      <c r="K165" s="62">
        <f t="shared" si="42"/>
        <v>0</v>
      </c>
      <c r="L165" s="62">
        <f t="shared" si="43"/>
        <v>0</v>
      </c>
      <c r="M165" s="62">
        <f t="shared" ca="1" si="44"/>
        <v>1.9808447212390633E-2</v>
      </c>
      <c r="N165" s="62">
        <f t="shared" ca="1" si="45"/>
        <v>0</v>
      </c>
      <c r="O165" s="72">
        <f t="shared" ca="1" si="46"/>
        <v>0</v>
      </c>
      <c r="P165" s="62">
        <f t="shared" ca="1" si="47"/>
        <v>0</v>
      </c>
      <c r="Q165" s="62">
        <f t="shared" ca="1" si="48"/>
        <v>0</v>
      </c>
      <c r="R165" s="36">
        <f t="shared" ca="1" si="49"/>
        <v>-1.9808447212390633E-2</v>
      </c>
    </row>
    <row r="166" spans="1:18">
      <c r="A166" s="69"/>
      <c r="B166" s="69"/>
      <c r="C166" s="69"/>
      <c r="D166" s="70">
        <f t="shared" si="35"/>
        <v>0</v>
      </c>
      <c r="E166" s="70">
        <f t="shared" si="36"/>
        <v>0</v>
      </c>
      <c r="F166" s="62">
        <f t="shared" si="37"/>
        <v>0</v>
      </c>
      <c r="G166" s="62">
        <f t="shared" si="38"/>
        <v>0</v>
      </c>
      <c r="H166" s="62">
        <f t="shared" si="39"/>
        <v>0</v>
      </c>
      <c r="I166" s="62">
        <f t="shared" si="40"/>
        <v>0</v>
      </c>
      <c r="J166" s="62">
        <f t="shared" si="41"/>
        <v>0</v>
      </c>
      <c r="K166" s="62">
        <f t="shared" si="42"/>
        <v>0</v>
      </c>
      <c r="L166" s="62">
        <f t="shared" si="43"/>
        <v>0</v>
      </c>
      <c r="M166" s="62">
        <f t="shared" ca="1" si="44"/>
        <v>1.9808447212390633E-2</v>
      </c>
      <c r="N166" s="62">
        <f t="shared" ca="1" si="45"/>
        <v>0</v>
      </c>
      <c r="O166" s="72">
        <f t="shared" ca="1" si="46"/>
        <v>0</v>
      </c>
      <c r="P166" s="62">
        <f t="shared" ca="1" si="47"/>
        <v>0</v>
      </c>
      <c r="Q166" s="62">
        <f t="shared" ca="1" si="48"/>
        <v>0</v>
      </c>
      <c r="R166" s="36">
        <f t="shared" ca="1" si="49"/>
        <v>-1.9808447212390633E-2</v>
      </c>
    </row>
    <row r="167" spans="1:18">
      <c r="A167" s="69"/>
      <c r="B167" s="69"/>
      <c r="C167" s="69"/>
      <c r="D167" s="70">
        <f t="shared" si="35"/>
        <v>0</v>
      </c>
      <c r="E167" s="70">
        <f t="shared" si="36"/>
        <v>0</v>
      </c>
      <c r="F167" s="62">
        <f t="shared" si="37"/>
        <v>0</v>
      </c>
      <c r="G167" s="62">
        <f t="shared" si="38"/>
        <v>0</v>
      </c>
      <c r="H167" s="62">
        <f t="shared" si="39"/>
        <v>0</v>
      </c>
      <c r="I167" s="62">
        <f t="shared" si="40"/>
        <v>0</v>
      </c>
      <c r="J167" s="62">
        <f t="shared" si="41"/>
        <v>0</v>
      </c>
      <c r="K167" s="62">
        <f t="shared" si="42"/>
        <v>0</v>
      </c>
      <c r="L167" s="62">
        <f t="shared" si="43"/>
        <v>0</v>
      </c>
      <c r="M167" s="62">
        <f t="shared" ca="1" si="44"/>
        <v>1.9808447212390633E-2</v>
      </c>
      <c r="N167" s="62">
        <f t="shared" ca="1" si="45"/>
        <v>0</v>
      </c>
      <c r="O167" s="72">
        <f t="shared" ca="1" si="46"/>
        <v>0</v>
      </c>
      <c r="P167" s="62">
        <f t="shared" ca="1" si="47"/>
        <v>0</v>
      </c>
      <c r="Q167" s="62">
        <f t="shared" ca="1" si="48"/>
        <v>0</v>
      </c>
      <c r="R167" s="36">
        <f t="shared" ca="1" si="49"/>
        <v>-1.9808447212390633E-2</v>
      </c>
    </row>
    <row r="168" spans="1:18">
      <c r="A168" s="69"/>
      <c r="B168" s="69"/>
      <c r="C168" s="69"/>
      <c r="D168" s="70">
        <f t="shared" si="35"/>
        <v>0</v>
      </c>
      <c r="E168" s="70">
        <f t="shared" si="36"/>
        <v>0</v>
      </c>
      <c r="F168" s="62">
        <f t="shared" si="37"/>
        <v>0</v>
      </c>
      <c r="G168" s="62">
        <f t="shared" si="38"/>
        <v>0</v>
      </c>
      <c r="H168" s="62">
        <f t="shared" si="39"/>
        <v>0</v>
      </c>
      <c r="I168" s="62">
        <f t="shared" si="40"/>
        <v>0</v>
      </c>
      <c r="J168" s="62">
        <f t="shared" si="41"/>
        <v>0</v>
      </c>
      <c r="K168" s="62">
        <f t="shared" si="42"/>
        <v>0</v>
      </c>
      <c r="L168" s="62">
        <f t="shared" si="43"/>
        <v>0</v>
      </c>
      <c r="M168" s="62">
        <f t="shared" ca="1" si="44"/>
        <v>1.9808447212390633E-2</v>
      </c>
      <c r="N168" s="62">
        <f t="shared" ca="1" si="45"/>
        <v>0</v>
      </c>
      <c r="O168" s="72">
        <f t="shared" ca="1" si="46"/>
        <v>0</v>
      </c>
      <c r="P168" s="62">
        <f t="shared" ca="1" si="47"/>
        <v>0</v>
      </c>
      <c r="Q168" s="62">
        <f t="shared" ca="1" si="48"/>
        <v>0</v>
      </c>
      <c r="R168" s="36">
        <f t="shared" ca="1" si="49"/>
        <v>-1.9808447212390633E-2</v>
      </c>
    </row>
    <row r="169" spans="1:18">
      <c r="A169" s="69"/>
      <c r="B169" s="69"/>
      <c r="C169" s="69"/>
      <c r="D169" s="70">
        <f t="shared" si="35"/>
        <v>0</v>
      </c>
      <c r="E169" s="70">
        <f t="shared" si="36"/>
        <v>0</v>
      </c>
      <c r="F169" s="62">
        <f t="shared" si="37"/>
        <v>0</v>
      </c>
      <c r="G169" s="62">
        <f t="shared" si="38"/>
        <v>0</v>
      </c>
      <c r="H169" s="62">
        <f t="shared" si="39"/>
        <v>0</v>
      </c>
      <c r="I169" s="62">
        <f t="shared" si="40"/>
        <v>0</v>
      </c>
      <c r="J169" s="62">
        <f t="shared" si="41"/>
        <v>0</v>
      </c>
      <c r="K169" s="62">
        <f t="shared" si="42"/>
        <v>0</v>
      </c>
      <c r="L169" s="62">
        <f t="shared" si="43"/>
        <v>0</v>
      </c>
      <c r="M169" s="62">
        <f t="shared" ca="1" si="44"/>
        <v>1.9808447212390633E-2</v>
      </c>
      <c r="N169" s="62">
        <f t="shared" ca="1" si="45"/>
        <v>0</v>
      </c>
      <c r="O169" s="72">
        <f t="shared" ca="1" si="46"/>
        <v>0</v>
      </c>
      <c r="P169" s="62">
        <f t="shared" ca="1" si="47"/>
        <v>0</v>
      </c>
      <c r="Q169" s="62">
        <f t="shared" ca="1" si="48"/>
        <v>0</v>
      </c>
      <c r="R169" s="36">
        <f t="shared" ca="1" si="49"/>
        <v>-1.9808447212390633E-2</v>
      </c>
    </row>
    <row r="170" spans="1:18">
      <c r="A170" s="69"/>
      <c r="B170" s="69"/>
      <c r="C170" s="69"/>
      <c r="D170" s="70">
        <f t="shared" si="35"/>
        <v>0</v>
      </c>
      <c r="E170" s="70">
        <f t="shared" si="36"/>
        <v>0</v>
      </c>
      <c r="F170" s="62">
        <f t="shared" si="37"/>
        <v>0</v>
      </c>
      <c r="G170" s="62">
        <f t="shared" si="38"/>
        <v>0</v>
      </c>
      <c r="H170" s="62">
        <f t="shared" si="39"/>
        <v>0</v>
      </c>
      <c r="I170" s="62">
        <f t="shared" si="40"/>
        <v>0</v>
      </c>
      <c r="J170" s="62">
        <f t="shared" si="41"/>
        <v>0</v>
      </c>
      <c r="K170" s="62">
        <f t="shared" si="42"/>
        <v>0</v>
      </c>
      <c r="L170" s="62">
        <f t="shared" si="43"/>
        <v>0</v>
      </c>
      <c r="M170" s="62">
        <f t="shared" ca="1" si="44"/>
        <v>1.9808447212390633E-2</v>
      </c>
      <c r="N170" s="62">
        <f t="shared" ca="1" si="45"/>
        <v>0</v>
      </c>
      <c r="O170" s="72">
        <f t="shared" ca="1" si="46"/>
        <v>0</v>
      </c>
      <c r="P170" s="62">
        <f t="shared" ca="1" si="47"/>
        <v>0</v>
      </c>
      <c r="Q170" s="62">
        <f t="shared" ca="1" si="48"/>
        <v>0</v>
      </c>
      <c r="R170" s="36">
        <f t="shared" ca="1" si="49"/>
        <v>-1.9808447212390633E-2</v>
      </c>
    </row>
    <row r="171" spans="1:18">
      <c r="A171" s="69"/>
      <c r="B171" s="69"/>
      <c r="C171" s="69"/>
      <c r="D171" s="70">
        <f t="shared" si="35"/>
        <v>0</v>
      </c>
      <c r="E171" s="70">
        <f t="shared" si="36"/>
        <v>0</v>
      </c>
      <c r="F171" s="62">
        <f t="shared" si="37"/>
        <v>0</v>
      </c>
      <c r="G171" s="62">
        <f t="shared" si="38"/>
        <v>0</v>
      </c>
      <c r="H171" s="62">
        <f t="shared" si="39"/>
        <v>0</v>
      </c>
      <c r="I171" s="62">
        <f t="shared" si="40"/>
        <v>0</v>
      </c>
      <c r="J171" s="62">
        <f t="shared" si="41"/>
        <v>0</v>
      </c>
      <c r="K171" s="62">
        <f t="shared" si="42"/>
        <v>0</v>
      </c>
      <c r="L171" s="62">
        <f t="shared" si="43"/>
        <v>0</v>
      </c>
      <c r="M171" s="62">
        <f t="shared" ca="1" si="44"/>
        <v>1.9808447212390633E-2</v>
      </c>
      <c r="N171" s="62">
        <f t="shared" ca="1" si="45"/>
        <v>0</v>
      </c>
      <c r="O171" s="72">
        <f t="shared" ca="1" si="46"/>
        <v>0</v>
      </c>
      <c r="P171" s="62">
        <f t="shared" ca="1" si="47"/>
        <v>0</v>
      </c>
      <c r="Q171" s="62">
        <f t="shared" ca="1" si="48"/>
        <v>0</v>
      </c>
      <c r="R171" s="36">
        <f t="shared" ca="1" si="49"/>
        <v>-1.9808447212390633E-2</v>
      </c>
    </row>
    <row r="172" spans="1:18">
      <c r="A172" s="69"/>
      <c r="B172" s="69"/>
      <c r="C172" s="69"/>
      <c r="D172" s="70">
        <f t="shared" si="35"/>
        <v>0</v>
      </c>
      <c r="E172" s="70">
        <f t="shared" si="36"/>
        <v>0</v>
      </c>
      <c r="F172" s="62">
        <f t="shared" si="37"/>
        <v>0</v>
      </c>
      <c r="G172" s="62">
        <f t="shared" si="38"/>
        <v>0</v>
      </c>
      <c r="H172" s="62">
        <f t="shared" si="39"/>
        <v>0</v>
      </c>
      <c r="I172" s="62">
        <f t="shared" si="40"/>
        <v>0</v>
      </c>
      <c r="J172" s="62">
        <f t="shared" si="41"/>
        <v>0</v>
      </c>
      <c r="K172" s="62">
        <f t="shared" si="42"/>
        <v>0</v>
      </c>
      <c r="L172" s="62">
        <f t="shared" si="43"/>
        <v>0</v>
      </c>
      <c r="M172" s="62">
        <f t="shared" ca="1" si="44"/>
        <v>1.9808447212390633E-2</v>
      </c>
      <c r="N172" s="62">
        <f t="shared" ca="1" si="45"/>
        <v>0</v>
      </c>
      <c r="O172" s="72">
        <f t="shared" ca="1" si="46"/>
        <v>0</v>
      </c>
      <c r="P172" s="62">
        <f t="shared" ca="1" si="47"/>
        <v>0</v>
      </c>
      <c r="Q172" s="62">
        <f t="shared" ca="1" si="48"/>
        <v>0</v>
      </c>
      <c r="R172" s="36">
        <f t="shared" ca="1" si="49"/>
        <v>-1.9808447212390633E-2</v>
      </c>
    </row>
    <row r="173" spans="1:18">
      <c r="A173" s="69"/>
      <c r="B173" s="69"/>
      <c r="C173" s="69"/>
      <c r="D173" s="70">
        <f t="shared" si="35"/>
        <v>0</v>
      </c>
      <c r="E173" s="70">
        <f t="shared" si="36"/>
        <v>0</v>
      </c>
      <c r="F173" s="62">
        <f t="shared" si="37"/>
        <v>0</v>
      </c>
      <c r="G173" s="62">
        <f t="shared" si="38"/>
        <v>0</v>
      </c>
      <c r="H173" s="62">
        <f t="shared" si="39"/>
        <v>0</v>
      </c>
      <c r="I173" s="62">
        <f t="shared" si="40"/>
        <v>0</v>
      </c>
      <c r="J173" s="62">
        <f t="shared" si="41"/>
        <v>0</v>
      </c>
      <c r="K173" s="62">
        <f t="shared" si="42"/>
        <v>0</v>
      </c>
      <c r="L173" s="62">
        <f t="shared" si="43"/>
        <v>0</v>
      </c>
      <c r="M173" s="62">
        <f t="shared" ca="1" si="44"/>
        <v>1.9808447212390633E-2</v>
      </c>
      <c r="N173" s="62">
        <f t="shared" ca="1" si="45"/>
        <v>0</v>
      </c>
      <c r="O173" s="72">
        <f t="shared" ca="1" si="46"/>
        <v>0</v>
      </c>
      <c r="P173" s="62">
        <f t="shared" ca="1" si="47"/>
        <v>0</v>
      </c>
      <c r="Q173" s="62">
        <f t="shared" ca="1" si="48"/>
        <v>0</v>
      </c>
      <c r="R173" s="36">
        <f t="shared" ca="1" si="49"/>
        <v>-1.9808447212390633E-2</v>
      </c>
    </row>
    <row r="174" spans="1:18">
      <c r="A174" s="69"/>
      <c r="B174" s="69"/>
      <c r="C174" s="69"/>
      <c r="D174" s="70">
        <f t="shared" si="35"/>
        <v>0</v>
      </c>
      <c r="E174" s="70">
        <f t="shared" si="36"/>
        <v>0</v>
      </c>
      <c r="F174" s="62">
        <f t="shared" si="37"/>
        <v>0</v>
      </c>
      <c r="G174" s="62">
        <f t="shared" si="38"/>
        <v>0</v>
      </c>
      <c r="H174" s="62">
        <f t="shared" si="39"/>
        <v>0</v>
      </c>
      <c r="I174" s="62">
        <f t="shared" si="40"/>
        <v>0</v>
      </c>
      <c r="J174" s="62">
        <f t="shared" si="41"/>
        <v>0</v>
      </c>
      <c r="K174" s="62">
        <f t="shared" si="42"/>
        <v>0</v>
      </c>
      <c r="L174" s="62">
        <f t="shared" si="43"/>
        <v>0</v>
      </c>
      <c r="M174" s="62">
        <f t="shared" ca="1" si="44"/>
        <v>1.9808447212390633E-2</v>
      </c>
      <c r="N174" s="62">
        <f t="shared" ca="1" si="45"/>
        <v>0</v>
      </c>
      <c r="O174" s="72">
        <f t="shared" ca="1" si="46"/>
        <v>0</v>
      </c>
      <c r="P174" s="62">
        <f t="shared" ca="1" si="47"/>
        <v>0</v>
      </c>
      <c r="Q174" s="62">
        <f t="shared" ca="1" si="48"/>
        <v>0</v>
      </c>
      <c r="R174" s="36">
        <f t="shared" ca="1" si="49"/>
        <v>-1.9808447212390633E-2</v>
      </c>
    </row>
    <row r="175" spans="1:18">
      <c r="A175" s="69"/>
      <c r="B175" s="69"/>
      <c r="C175" s="69"/>
      <c r="D175" s="70">
        <f t="shared" si="35"/>
        <v>0</v>
      </c>
      <c r="E175" s="70">
        <f t="shared" si="36"/>
        <v>0</v>
      </c>
      <c r="F175" s="62">
        <f t="shared" si="37"/>
        <v>0</v>
      </c>
      <c r="G175" s="62">
        <f t="shared" si="38"/>
        <v>0</v>
      </c>
      <c r="H175" s="62">
        <f t="shared" si="39"/>
        <v>0</v>
      </c>
      <c r="I175" s="62">
        <f t="shared" si="40"/>
        <v>0</v>
      </c>
      <c r="J175" s="62">
        <f t="shared" si="41"/>
        <v>0</v>
      </c>
      <c r="K175" s="62">
        <f t="shared" si="42"/>
        <v>0</v>
      </c>
      <c r="L175" s="62">
        <f t="shared" si="43"/>
        <v>0</v>
      </c>
      <c r="M175" s="62">
        <f t="shared" ca="1" si="44"/>
        <v>1.9808447212390633E-2</v>
      </c>
      <c r="N175" s="62">
        <f t="shared" ca="1" si="45"/>
        <v>0</v>
      </c>
      <c r="O175" s="72">
        <f t="shared" ca="1" si="46"/>
        <v>0</v>
      </c>
      <c r="P175" s="62">
        <f t="shared" ca="1" si="47"/>
        <v>0</v>
      </c>
      <c r="Q175" s="62">
        <f t="shared" ca="1" si="48"/>
        <v>0</v>
      </c>
      <c r="R175" s="36">
        <f t="shared" ca="1" si="49"/>
        <v>-1.9808447212390633E-2</v>
      </c>
    </row>
    <row r="176" spans="1:18">
      <c r="A176" s="69"/>
      <c r="B176" s="69"/>
      <c r="C176" s="69"/>
      <c r="D176" s="70">
        <f t="shared" si="35"/>
        <v>0</v>
      </c>
      <c r="E176" s="70">
        <f t="shared" si="36"/>
        <v>0</v>
      </c>
      <c r="F176" s="62">
        <f t="shared" si="37"/>
        <v>0</v>
      </c>
      <c r="G176" s="62">
        <f t="shared" si="38"/>
        <v>0</v>
      </c>
      <c r="H176" s="62">
        <f t="shared" si="39"/>
        <v>0</v>
      </c>
      <c r="I176" s="62">
        <f t="shared" si="40"/>
        <v>0</v>
      </c>
      <c r="J176" s="62">
        <f t="shared" si="41"/>
        <v>0</v>
      </c>
      <c r="K176" s="62">
        <f t="shared" si="42"/>
        <v>0</v>
      </c>
      <c r="L176" s="62">
        <f t="shared" si="43"/>
        <v>0</v>
      </c>
      <c r="M176" s="62">
        <f t="shared" ca="1" si="44"/>
        <v>1.9808447212390633E-2</v>
      </c>
      <c r="N176" s="62">
        <f t="shared" ca="1" si="45"/>
        <v>0</v>
      </c>
      <c r="O176" s="72">
        <f t="shared" ca="1" si="46"/>
        <v>0</v>
      </c>
      <c r="P176" s="62">
        <f t="shared" ca="1" si="47"/>
        <v>0</v>
      </c>
      <c r="Q176" s="62">
        <f t="shared" ca="1" si="48"/>
        <v>0</v>
      </c>
      <c r="R176" s="36">
        <f t="shared" ca="1" si="49"/>
        <v>-1.9808447212390633E-2</v>
      </c>
    </row>
    <row r="177" spans="1:18">
      <c r="A177" s="69"/>
      <c r="B177" s="69"/>
      <c r="C177" s="69"/>
      <c r="D177" s="70">
        <f t="shared" si="35"/>
        <v>0</v>
      </c>
      <c r="E177" s="70">
        <f t="shared" si="36"/>
        <v>0</v>
      </c>
      <c r="F177" s="62">
        <f t="shared" si="37"/>
        <v>0</v>
      </c>
      <c r="G177" s="62">
        <f t="shared" si="38"/>
        <v>0</v>
      </c>
      <c r="H177" s="62">
        <f t="shared" si="39"/>
        <v>0</v>
      </c>
      <c r="I177" s="62">
        <f t="shared" si="40"/>
        <v>0</v>
      </c>
      <c r="J177" s="62">
        <f t="shared" si="41"/>
        <v>0</v>
      </c>
      <c r="K177" s="62">
        <f t="shared" si="42"/>
        <v>0</v>
      </c>
      <c r="L177" s="62">
        <f t="shared" si="43"/>
        <v>0</v>
      </c>
      <c r="M177" s="62">
        <f t="shared" ca="1" si="44"/>
        <v>1.9808447212390633E-2</v>
      </c>
      <c r="N177" s="62">
        <f t="shared" ca="1" si="45"/>
        <v>0</v>
      </c>
      <c r="O177" s="72">
        <f t="shared" ca="1" si="46"/>
        <v>0</v>
      </c>
      <c r="P177" s="62">
        <f t="shared" ca="1" si="47"/>
        <v>0</v>
      </c>
      <c r="Q177" s="62">
        <f t="shared" ca="1" si="48"/>
        <v>0</v>
      </c>
      <c r="R177" s="36">
        <f t="shared" ca="1" si="49"/>
        <v>-1.9808447212390633E-2</v>
      </c>
    </row>
    <row r="178" spans="1:18">
      <c r="A178" s="69"/>
      <c r="B178" s="69"/>
      <c r="C178" s="69"/>
      <c r="D178" s="70">
        <f t="shared" si="35"/>
        <v>0</v>
      </c>
      <c r="E178" s="70">
        <f t="shared" si="36"/>
        <v>0</v>
      </c>
      <c r="F178" s="62">
        <f t="shared" si="37"/>
        <v>0</v>
      </c>
      <c r="G178" s="62">
        <f t="shared" si="38"/>
        <v>0</v>
      </c>
      <c r="H178" s="62">
        <f t="shared" si="39"/>
        <v>0</v>
      </c>
      <c r="I178" s="62">
        <f t="shared" si="40"/>
        <v>0</v>
      </c>
      <c r="J178" s="62">
        <f t="shared" si="41"/>
        <v>0</v>
      </c>
      <c r="K178" s="62">
        <f t="shared" si="42"/>
        <v>0</v>
      </c>
      <c r="L178" s="62">
        <f t="shared" si="43"/>
        <v>0</v>
      </c>
      <c r="M178" s="62">
        <f t="shared" ca="1" si="44"/>
        <v>1.9808447212390633E-2</v>
      </c>
      <c r="N178" s="62">
        <f t="shared" ca="1" si="45"/>
        <v>0</v>
      </c>
      <c r="O178" s="72">
        <f t="shared" ca="1" si="46"/>
        <v>0</v>
      </c>
      <c r="P178" s="62">
        <f t="shared" ca="1" si="47"/>
        <v>0</v>
      </c>
      <c r="Q178" s="62">
        <f t="shared" ca="1" si="48"/>
        <v>0</v>
      </c>
      <c r="R178" s="36">
        <f t="shared" ca="1" si="49"/>
        <v>-1.9808447212390633E-2</v>
      </c>
    </row>
    <row r="179" spans="1:18">
      <c r="A179" s="69"/>
      <c r="B179" s="69"/>
      <c r="C179" s="69"/>
      <c r="D179" s="70">
        <f t="shared" si="35"/>
        <v>0</v>
      </c>
      <c r="E179" s="70">
        <f t="shared" si="36"/>
        <v>0</v>
      </c>
      <c r="F179" s="62">
        <f t="shared" si="37"/>
        <v>0</v>
      </c>
      <c r="G179" s="62">
        <f t="shared" si="38"/>
        <v>0</v>
      </c>
      <c r="H179" s="62">
        <f t="shared" si="39"/>
        <v>0</v>
      </c>
      <c r="I179" s="62">
        <f t="shared" si="40"/>
        <v>0</v>
      </c>
      <c r="J179" s="62">
        <f t="shared" si="41"/>
        <v>0</v>
      </c>
      <c r="K179" s="62">
        <f t="shared" si="42"/>
        <v>0</v>
      </c>
      <c r="L179" s="62">
        <f t="shared" si="43"/>
        <v>0</v>
      </c>
      <c r="M179" s="62">
        <f t="shared" ca="1" si="44"/>
        <v>1.9808447212390633E-2</v>
      </c>
      <c r="N179" s="62">
        <f t="shared" ca="1" si="45"/>
        <v>0</v>
      </c>
      <c r="O179" s="72">
        <f t="shared" ca="1" si="46"/>
        <v>0</v>
      </c>
      <c r="P179" s="62">
        <f t="shared" ca="1" si="47"/>
        <v>0</v>
      </c>
      <c r="Q179" s="62">
        <f t="shared" ca="1" si="48"/>
        <v>0</v>
      </c>
      <c r="R179" s="36">
        <f t="shared" ca="1" si="49"/>
        <v>-1.9808447212390633E-2</v>
      </c>
    </row>
    <row r="180" spans="1:18">
      <c r="A180" s="69"/>
      <c r="B180" s="69"/>
      <c r="C180" s="69"/>
      <c r="D180" s="70">
        <f t="shared" si="35"/>
        <v>0</v>
      </c>
      <c r="E180" s="70">
        <f t="shared" si="36"/>
        <v>0</v>
      </c>
      <c r="F180" s="62">
        <f t="shared" si="37"/>
        <v>0</v>
      </c>
      <c r="G180" s="62">
        <f t="shared" si="38"/>
        <v>0</v>
      </c>
      <c r="H180" s="62">
        <f t="shared" si="39"/>
        <v>0</v>
      </c>
      <c r="I180" s="62">
        <f t="shared" si="40"/>
        <v>0</v>
      </c>
      <c r="J180" s="62">
        <f t="shared" si="41"/>
        <v>0</v>
      </c>
      <c r="K180" s="62">
        <f t="shared" si="42"/>
        <v>0</v>
      </c>
      <c r="L180" s="62">
        <f t="shared" si="43"/>
        <v>0</v>
      </c>
      <c r="M180" s="62">
        <f t="shared" ca="1" si="44"/>
        <v>1.9808447212390633E-2</v>
      </c>
      <c r="N180" s="62">
        <f t="shared" ca="1" si="45"/>
        <v>0</v>
      </c>
      <c r="O180" s="72">
        <f t="shared" ca="1" si="46"/>
        <v>0</v>
      </c>
      <c r="P180" s="62">
        <f t="shared" ca="1" si="47"/>
        <v>0</v>
      </c>
      <c r="Q180" s="62">
        <f t="shared" ca="1" si="48"/>
        <v>0</v>
      </c>
      <c r="R180" s="36">
        <f t="shared" ca="1" si="49"/>
        <v>-1.9808447212390633E-2</v>
      </c>
    </row>
    <row r="181" spans="1:18">
      <c r="A181" s="69"/>
      <c r="B181" s="69"/>
      <c r="C181" s="69"/>
      <c r="D181" s="70">
        <f t="shared" si="35"/>
        <v>0</v>
      </c>
      <c r="E181" s="70">
        <f t="shared" si="36"/>
        <v>0</v>
      </c>
      <c r="F181" s="62">
        <f t="shared" si="37"/>
        <v>0</v>
      </c>
      <c r="G181" s="62">
        <f t="shared" si="38"/>
        <v>0</v>
      </c>
      <c r="H181" s="62">
        <f t="shared" si="39"/>
        <v>0</v>
      </c>
      <c r="I181" s="62">
        <f t="shared" si="40"/>
        <v>0</v>
      </c>
      <c r="J181" s="62">
        <f t="shared" si="41"/>
        <v>0</v>
      </c>
      <c r="K181" s="62">
        <f t="shared" si="42"/>
        <v>0</v>
      </c>
      <c r="L181" s="62">
        <f t="shared" si="43"/>
        <v>0</v>
      </c>
      <c r="M181" s="62">
        <f t="shared" ca="1" si="44"/>
        <v>1.9808447212390633E-2</v>
      </c>
      <c r="N181" s="62">
        <f t="shared" ca="1" si="45"/>
        <v>0</v>
      </c>
      <c r="O181" s="72">
        <f t="shared" ca="1" si="46"/>
        <v>0</v>
      </c>
      <c r="P181" s="62">
        <f t="shared" ca="1" si="47"/>
        <v>0</v>
      </c>
      <c r="Q181" s="62">
        <f t="shared" ca="1" si="48"/>
        <v>0</v>
      </c>
      <c r="R181" s="36">
        <f t="shared" ca="1" si="49"/>
        <v>-1.9808447212390633E-2</v>
      </c>
    </row>
    <row r="182" spans="1:18">
      <c r="A182" s="69"/>
      <c r="B182" s="69"/>
      <c r="C182" s="69"/>
      <c r="D182" s="70">
        <f t="shared" si="35"/>
        <v>0</v>
      </c>
      <c r="E182" s="70">
        <f t="shared" si="36"/>
        <v>0</v>
      </c>
      <c r="F182" s="62">
        <f t="shared" si="37"/>
        <v>0</v>
      </c>
      <c r="G182" s="62">
        <f t="shared" si="38"/>
        <v>0</v>
      </c>
      <c r="H182" s="62">
        <f t="shared" si="39"/>
        <v>0</v>
      </c>
      <c r="I182" s="62">
        <f t="shared" si="40"/>
        <v>0</v>
      </c>
      <c r="J182" s="62">
        <f t="shared" si="41"/>
        <v>0</v>
      </c>
      <c r="K182" s="62">
        <f t="shared" si="42"/>
        <v>0</v>
      </c>
      <c r="L182" s="62">
        <f t="shared" si="43"/>
        <v>0</v>
      </c>
      <c r="M182" s="62">
        <f t="shared" ca="1" si="44"/>
        <v>1.9808447212390633E-2</v>
      </c>
      <c r="N182" s="62">
        <f t="shared" ca="1" si="45"/>
        <v>0</v>
      </c>
      <c r="O182" s="72">
        <f t="shared" ca="1" si="46"/>
        <v>0</v>
      </c>
      <c r="P182" s="62">
        <f t="shared" ca="1" si="47"/>
        <v>0</v>
      </c>
      <c r="Q182" s="62">
        <f t="shared" ca="1" si="48"/>
        <v>0</v>
      </c>
      <c r="R182" s="36">
        <f t="shared" ca="1" si="49"/>
        <v>-1.9808447212390633E-2</v>
      </c>
    </row>
    <row r="183" spans="1:18">
      <c r="A183" s="69"/>
      <c r="B183" s="69"/>
      <c r="C183" s="69"/>
      <c r="D183" s="70">
        <f t="shared" si="35"/>
        <v>0</v>
      </c>
      <c r="E183" s="70">
        <f t="shared" si="36"/>
        <v>0</v>
      </c>
      <c r="F183" s="62">
        <f t="shared" si="37"/>
        <v>0</v>
      </c>
      <c r="G183" s="62">
        <f t="shared" si="38"/>
        <v>0</v>
      </c>
      <c r="H183" s="62">
        <f t="shared" si="39"/>
        <v>0</v>
      </c>
      <c r="I183" s="62">
        <f t="shared" si="40"/>
        <v>0</v>
      </c>
      <c r="J183" s="62">
        <f t="shared" si="41"/>
        <v>0</v>
      </c>
      <c r="K183" s="62">
        <f t="shared" si="42"/>
        <v>0</v>
      </c>
      <c r="L183" s="62">
        <f t="shared" si="43"/>
        <v>0</v>
      </c>
      <c r="M183" s="62">
        <f t="shared" ca="1" si="44"/>
        <v>1.9808447212390633E-2</v>
      </c>
      <c r="N183" s="62">
        <f t="shared" ca="1" si="45"/>
        <v>0</v>
      </c>
      <c r="O183" s="72">
        <f t="shared" ca="1" si="46"/>
        <v>0</v>
      </c>
      <c r="P183" s="62">
        <f t="shared" ca="1" si="47"/>
        <v>0</v>
      </c>
      <c r="Q183" s="62">
        <f t="shared" ca="1" si="48"/>
        <v>0</v>
      </c>
      <c r="R183" s="36">
        <f t="shared" ca="1" si="49"/>
        <v>-1.9808447212390633E-2</v>
      </c>
    </row>
    <row r="184" spans="1:18">
      <c r="A184" s="69"/>
      <c r="B184" s="69"/>
      <c r="C184" s="69"/>
      <c r="D184" s="70">
        <f t="shared" si="35"/>
        <v>0</v>
      </c>
      <c r="E184" s="70">
        <f t="shared" si="36"/>
        <v>0</v>
      </c>
      <c r="F184" s="62">
        <f t="shared" si="37"/>
        <v>0</v>
      </c>
      <c r="G184" s="62">
        <f t="shared" si="38"/>
        <v>0</v>
      </c>
      <c r="H184" s="62">
        <f t="shared" si="39"/>
        <v>0</v>
      </c>
      <c r="I184" s="62">
        <f t="shared" si="40"/>
        <v>0</v>
      </c>
      <c r="J184" s="62">
        <f t="shared" si="41"/>
        <v>0</v>
      </c>
      <c r="K184" s="62">
        <f t="shared" si="42"/>
        <v>0</v>
      </c>
      <c r="L184" s="62">
        <f t="shared" si="43"/>
        <v>0</v>
      </c>
      <c r="M184" s="62">
        <f t="shared" ca="1" si="44"/>
        <v>1.9808447212390633E-2</v>
      </c>
      <c r="N184" s="62">
        <f t="shared" ca="1" si="45"/>
        <v>0</v>
      </c>
      <c r="O184" s="72">
        <f t="shared" ca="1" si="46"/>
        <v>0</v>
      </c>
      <c r="P184" s="62">
        <f t="shared" ca="1" si="47"/>
        <v>0</v>
      </c>
      <c r="Q184" s="62">
        <f t="shared" ca="1" si="48"/>
        <v>0</v>
      </c>
      <c r="R184" s="36">
        <f t="shared" ca="1" si="49"/>
        <v>-1.9808447212390633E-2</v>
      </c>
    </row>
    <row r="185" spans="1:18">
      <c r="A185" s="69"/>
      <c r="B185" s="69"/>
      <c r="C185" s="69"/>
      <c r="D185" s="70">
        <f t="shared" si="35"/>
        <v>0</v>
      </c>
      <c r="E185" s="70">
        <f t="shared" si="36"/>
        <v>0</v>
      </c>
      <c r="F185" s="62">
        <f t="shared" si="37"/>
        <v>0</v>
      </c>
      <c r="G185" s="62">
        <f t="shared" si="38"/>
        <v>0</v>
      </c>
      <c r="H185" s="62">
        <f t="shared" si="39"/>
        <v>0</v>
      </c>
      <c r="I185" s="62">
        <f t="shared" si="40"/>
        <v>0</v>
      </c>
      <c r="J185" s="62">
        <f t="shared" si="41"/>
        <v>0</v>
      </c>
      <c r="K185" s="62">
        <f t="shared" si="42"/>
        <v>0</v>
      </c>
      <c r="L185" s="62">
        <f t="shared" si="43"/>
        <v>0</v>
      </c>
      <c r="M185" s="62">
        <f t="shared" ca="1" si="44"/>
        <v>1.9808447212390633E-2</v>
      </c>
      <c r="N185" s="62">
        <f t="shared" ca="1" si="45"/>
        <v>0</v>
      </c>
      <c r="O185" s="72">
        <f t="shared" ca="1" si="46"/>
        <v>0</v>
      </c>
      <c r="P185" s="62">
        <f t="shared" ca="1" si="47"/>
        <v>0</v>
      </c>
      <c r="Q185" s="62">
        <f t="shared" ca="1" si="48"/>
        <v>0</v>
      </c>
      <c r="R185" s="36">
        <f t="shared" ca="1" si="49"/>
        <v>-1.9808447212390633E-2</v>
      </c>
    </row>
    <row r="186" spans="1:18">
      <c r="A186" s="69"/>
      <c r="B186" s="69"/>
      <c r="C186" s="69"/>
      <c r="D186" s="70">
        <f t="shared" si="35"/>
        <v>0</v>
      </c>
      <c r="E186" s="70">
        <f t="shared" si="36"/>
        <v>0</v>
      </c>
      <c r="F186" s="62">
        <f t="shared" si="37"/>
        <v>0</v>
      </c>
      <c r="G186" s="62">
        <f t="shared" si="38"/>
        <v>0</v>
      </c>
      <c r="H186" s="62">
        <f t="shared" si="39"/>
        <v>0</v>
      </c>
      <c r="I186" s="62">
        <f t="shared" si="40"/>
        <v>0</v>
      </c>
      <c r="J186" s="62">
        <f t="shared" si="41"/>
        <v>0</v>
      </c>
      <c r="K186" s="62">
        <f t="shared" si="42"/>
        <v>0</v>
      </c>
      <c r="L186" s="62">
        <f t="shared" si="43"/>
        <v>0</v>
      </c>
      <c r="M186" s="62">
        <f t="shared" ca="1" si="44"/>
        <v>1.9808447212390633E-2</v>
      </c>
      <c r="N186" s="62">
        <f t="shared" ca="1" si="45"/>
        <v>0</v>
      </c>
      <c r="O186" s="72">
        <f t="shared" ca="1" si="46"/>
        <v>0</v>
      </c>
      <c r="P186" s="62">
        <f t="shared" ca="1" si="47"/>
        <v>0</v>
      </c>
      <c r="Q186" s="62">
        <f t="shared" ca="1" si="48"/>
        <v>0</v>
      </c>
      <c r="R186" s="36">
        <f t="shared" ca="1" si="49"/>
        <v>-1.9808447212390633E-2</v>
      </c>
    </row>
    <row r="187" spans="1:18">
      <c r="A187" s="69"/>
      <c r="B187" s="69"/>
      <c r="C187" s="69"/>
      <c r="D187" s="70">
        <f t="shared" si="35"/>
        <v>0</v>
      </c>
      <c r="E187" s="70">
        <f t="shared" si="36"/>
        <v>0</v>
      </c>
      <c r="F187" s="62">
        <f t="shared" si="37"/>
        <v>0</v>
      </c>
      <c r="G187" s="62">
        <f t="shared" si="38"/>
        <v>0</v>
      </c>
      <c r="H187" s="62">
        <f t="shared" si="39"/>
        <v>0</v>
      </c>
      <c r="I187" s="62">
        <f t="shared" si="40"/>
        <v>0</v>
      </c>
      <c r="J187" s="62">
        <f t="shared" si="41"/>
        <v>0</v>
      </c>
      <c r="K187" s="62">
        <f t="shared" si="42"/>
        <v>0</v>
      </c>
      <c r="L187" s="62">
        <f t="shared" si="43"/>
        <v>0</v>
      </c>
      <c r="M187" s="62">
        <f t="shared" ca="1" si="44"/>
        <v>1.9808447212390633E-2</v>
      </c>
      <c r="N187" s="62">
        <f t="shared" ca="1" si="45"/>
        <v>0</v>
      </c>
      <c r="O187" s="72">
        <f t="shared" ca="1" si="46"/>
        <v>0</v>
      </c>
      <c r="P187" s="62">
        <f t="shared" ca="1" si="47"/>
        <v>0</v>
      </c>
      <c r="Q187" s="62">
        <f t="shared" ca="1" si="48"/>
        <v>0</v>
      </c>
      <c r="R187" s="36">
        <f t="shared" ca="1" si="49"/>
        <v>-1.9808447212390633E-2</v>
      </c>
    </row>
    <row r="188" spans="1:18">
      <c r="A188" s="69"/>
      <c r="B188" s="69"/>
      <c r="C188" s="69"/>
      <c r="D188" s="70">
        <f t="shared" si="35"/>
        <v>0</v>
      </c>
      <c r="E188" s="70">
        <f t="shared" si="36"/>
        <v>0</v>
      </c>
      <c r="F188" s="62">
        <f t="shared" si="37"/>
        <v>0</v>
      </c>
      <c r="G188" s="62">
        <f t="shared" si="38"/>
        <v>0</v>
      </c>
      <c r="H188" s="62">
        <f t="shared" si="39"/>
        <v>0</v>
      </c>
      <c r="I188" s="62">
        <f t="shared" si="40"/>
        <v>0</v>
      </c>
      <c r="J188" s="62">
        <f t="shared" si="41"/>
        <v>0</v>
      </c>
      <c r="K188" s="62">
        <f t="shared" si="42"/>
        <v>0</v>
      </c>
      <c r="L188" s="62">
        <f t="shared" si="43"/>
        <v>0</v>
      </c>
      <c r="M188" s="62">
        <f t="shared" ca="1" si="44"/>
        <v>1.9808447212390633E-2</v>
      </c>
      <c r="N188" s="62">
        <f t="shared" ca="1" si="45"/>
        <v>0</v>
      </c>
      <c r="O188" s="72">
        <f t="shared" ca="1" si="46"/>
        <v>0</v>
      </c>
      <c r="P188" s="62">
        <f t="shared" ca="1" si="47"/>
        <v>0</v>
      </c>
      <c r="Q188" s="62">
        <f t="shared" ca="1" si="48"/>
        <v>0</v>
      </c>
      <c r="R188" s="36">
        <f t="shared" ca="1" si="49"/>
        <v>-1.9808447212390633E-2</v>
      </c>
    </row>
    <row r="189" spans="1:18">
      <c r="A189" s="69"/>
      <c r="B189" s="69"/>
      <c r="C189" s="69"/>
      <c r="D189" s="70">
        <f t="shared" si="35"/>
        <v>0</v>
      </c>
      <c r="E189" s="70">
        <f t="shared" si="36"/>
        <v>0</v>
      </c>
      <c r="F189" s="62">
        <f t="shared" si="37"/>
        <v>0</v>
      </c>
      <c r="G189" s="62">
        <f t="shared" si="38"/>
        <v>0</v>
      </c>
      <c r="H189" s="62">
        <f t="shared" si="39"/>
        <v>0</v>
      </c>
      <c r="I189" s="62">
        <f t="shared" si="40"/>
        <v>0</v>
      </c>
      <c r="J189" s="62">
        <f t="shared" si="41"/>
        <v>0</v>
      </c>
      <c r="K189" s="62">
        <f t="shared" si="42"/>
        <v>0</v>
      </c>
      <c r="L189" s="62">
        <f t="shared" si="43"/>
        <v>0</v>
      </c>
      <c r="M189" s="62">
        <f t="shared" ca="1" si="44"/>
        <v>1.9808447212390633E-2</v>
      </c>
      <c r="N189" s="62">
        <f t="shared" ca="1" si="45"/>
        <v>0</v>
      </c>
      <c r="O189" s="72">
        <f t="shared" ca="1" si="46"/>
        <v>0</v>
      </c>
      <c r="P189" s="62">
        <f t="shared" ca="1" si="47"/>
        <v>0</v>
      </c>
      <c r="Q189" s="62">
        <f t="shared" ca="1" si="48"/>
        <v>0</v>
      </c>
      <c r="R189" s="36">
        <f t="shared" ca="1" si="49"/>
        <v>-1.9808447212390633E-2</v>
      </c>
    </row>
    <row r="190" spans="1:18">
      <c r="A190" s="69"/>
      <c r="B190" s="69"/>
      <c r="C190" s="69"/>
      <c r="D190" s="70">
        <f t="shared" si="35"/>
        <v>0</v>
      </c>
      <c r="E190" s="70">
        <f t="shared" si="36"/>
        <v>0</v>
      </c>
      <c r="F190" s="62">
        <f t="shared" si="37"/>
        <v>0</v>
      </c>
      <c r="G190" s="62">
        <f t="shared" si="38"/>
        <v>0</v>
      </c>
      <c r="H190" s="62">
        <f t="shared" si="39"/>
        <v>0</v>
      </c>
      <c r="I190" s="62">
        <f t="shared" si="40"/>
        <v>0</v>
      </c>
      <c r="J190" s="62">
        <f t="shared" si="41"/>
        <v>0</v>
      </c>
      <c r="K190" s="62">
        <f t="shared" si="42"/>
        <v>0</v>
      </c>
      <c r="L190" s="62">
        <f t="shared" si="43"/>
        <v>0</v>
      </c>
      <c r="M190" s="62">
        <f t="shared" ca="1" si="44"/>
        <v>1.9808447212390633E-2</v>
      </c>
      <c r="N190" s="62">
        <f t="shared" ca="1" si="45"/>
        <v>0</v>
      </c>
      <c r="O190" s="72">
        <f t="shared" ca="1" si="46"/>
        <v>0</v>
      </c>
      <c r="P190" s="62">
        <f t="shared" ca="1" si="47"/>
        <v>0</v>
      </c>
      <c r="Q190" s="62">
        <f t="shared" ca="1" si="48"/>
        <v>0</v>
      </c>
      <c r="R190" s="36">
        <f t="shared" ca="1" si="49"/>
        <v>-1.9808447212390633E-2</v>
      </c>
    </row>
    <row r="191" spans="1:18">
      <c r="A191" s="69"/>
      <c r="B191" s="69"/>
      <c r="C191" s="69"/>
      <c r="D191" s="70">
        <f t="shared" si="35"/>
        <v>0</v>
      </c>
      <c r="E191" s="70">
        <f t="shared" si="36"/>
        <v>0</v>
      </c>
      <c r="F191" s="62">
        <f t="shared" si="37"/>
        <v>0</v>
      </c>
      <c r="G191" s="62">
        <f t="shared" si="38"/>
        <v>0</v>
      </c>
      <c r="H191" s="62">
        <f t="shared" si="39"/>
        <v>0</v>
      </c>
      <c r="I191" s="62">
        <f t="shared" si="40"/>
        <v>0</v>
      </c>
      <c r="J191" s="62">
        <f t="shared" si="41"/>
        <v>0</v>
      </c>
      <c r="K191" s="62">
        <f t="shared" si="42"/>
        <v>0</v>
      </c>
      <c r="L191" s="62">
        <f t="shared" si="43"/>
        <v>0</v>
      </c>
      <c r="M191" s="62">
        <f t="shared" ca="1" si="44"/>
        <v>1.9808447212390633E-2</v>
      </c>
      <c r="N191" s="62">
        <f t="shared" ca="1" si="45"/>
        <v>0</v>
      </c>
      <c r="O191" s="72">
        <f t="shared" ca="1" si="46"/>
        <v>0</v>
      </c>
      <c r="P191" s="62">
        <f t="shared" ca="1" si="47"/>
        <v>0</v>
      </c>
      <c r="Q191" s="62">
        <f t="shared" ca="1" si="48"/>
        <v>0</v>
      </c>
      <c r="R191" s="36">
        <f t="shared" ca="1" si="49"/>
        <v>-1.9808447212390633E-2</v>
      </c>
    </row>
    <row r="192" spans="1:18">
      <c r="A192" s="69"/>
      <c r="B192" s="69"/>
      <c r="C192" s="69"/>
      <c r="D192" s="70">
        <f t="shared" si="35"/>
        <v>0</v>
      </c>
      <c r="E192" s="70">
        <f t="shared" si="36"/>
        <v>0</v>
      </c>
      <c r="F192" s="62">
        <f t="shared" si="37"/>
        <v>0</v>
      </c>
      <c r="G192" s="62">
        <f t="shared" si="38"/>
        <v>0</v>
      </c>
      <c r="H192" s="62">
        <f t="shared" si="39"/>
        <v>0</v>
      </c>
      <c r="I192" s="62">
        <f t="shared" si="40"/>
        <v>0</v>
      </c>
      <c r="J192" s="62">
        <f t="shared" si="41"/>
        <v>0</v>
      </c>
      <c r="K192" s="62">
        <f t="shared" si="42"/>
        <v>0</v>
      </c>
      <c r="L192" s="62">
        <f t="shared" si="43"/>
        <v>0</v>
      </c>
      <c r="M192" s="62">
        <f t="shared" ca="1" si="44"/>
        <v>1.9808447212390633E-2</v>
      </c>
      <c r="N192" s="62">
        <f t="shared" ca="1" si="45"/>
        <v>0</v>
      </c>
      <c r="O192" s="72">
        <f t="shared" ca="1" si="46"/>
        <v>0</v>
      </c>
      <c r="P192" s="62">
        <f t="shared" ca="1" si="47"/>
        <v>0</v>
      </c>
      <c r="Q192" s="62">
        <f t="shared" ca="1" si="48"/>
        <v>0</v>
      </c>
      <c r="R192" s="36">
        <f t="shared" ca="1" si="49"/>
        <v>-1.9808447212390633E-2</v>
      </c>
    </row>
    <row r="193" spans="1:18">
      <c r="A193" s="69"/>
      <c r="B193" s="69"/>
      <c r="C193" s="69"/>
      <c r="D193" s="70">
        <f t="shared" si="35"/>
        <v>0</v>
      </c>
      <c r="E193" s="70">
        <f t="shared" si="36"/>
        <v>0</v>
      </c>
      <c r="F193" s="62">
        <f t="shared" si="37"/>
        <v>0</v>
      </c>
      <c r="G193" s="62">
        <f t="shared" si="38"/>
        <v>0</v>
      </c>
      <c r="H193" s="62">
        <f t="shared" si="39"/>
        <v>0</v>
      </c>
      <c r="I193" s="62">
        <f t="shared" si="40"/>
        <v>0</v>
      </c>
      <c r="J193" s="62">
        <f t="shared" si="41"/>
        <v>0</v>
      </c>
      <c r="K193" s="62">
        <f t="shared" si="42"/>
        <v>0</v>
      </c>
      <c r="L193" s="62">
        <f t="shared" si="43"/>
        <v>0</v>
      </c>
      <c r="M193" s="62">
        <f t="shared" ca="1" si="44"/>
        <v>1.9808447212390633E-2</v>
      </c>
      <c r="N193" s="62">
        <f t="shared" ca="1" si="45"/>
        <v>0</v>
      </c>
      <c r="O193" s="72">
        <f t="shared" ca="1" si="46"/>
        <v>0</v>
      </c>
      <c r="P193" s="62">
        <f t="shared" ca="1" si="47"/>
        <v>0</v>
      </c>
      <c r="Q193" s="62">
        <f t="shared" ca="1" si="48"/>
        <v>0</v>
      </c>
      <c r="R193" s="36">
        <f t="shared" ca="1" si="49"/>
        <v>-1.9808447212390633E-2</v>
      </c>
    </row>
    <row r="194" spans="1:18">
      <c r="A194" s="69"/>
      <c r="B194" s="69"/>
      <c r="C194" s="69"/>
      <c r="D194" s="70">
        <f t="shared" si="35"/>
        <v>0</v>
      </c>
      <c r="E194" s="70">
        <f t="shared" si="36"/>
        <v>0</v>
      </c>
      <c r="F194" s="62">
        <f t="shared" si="37"/>
        <v>0</v>
      </c>
      <c r="G194" s="62">
        <f t="shared" si="38"/>
        <v>0</v>
      </c>
      <c r="H194" s="62">
        <f t="shared" si="39"/>
        <v>0</v>
      </c>
      <c r="I194" s="62">
        <f t="shared" si="40"/>
        <v>0</v>
      </c>
      <c r="J194" s="62">
        <f t="shared" si="41"/>
        <v>0</v>
      </c>
      <c r="K194" s="62">
        <f t="shared" si="42"/>
        <v>0</v>
      </c>
      <c r="L194" s="62">
        <f t="shared" si="43"/>
        <v>0</v>
      </c>
      <c r="M194" s="62">
        <f t="shared" ca="1" si="44"/>
        <v>1.9808447212390633E-2</v>
      </c>
      <c r="N194" s="62">
        <f t="shared" ca="1" si="45"/>
        <v>0</v>
      </c>
      <c r="O194" s="72">
        <f t="shared" ca="1" si="46"/>
        <v>0</v>
      </c>
      <c r="P194" s="62">
        <f t="shared" ca="1" si="47"/>
        <v>0</v>
      </c>
      <c r="Q194" s="62">
        <f t="shared" ca="1" si="48"/>
        <v>0</v>
      </c>
      <c r="R194" s="36">
        <f t="shared" ca="1" si="49"/>
        <v>-1.9808447212390633E-2</v>
      </c>
    </row>
    <row r="195" spans="1:18">
      <c r="A195" s="69"/>
      <c r="B195" s="69"/>
      <c r="C195" s="69"/>
      <c r="D195" s="70">
        <f t="shared" si="35"/>
        <v>0</v>
      </c>
      <c r="E195" s="70">
        <f t="shared" si="36"/>
        <v>0</v>
      </c>
      <c r="F195" s="62">
        <f t="shared" si="37"/>
        <v>0</v>
      </c>
      <c r="G195" s="62">
        <f t="shared" si="38"/>
        <v>0</v>
      </c>
      <c r="H195" s="62">
        <f t="shared" si="39"/>
        <v>0</v>
      </c>
      <c r="I195" s="62">
        <f t="shared" si="40"/>
        <v>0</v>
      </c>
      <c r="J195" s="62">
        <f t="shared" si="41"/>
        <v>0</v>
      </c>
      <c r="K195" s="62">
        <f t="shared" si="42"/>
        <v>0</v>
      </c>
      <c r="L195" s="62">
        <f t="shared" si="43"/>
        <v>0</v>
      </c>
      <c r="M195" s="62">
        <f t="shared" ca="1" si="44"/>
        <v>1.9808447212390633E-2</v>
      </c>
      <c r="N195" s="62">
        <f t="shared" ca="1" si="45"/>
        <v>0</v>
      </c>
      <c r="O195" s="72">
        <f t="shared" ca="1" si="46"/>
        <v>0</v>
      </c>
      <c r="P195" s="62">
        <f t="shared" ca="1" si="47"/>
        <v>0</v>
      </c>
      <c r="Q195" s="62">
        <f t="shared" ca="1" si="48"/>
        <v>0</v>
      </c>
      <c r="R195" s="36">
        <f t="shared" ca="1" si="49"/>
        <v>-1.9808447212390633E-2</v>
      </c>
    </row>
    <row r="196" spans="1:18">
      <c r="A196" s="69"/>
      <c r="B196" s="69"/>
      <c r="C196" s="69"/>
      <c r="D196" s="70">
        <f t="shared" si="35"/>
        <v>0</v>
      </c>
      <c r="E196" s="70">
        <f t="shared" si="36"/>
        <v>0</v>
      </c>
      <c r="F196" s="62">
        <f t="shared" si="37"/>
        <v>0</v>
      </c>
      <c r="G196" s="62">
        <f t="shared" si="38"/>
        <v>0</v>
      </c>
      <c r="H196" s="62">
        <f t="shared" si="39"/>
        <v>0</v>
      </c>
      <c r="I196" s="62">
        <f t="shared" si="40"/>
        <v>0</v>
      </c>
      <c r="J196" s="62">
        <f t="shared" si="41"/>
        <v>0</v>
      </c>
      <c r="K196" s="62">
        <f t="shared" si="42"/>
        <v>0</v>
      </c>
      <c r="L196" s="62">
        <f t="shared" si="43"/>
        <v>0</v>
      </c>
      <c r="M196" s="62">
        <f t="shared" ca="1" si="44"/>
        <v>1.9808447212390633E-2</v>
      </c>
      <c r="N196" s="62">
        <f t="shared" ca="1" si="45"/>
        <v>0</v>
      </c>
      <c r="O196" s="72">
        <f t="shared" ca="1" si="46"/>
        <v>0</v>
      </c>
      <c r="P196" s="62">
        <f t="shared" ca="1" si="47"/>
        <v>0</v>
      </c>
      <c r="Q196" s="62">
        <f t="shared" ca="1" si="48"/>
        <v>0</v>
      </c>
      <c r="R196" s="36">
        <f t="shared" ca="1" si="49"/>
        <v>-1.9808447212390633E-2</v>
      </c>
    </row>
    <row r="197" spans="1:18">
      <c r="A197" s="69"/>
      <c r="B197" s="69"/>
      <c r="C197" s="69"/>
      <c r="D197" s="70">
        <f t="shared" si="35"/>
        <v>0</v>
      </c>
      <c r="E197" s="70">
        <f t="shared" si="36"/>
        <v>0</v>
      </c>
      <c r="F197" s="62">
        <f t="shared" si="37"/>
        <v>0</v>
      </c>
      <c r="G197" s="62">
        <f t="shared" si="38"/>
        <v>0</v>
      </c>
      <c r="H197" s="62">
        <f t="shared" si="39"/>
        <v>0</v>
      </c>
      <c r="I197" s="62">
        <f t="shared" si="40"/>
        <v>0</v>
      </c>
      <c r="J197" s="62">
        <f t="shared" si="41"/>
        <v>0</v>
      </c>
      <c r="K197" s="62">
        <f t="shared" si="42"/>
        <v>0</v>
      </c>
      <c r="L197" s="62">
        <f t="shared" si="43"/>
        <v>0</v>
      </c>
      <c r="M197" s="62">
        <f t="shared" ca="1" si="44"/>
        <v>1.9808447212390633E-2</v>
      </c>
      <c r="N197" s="62">
        <f t="shared" ca="1" si="45"/>
        <v>0</v>
      </c>
      <c r="O197" s="72">
        <f t="shared" ca="1" si="46"/>
        <v>0</v>
      </c>
      <c r="P197" s="62">
        <f t="shared" ca="1" si="47"/>
        <v>0</v>
      </c>
      <c r="Q197" s="62">
        <f t="shared" ca="1" si="48"/>
        <v>0</v>
      </c>
      <c r="R197" s="36">
        <f t="shared" ca="1" si="49"/>
        <v>-1.9808447212390633E-2</v>
      </c>
    </row>
    <row r="198" spans="1:18">
      <c r="A198" s="69"/>
      <c r="B198" s="69"/>
      <c r="C198" s="69"/>
      <c r="D198" s="70">
        <f t="shared" si="35"/>
        <v>0</v>
      </c>
      <c r="E198" s="70">
        <f t="shared" si="36"/>
        <v>0</v>
      </c>
      <c r="F198" s="62">
        <f t="shared" si="37"/>
        <v>0</v>
      </c>
      <c r="G198" s="62">
        <f t="shared" si="38"/>
        <v>0</v>
      </c>
      <c r="H198" s="62">
        <f t="shared" si="39"/>
        <v>0</v>
      </c>
      <c r="I198" s="62">
        <f t="shared" si="40"/>
        <v>0</v>
      </c>
      <c r="J198" s="62">
        <f t="shared" si="41"/>
        <v>0</v>
      </c>
      <c r="K198" s="62">
        <f t="shared" si="42"/>
        <v>0</v>
      </c>
      <c r="L198" s="62">
        <f t="shared" si="43"/>
        <v>0</v>
      </c>
      <c r="M198" s="62">
        <f t="shared" ca="1" si="44"/>
        <v>1.9808447212390633E-2</v>
      </c>
      <c r="N198" s="62">
        <f t="shared" ca="1" si="45"/>
        <v>0</v>
      </c>
      <c r="O198" s="72">
        <f t="shared" ca="1" si="46"/>
        <v>0</v>
      </c>
      <c r="P198" s="62">
        <f t="shared" ca="1" si="47"/>
        <v>0</v>
      </c>
      <c r="Q198" s="62">
        <f t="shared" ca="1" si="48"/>
        <v>0</v>
      </c>
      <c r="R198" s="36">
        <f t="shared" ca="1" si="49"/>
        <v>-1.9808447212390633E-2</v>
      </c>
    </row>
    <row r="199" spans="1:18">
      <c r="A199" s="69"/>
      <c r="B199" s="69"/>
      <c r="C199" s="69"/>
      <c r="D199" s="70">
        <f t="shared" si="35"/>
        <v>0</v>
      </c>
      <c r="E199" s="70">
        <f t="shared" si="36"/>
        <v>0</v>
      </c>
      <c r="F199" s="62">
        <f t="shared" si="37"/>
        <v>0</v>
      </c>
      <c r="G199" s="62">
        <f t="shared" si="38"/>
        <v>0</v>
      </c>
      <c r="H199" s="62">
        <f t="shared" si="39"/>
        <v>0</v>
      </c>
      <c r="I199" s="62">
        <f t="shared" si="40"/>
        <v>0</v>
      </c>
      <c r="J199" s="62">
        <f t="shared" si="41"/>
        <v>0</v>
      </c>
      <c r="K199" s="62">
        <f t="shared" si="42"/>
        <v>0</v>
      </c>
      <c r="L199" s="62">
        <f t="shared" si="43"/>
        <v>0</v>
      </c>
      <c r="M199" s="62">
        <f t="shared" ca="1" si="44"/>
        <v>1.9808447212390633E-2</v>
      </c>
      <c r="N199" s="62">
        <f t="shared" ca="1" si="45"/>
        <v>0</v>
      </c>
      <c r="O199" s="72">
        <f t="shared" ca="1" si="46"/>
        <v>0</v>
      </c>
      <c r="P199" s="62">
        <f t="shared" ca="1" si="47"/>
        <v>0</v>
      </c>
      <c r="Q199" s="62">
        <f t="shared" ca="1" si="48"/>
        <v>0</v>
      </c>
      <c r="R199" s="36">
        <f t="shared" ca="1" si="49"/>
        <v>-1.9808447212390633E-2</v>
      </c>
    </row>
    <row r="200" spans="1:18">
      <c r="A200" s="69"/>
      <c r="B200" s="69"/>
      <c r="C200" s="69"/>
      <c r="D200" s="70">
        <f t="shared" si="35"/>
        <v>0</v>
      </c>
      <c r="E200" s="70">
        <f t="shared" si="36"/>
        <v>0</v>
      </c>
      <c r="F200" s="62">
        <f t="shared" si="37"/>
        <v>0</v>
      </c>
      <c r="G200" s="62">
        <f t="shared" si="38"/>
        <v>0</v>
      </c>
      <c r="H200" s="62">
        <f t="shared" si="39"/>
        <v>0</v>
      </c>
      <c r="I200" s="62">
        <f t="shared" si="40"/>
        <v>0</v>
      </c>
      <c r="J200" s="62">
        <f t="shared" si="41"/>
        <v>0</v>
      </c>
      <c r="K200" s="62">
        <f t="shared" si="42"/>
        <v>0</v>
      </c>
      <c r="L200" s="62">
        <f t="shared" si="43"/>
        <v>0</v>
      </c>
      <c r="M200" s="62">
        <f t="shared" ca="1" si="44"/>
        <v>1.9808447212390633E-2</v>
      </c>
      <c r="N200" s="62">
        <f t="shared" ca="1" si="45"/>
        <v>0</v>
      </c>
      <c r="O200" s="72">
        <f t="shared" ca="1" si="46"/>
        <v>0</v>
      </c>
      <c r="P200" s="62">
        <f t="shared" ca="1" si="47"/>
        <v>0</v>
      </c>
      <c r="Q200" s="62">
        <f t="shared" ca="1" si="48"/>
        <v>0</v>
      </c>
      <c r="R200" s="36">
        <f t="shared" ca="1" si="49"/>
        <v>-1.9808447212390633E-2</v>
      </c>
    </row>
    <row r="201" spans="1:18">
      <c r="A201" s="69"/>
      <c r="B201" s="69"/>
      <c r="C201" s="69"/>
      <c r="D201" s="70">
        <f t="shared" si="35"/>
        <v>0</v>
      </c>
      <c r="E201" s="70">
        <f t="shared" si="36"/>
        <v>0</v>
      </c>
      <c r="F201" s="62">
        <f t="shared" si="37"/>
        <v>0</v>
      </c>
      <c r="G201" s="62">
        <f t="shared" si="38"/>
        <v>0</v>
      </c>
      <c r="H201" s="62">
        <f t="shared" si="39"/>
        <v>0</v>
      </c>
      <c r="I201" s="62">
        <f t="shared" si="40"/>
        <v>0</v>
      </c>
      <c r="J201" s="62">
        <f t="shared" si="41"/>
        <v>0</v>
      </c>
      <c r="K201" s="62">
        <f t="shared" si="42"/>
        <v>0</v>
      </c>
      <c r="L201" s="62">
        <f t="shared" si="43"/>
        <v>0</v>
      </c>
      <c r="M201" s="62">
        <f t="shared" ca="1" si="44"/>
        <v>1.9808447212390633E-2</v>
      </c>
      <c r="N201" s="62">
        <f t="shared" ca="1" si="45"/>
        <v>0</v>
      </c>
      <c r="O201" s="72">
        <f t="shared" ca="1" si="46"/>
        <v>0</v>
      </c>
      <c r="P201" s="62">
        <f t="shared" ca="1" si="47"/>
        <v>0</v>
      </c>
      <c r="Q201" s="62">
        <f t="shared" ca="1" si="48"/>
        <v>0</v>
      </c>
      <c r="R201" s="36">
        <f t="shared" ca="1" si="49"/>
        <v>-1.9808447212390633E-2</v>
      </c>
    </row>
    <row r="202" spans="1:18">
      <c r="A202" s="69"/>
      <c r="B202" s="69"/>
      <c r="C202" s="69"/>
      <c r="D202" s="70">
        <f t="shared" si="35"/>
        <v>0</v>
      </c>
      <c r="E202" s="70">
        <f t="shared" si="36"/>
        <v>0</v>
      </c>
      <c r="F202" s="62">
        <f t="shared" si="37"/>
        <v>0</v>
      </c>
      <c r="G202" s="62">
        <f t="shared" si="38"/>
        <v>0</v>
      </c>
      <c r="H202" s="62">
        <f t="shared" si="39"/>
        <v>0</v>
      </c>
      <c r="I202" s="62">
        <f t="shared" si="40"/>
        <v>0</v>
      </c>
      <c r="J202" s="62">
        <f t="shared" si="41"/>
        <v>0</v>
      </c>
      <c r="K202" s="62">
        <f t="shared" si="42"/>
        <v>0</v>
      </c>
      <c r="L202" s="62">
        <f t="shared" si="43"/>
        <v>0</v>
      </c>
      <c r="M202" s="62">
        <f t="shared" ca="1" si="44"/>
        <v>1.9808447212390633E-2</v>
      </c>
      <c r="N202" s="62">
        <f t="shared" ca="1" si="45"/>
        <v>0</v>
      </c>
      <c r="O202" s="72">
        <f t="shared" ca="1" si="46"/>
        <v>0</v>
      </c>
      <c r="P202" s="62">
        <f t="shared" ca="1" si="47"/>
        <v>0</v>
      </c>
      <c r="Q202" s="62">
        <f t="shared" ca="1" si="48"/>
        <v>0</v>
      </c>
      <c r="R202" s="36">
        <f t="shared" ca="1" si="49"/>
        <v>-1.9808447212390633E-2</v>
      </c>
    </row>
    <row r="203" spans="1:18">
      <c r="A203" s="69"/>
      <c r="B203" s="69"/>
      <c r="C203" s="69"/>
      <c r="D203" s="70">
        <f t="shared" si="35"/>
        <v>0</v>
      </c>
      <c r="E203" s="70">
        <f t="shared" si="36"/>
        <v>0</v>
      </c>
      <c r="F203" s="62">
        <f t="shared" si="37"/>
        <v>0</v>
      </c>
      <c r="G203" s="62">
        <f t="shared" si="38"/>
        <v>0</v>
      </c>
      <c r="H203" s="62">
        <f t="shared" si="39"/>
        <v>0</v>
      </c>
      <c r="I203" s="62">
        <f t="shared" si="40"/>
        <v>0</v>
      </c>
      <c r="J203" s="62">
        <f t="shared" si="41"/>
        <v>0</v>
      </c>
      <c r="K203" s="62">
        <f t="shared" si="42"/>
        <v>0</v>
      </c>
      <c r="L203" s="62">
        <f t="shared" si="43"/>
        <v>0</v>
      </c>
      <c r="M203" s="62">
        <f t="shared" ca="1" si="44"/>
        <v>1.9808447212390633E-2</v>
      </c>
      <c r="N203" s="62">
        <f t="shared" ca="1" si="45"/>
        <v>0</v>
      </c>
      <c r="O203" s="72">
        <f t="shared" ca="1" si="46"/>
        <v>0</v>
      </c>
      <c r="P203" s="62">
        <f t="shared" ca="1" si="47"/>
        <v>0</v>
      </c>
      <c r="Q203" s="62">
        <f t="shared" ca="1" si="48"/>
        <v>0</v>
      </c>
      <c r="R203" s="36">
        <f t="shared" ca="1" si="49"/>
        <v>-1.9808447212390633E-2</v>
      </c>
    </row>
    <row r="204" spans="1:18">
      <c r="A204" s="69"/>
      <c r="B204" s="69"/>
      <c r="C204" s="69"/>
      <c r="D204" s="70">
        <f t="shared" si="35"/>
        <v>0</v>
      </c>
      <c r="E204" s="70">
        <f t="shared" si="36"/>
        <v>0</v>
      </c>
      <c r="F204" s="62">
        <f t="shared" si="37"/>
        <v>0</v>
      </c>
      <c r="G204" s="62">
        <f t="shared" si="38"/>
        <v>0</v>
      </c>
      <c r="H204" s="62">
        <f t="shared" si="39"/>
        <v>0</v>
      </c>
      <c r="I204" s="62">
        <f t="shared" si="40"/>
        <v>0</v>
      </c>
      <c r="J204" s="62">
        <f t="shared" si="41"/>
        <v>0</v>
      </c>
      <c r="K204" s="62">
        <f t="shared" si="42"/>
        <v>0</v>
      </c>
      <c r="L204" s="62">
        <f t="shared" si="43"/>
        <v>0</v>
      </c>
      <c r="M204" s="62">
        <f t="shared" ca="1" si="44"/>
        <v>1.9808447212390633E-2</v>
      </c>
      <c r="N204" s="62">
        <f t="shared" ca="1" si="45"/>
        <v>0</v>
      </c>
      <c r="O204" s="72">
        <f t="shared" ca="1" si="46"/>
        <v>0</v>
      </c>
      <c r="P204" s="62">
        <f t="shared" ca="1" si="47"/>
        <v>0</v>
      </c>
      <c r="Q204" s="62">
        <f t="shared" ca="1" si="48"/>
        <v>0</v>
      </c>
      <c r="R204" s="36">
        <f t="shared" ca="1" si="49"/>
        <v>-1.9808447212390633E-2</v>
      </c>
    </row>
    <row r="205" spans="1:18">
      <c r="A205" s="69"/>
      <c r="B205" s="69"/>
      <c r="C205" s="69"/>
      <c r="D205" s="70">
        <f t="shared" si="35"/>
        <v>0</v>
      </c>
      <c r="E205" s="70">
        <f t="shared" si="36"/>
        <v>0</v>
      </c>
      <c r="F205" s="62">
        <f t="shared" si="37"/>
        <v>0</v>
      </c>
      <c r="G205" s="62">
        <f t="shared" si="38"/>
        <v>0</v>
      </c>
      <c r="H205" s="62">
        <f t="shared" si="39"/>
        <v>0</v>
      </c>
      <c r="I205" s="62">
        <f t="shared" si="40"/>
        <v>0</v>
      </c>
      <c r="J205" s="62">
        <f t="shared" si="41"/>
        <v>0</v>
      </c>
      <c r="K205" s="62">
        <f t="shared" si="42"/>
        <v>0</v>
      </c>
      <c r="L205" s="62">
        <f t="shared" si="43"/>
        <v>0</v>
      </c>
      <c r="M205" s="62">
        <f t="shared" ca="1" si="44"/>
        <v>1.9808447212390633E-2</v>
      </c>
      <c r="N205" s="62">
        <f t="shared" ca="1" si="45"/>
        <v>0</v>
      </c>
      <c r="O205" s="72">
        <f t="shared" ca="1" si="46"/>
        <v>0</v>
      </c>
      <c r="P205" s="62">
        <f t="shared" ca="1" si="47"/>
        <v>0</v>
      </c>
      <c r="Q205" s="62">
        <f t="shared" ca="1" si="48"/>
        <v>0</v>
      </c>
      <c r="R205" s="36">
        <f t="shared" ca="1" si="49"/>
        <v>-1.9808447212390633E-2</v>
      </c>
    </row>
    <row r="206" spans="1:18">
      <c r="A206" s="69"/>
      <c r="B206" s="69"/>
      <c r="C206" s="69"/>
      <c r="D206" s="70">
        <f t="shared" si="35"/>
        <v>0</v>
      </c>
      <c r="E206" s="70">
        <f t="shared" si="36"/>
        <v>0</v>
      </c>
      <c r="F206" s="62">
        <f t="shared" si="37"/>
        <v>0</v>
      </c>
      <c r="G206" s="62">
        <f t="shared" si="38"/>
        <v>0</v>
      </c>
      <c r="H206" s="62">
        <f t="shared" si="39"/>
        <v>0</v>
      </c>
      <c r="I206" s="62">
        <f t="shared" si="40"/>
        <v>0</v>
      </c>
      <c r="J206" s="62">
        <f t="shared" si="41"/>
        <v>0</v>
      </c>
      <c r="K206" s="62">
        <f t="shared" si="42"/>
        <v>0</v>
      </c>
      <c r="L206" s="62">
        <f t="shared" si="43"/>
        <v>0</v>
      </c>
      <c r="M206" s="62">
        <f t="shared" ca="1" si="44"/>
        <v>1.9808447212390633E-2</v>
      </c>
      <c r="N206" s="62">
        <f t="shared" ca="1" si="45"/>
        <v>0</v>
      </c>
      <c r="O206" s="72">
        <f t="shared" ca="1" si="46"/>
        <v>0</v>
      </c>
      <c r="P206" s="62">
        <f t="shared" ca="1" si="47"/>
        <v>0</v>
      </c>
      <c r="Q206" s="62">
        <f t="shared" ca="1" si="48"/>
        <v>0</v>
      </c>
      <c r="R206" s="36">
        <f t="shared" ca="1" si="49"/>
        <v>-1.9808447212390633E-2</v>
      </c>
    </row>
    <row r="207" spans="1:18">
      <c r="A207" s="69"/>
      <c r="B207" s="69"/>
      <c r="C207" s="69"/>
      <c r="D207" s="70">
        <f t="shared" si="35"/>
        <v>0</v>
      </c>
      <c r="E207" s="70">
        <f t="shared" si="36"/>
        <v>0</v>
      </c>
      <c r="F207" s="62">
        <f t="shared" si="37"/>
        <v>0</v>
      </c>
      <c r="G207" s="62">
        <f t="shared" si="38"/>
        <v>0</v>
      </c>
      <c r="H207" s="62">
        <f t="shared" si="39"/>
        <v>0</v>
      </c>
      <c r="I207" s="62">
        <f t="shared" si="40"/>
        <v>0</v>
      </c>
      <c r="J207" s="62">
        <f t="shared" si="41"/>
        <v>0</v>
      </c>
      <c r="K207" s="62">
        <f t="shared" si="42"/>
        <v>0</v>
      </c>
      <c r="L207" s="62">
        <f t="shared" si="43"/>
        <v>0</v>
      </c>
      <c r="M207" s="62">
        <f t="shared" ca="1" si="44"/>
        <v>1.9808447212390633E-2</v>
      </c>
      <c r="N207" s="62">
        <f t="shared" ca="1" si="45"/>
        <v>0</v>
      </c>
      <c r="O207" s="72">
        <f t="shared" ca="1" si="46"/>
        <v>0</v>
      </c>
      <c r="P207" s="62">
        <f t="shared" ca="1" si="47"/>
        <v>0</v>
      </c>
      <c r="Q207" s="62">
        <f t="shared" ca="1" si="48"/>
        <v>0</v>
      </c>
      <c r="R207" s="36">
        <f t="shared" ca="1" si="49"/>
        <v>-1.9808447212390633E-2</v>
      </c>
    </row>
    <row r="208" spans="1:18">
      <c r="A208" s="69"/>
      <c r="B208" s="69"/>
      <c r="C208" s="69"/>
      <c r="D208" s="70">
        <f t="shared" si="35"/>
        <v>0</v>
      </c>
      <c r="E208" s="70">
        <f t="shared" si="36"/>
        <v>0</v>
      </c>
      <c r="F208" s="62">
        <f t="shared" si="37"/>
        <v>0</v>
      </c>
      <c r="G208" s="62">
        <f t="shared" si="38"/>
        <v>0</v>
      </c>
      <c r="H208" s="62">
        <f t="shared" si="39"/>
        <v>0</v>
      </c>
      <c r="I208" s="62">
        <f t="shared" si="40"/>
        <v>0</v>
      </c>
      <c r="J208" s="62">
        <f t="shared" si="41"/>
        <v>0</v>
      </c>
      <c r="K208" s="62">
        <f t="shared" si="42"/>
        <v>0</v>
      </c>
      <c r="L208" s="62">
        <f t="shared" si="43"/>
        <v>0</v>
      </c>
      <c r="M208" s="62">
        <f t="shared" ca="1" si="44"/>
        <v>1.9808447212390633E-2</v>
      </c>
      <c r="N208" s="62">
        <f t="shared" ca="1" si="45"/>
        <v>0</v>
      </c>
      <c r="O208" s="72">
        <f t="shared" ca="1" si="46"/>
        <v>0</v>
      </c>
      <c r="P208" s="62">
        <f t="shared" ca="1" si="47"/>
        <v>0</v>
      </c>
      <c r="Q208" s="62">
        <f t="shared" ca="1" si="48"/>
        <v>0</v>
      </c>
      <c r="R208" s="36">
        <f t="shared" ca="1" si="49"/>
        <v>-1.9808447212390633E-2</v>
      </c>
    </row>
    <row r="209" spans="1:18">
      <c r="A209" s="69"/>
      <c r="B209" s="69"/>
      <c r="C209" s="69"/>
      <c r="D209" s="70">
        <f t="shared" si="35"/>
        <v>0</v>
      </c>
      <c r="E209" s="70">
        <f t="shared" si="36"/>
        <v>0</v>
      </c>
      <c r="F209" s="62">
        <f t="shared" si="37"/>
        <v>0</v>
      </c>
      <c r="G209" s="62">
        <f t="shared" si="38"/>
        <v>0</v>
      </c>
      <c r="H209" s="62">
        <f t="shared" si="39"/>
        <v>0</v>
      </c>
      <c r="I209" s="62">
        <f t="shared" si="40"/>
        <v>0</v>
      </c>
      <c r="J209" s="62">
        <f t="shared" si="41"/>
        <v>0</v>
      </c>
      <c r="K209" s="62">
        <f t="shared" si="42"/>
        <v>0</v>
      </c>
      <c r="L209" s="62">
        <f t="shared" si="43"/>
        <v>0</v>
      </c>
      <c r="M209" s="62">
        <f t="shared" ca="1" si="44"/>
        <v>1.9808447212390633E-2</v>
      </c>
      <c r="N209" s="62">
        <f t="shared" ca="1" si="45"/>
        <v>0</v>
      </c>
      <c r="O209" s="72">
        <f t="shared" ca="1" si="46"/>
        <v>0</v>
      </c>
      <c r="P209" s="62">
        <f t="shared" ca="1" si="47"/>
        <v>0</v>
      </c>
      <c r="Q209" s="62">
        <f t="shared" ca="1" si="48"/>
        <v>0</v>
      </c>
      <c r="R209" s="36">
        <f t="shared" ca="1" si="49"/>
        <v>-1.9808447212390633E-2</v>
      </c>
    </row>
    <row r="210" spans="1:18">
      <c r="A210" s="69"/>
      <c r="B210" s="69"/>
      <c r="C210" s="69"/>
      <c r="D210" s="70">
        <f t="shared" si="35"/>
        <v>0</v>
      </c>
      <c r="E210" s="70">
        <f t="shared" si="36"/>
        <v>0</v>
      </c>
      <c r="F210" s="62">
        <f t="shared" si="37"/>
        <v>0</v>
      </c>
      <c r="G210" s="62">
        <f t="shared" si="38"/>
        <v>0</v>
      </c>
      <c r="H210" s="62">
        <f t="shared" si="39"/>
        <v>0</v>
      </c>
      <c r="I210" s="62">
        <f t="shared" si="40"/>
        <v>0</v>
      </c>
      <c r="J210" s="62">
        <f t="shared" si="41"/>
        <v>0</v>
      </c>
      <c r="K210" s="62">
        <f t="shared" si="42"/>
        <v>0</v>
      </c>
      <c r="L210" s="62">
        <f t="shared" si="43"/>
        <v>0</v>
      </c>
      <c r="M210" s="62">
        <f t="shared" ca="1" si="44"/>
        <v>1.9808447212390633E-2</v>
      </c>
      <c r="N210" s="62">
        <f t="shared" ca="1" si="45"/>
        <v>0</v>
      </c>
      <c r="O210" s="72">
        <f t="shared" ca="1" si="46"/>
        <v>0</v>
      </c>
      <c r="P210" s="62">
        <f t="shared" ca="1" si="47"/>
        <v>0</v>
      </c>
      <c r="Q210" s="62">
        <f t="shared" ca="1" si="48"/>
        <v>0</v>
      </c>
      <c r="R210" s="36">
        <f t="shared" ca="1" si="49"/>
        <v>-1.9808447212390633E-2</v>
      </c>
    </row>
    <row r="211" spans="1:18">
      <c r="A211" s="69"/>
      <c r="B211" s="69"/>
      <c r="C211" s="69"/>
      <c r="D211" s="70">
        <f t="shared" si="35"/>
        <v>0</v>
      </c>
      <c r="E211" s="70">
        <f t="shared" si="36"/>
        <v>0</v>
      </c>
      <c r="F211" s="62">
        <f t="shared" si="37"/>
        <v>0</v>
      </c>
      <c r="G211" s="62">
        <f t="shared" si="38"/>
        <v>0</v>
      </c>
      <c r="H211" s="62">
        <f t="shared" si="39"/>
        <v>0</v>
      </c>
      <c r="I211" s="62">
        <f t="shared" si="40"/>
        <v>0</v>
      </c>
      <c r="J211" s="62">
        <f t="shared" si="41"/>
        <v>0</v>
      </c>
      <c r="K211" s="62">
        <f t="shared" si="42"/>
        <v>0</v>
      </c>
      <c r="L211" s="62">
        <f t="shared" si="43"/>
        <v>0</v>
      </c>
      <c r="M211" s="62">
        <f t="shared" ca="1" si="44"/>
        <v>1.9808447212390633E-2</v>
      </c>
      <c r="N211" s="62">
        <f t="shared" ca="1" si="45"/>
        <v>0</v>
      </c>
      <c r="O211" s="72">
        <f t="shared" ca="1" si="46"/>
        <v>0</v>
      </c>
      <c r="P211" s="62">
        <f t="shared" ca="1" si="47"/>
        <v>0</v>
      </c>
      <c r="Q211" s="62">
        <f t="shared" ca="1" si="48"/>
        <v>0</v>
      </c>
      <c r="R211" s="36">
        <f t="shared" ca="1" si="49"/>
        <v>-1.9808447212390633E-2</v>
      </c>
    </row>
    <row r="212" spans="1:18">
      <c r="A212" s="69"/>
      <c r="B212" s="69"/>
      <c r="C212" s="69"/>
      <c r="D212" s="70">
        <f t="shared" si="35"/>
        <v>0</v>
      </c>
      <c r="E212" s="70">
        <f t="shared" si="36"/>
        <v>0</v>
      </c>
      <c r="F212" s="62">
        <f t="shared" si="37"/>
        <v>0</v>
      </c>
      <c r="G212" s="62">
        <f t="shared" si="38"/>
        <v>0</v>
      </c>
      <c r="H212" s="62">
        <f t="shared" si="39"/>
        <v>0</v>
      </c>
      <c r="I212" s="62">
        <f t="shared" si="40"/>
        <v>0</v>
      </c>
      <c r="J212" s="62">
        <f t="shared" si="41"/>
        <v>0</v>
      </c>
      <c r="K212" s="62">
        <f t="shared" si="42"/>
        <v>0</v>
      </c>
      <c r="L212" s="62">
        <f t="shared" si="43"/>
        <v>0</v>
      </c>
      <c r="M212" s="62">
        <f t="shared" ca="1" si="44"/>
        <v>1.9808447212390633E-2</v>
      </c>
      <c r="N212" s="62">
        <f t="shared" ca="1" si="45"/>
        <v>0</v>
      </c>
      <c r="O212" s="72">
        <f t="shared" ca="1" si="46"/>
        <v>0</v>
      </c>
      <c r="P212" s="62">
        <f t="shared" ca="1" si="47"/>
        <v>0</v>
      </c>
      <c r="Q212" s="62">
        <f t="shared" ca="1" si="48"/>
        <v>0</v>
      </c>
      <c r="R212" s="36">
        <f t="shared" ca="1" si="49"/>
        <v>-1.9808447212390633E-2</v>
      </c>
    </row>
    <row r="213" spans="1:18">
      <c r="A213" s="69"/>
      <c r="B213" s="69"/>
      <c r="C213" s="69"/>
      <c r="D213" s="70">
        <f t="shared" ref="D213:D276" si="50">A213/A$18</f>
        <v>0</v>
      </c>
      <c r="E213" s="70">
        <f t="shared" ref="E213:E276" si="51">B213/B$18</f>
        <v>0</v>
      </c>
      <c r="F213" s="62">
        <f t="shared" ref="F213:F276" si="52">$C213*D213</f>
        <v>0</v>
      </c>
      <c r="G213" s="62">
        <f t="shared" ref="G213:G276" si="53">$C213*E213</f>
        <v>0</v>
      </c>
      <c r="H213" s="62">
        <f t="shared" ref="H213:H276" si="54">C213*D213*D213</f>
        <v>0</v>
      </c>
      <c r="I213" s="62">
        <f t="shared" ref="I213:I276" si="55">C213*D213*D213*D213</f>
        <v>0</v>
      </c>
      <c r="J213" s="62">
        <f t="shared" ref="J213:J276" si="56">C213*D213*D213*D213*D213</f>
        <v>0</v>
      </c>
      <c r="K213" s="62">
        <f t="shared" ref="K213:K276" si="57">C213*E213*D213</f>
        <v>0</v>
      </c>
      <c r="L213" s="62">
        <f t="shared" ref="L213:L276" si="58">C213*E213*D213*D213</f>
        <v>0</v>
      </c>
      <c r="M213" s="62">
        <f t="shared" ref="M213:M276" ca="1" si="59">+E$4+E$5*D213+E$6*D213^2</f>
        <v>1.9808447212390633E-2</v>
      </c>
      <c r="N213" s="62">
        <f t="shared" ref="N213:N276" ca="1" si="60">C213*(M213-E213)^2</f>
        <v>0</v>
      </c>
      <c r="O213" s="72">
        <f t="shared" ref="O213:O276" ca="1" si="61">(C213*O$1-O$2*F213+O$3*H213)^2</f>
        <v>0</v>
      </c>
      <c r="P213" s="62">
        <f t="shared" ref="P213:P276" ca="1" si="62">(-C213*O$2+O$4*F213-O$5*H213)^2</f>
        <v>0</v>
      </c>
      <c r="Q213" s="62">
        <f t="shared" ref="Q213:Q276" ca="1" si="63">+(C213*O$3-F213*O$5+H213*O$6)^2</f>
        <v>0</v>
      </c>
      <c r="R213" s="36">
        <f t="shared" ref="R213:R276" ca="1" si="64">+E213-M213</f>
        <v>-1.9808447212390633E-2</v>
      </c>
    </row>
    <row r="214" spans="1:18">
      <c r="A214" s="69"/>
      <c r="B214" s="69"/>
      <c r="C214" s="69"/>
      <c r="D214" s="70">
        <f t="shared" si="50"/>
        <v>0</v>
      </c>
      <c r="E214" s="70">
        <f t="shared" si="51"/>
        <v>0</v>
      </c>
      <c r="F214" s="62">
        <f t="shared" si="52"/>
        <v>0</v>
      </c>
      <c r="G214" s="62">
        <f t="shared" si="53"/>
        <v>0</v>
      </c>
      <c r="H214" s="62">
        <f t="shared" si="54"/>
        <v>0</v>
      </c>
      <c r="I214" s="62">
        <f t="shared" si="55"/>
        <v>0</v>
      </c>
      <c r="J214" s="62">
        <f t="shared" si="56"/>
        <v>0</v>
      </c>
      <c r="K214" s="62">
        <f t="shared" si="57"/>
        <v>0</v>
      </c>
      <c r="L214" s="62">
        <f t="shared" si="58"/>
        <v>0</v>
      </c>
      <c r="M214" s="62">
        <f t="shared" ca="1" si="59"/>
        <v>1.9808447212390633E-2</v>
      </c>
      <c r="N214" s="62">
        <f t="shared" ca="1" si="60"/>
        <v>0</v>
      </c>
      <c r="O214" s="72">
        <f t="shared" ca="1" si="61"/>
        <v>0</v>
      </c>
      <c r="P214" s="62">
        <f t="shared" ca="1" si="62"/>
        <v>0</v>
      </c>
      <c r="Q214" s="62">
        <f t="shared" ca="1" si="63"/>
        <v>0</v>
      </c>
      <c r="R214" s="36">
        <f t="shared" ca="1" si="64"/>
        <v>-1.9808447212390633E-2</v>
      </c>
    </row>
    <row r="215" spans="1:18">
      <c r="A215" s="69"/>
      <c r="B215" s="69"/>
      <c r="C215" s="69"/>
      <c r="D215" s="70">
        <f t="shared" si="50"/>
        <v>0</v>
      </c>
      <c r="E215" s="70">
        <f t="shared" si="51"/>
        <v>0</v>
      </c>
      <c r="F215" s="62">
        <f t="shared" si="52"/>
        <v>0</v>
      </c>
      <c r="G215" s="62">
        <f t="shared" si="53"/>
        <v>0</v>
      </c>
      <c r="H215" s="62">
        <f t="shared" si="54"/>
        <v>0</v>
      </c>
      <c r="I215" s="62">
        <f t="shared" si="55"/>
        <v>0</v>
      </c>
      <c r="J215" s="62">
        <f t="shared" si="56"/>
        <v>0</v>
      </c>
      <c r="K215" s="62">
        <f t="shared" si="57"/>
        <v>0</v>
      </c>
      <c r="L215" s="62">
        <f t="shared" si="58"/>
        <v>0</v>
      </c>
      <c r="M215" s="62">
        <f t="shared" ca="1" si="59"/>
        <v>1.9808447212390633E-2</v>
      </c>
      <c r="N215" s="62">
        <f t="shared" ca="1" si="60"/>
        <v>0</v>
      </c>
      <c r="O215" s="72">
        <f t="shared" ca="1" si="61"/>
        <v>0</v>
      </c>
      <c r="P215" s="62">
        <f t="shared" ca="1" si="62"/>
        <v>0</v>
      </c>
      <c r="Q215" s="62">
        <f t="shared" ca="1" si="63"/>
        <v>0</v>
      </c>
      <c r="R215" s="36">
        <f t="shared" ca="1" si="64"/>
        <v>-1.9808447212390633E-2</v>
      </c>
    </row>
    <row r="216" spans="1:18">
      <c r="A216" s="69"/>
      <c r="B216" s="69"/>
      <c r="C216" s="69"/>
      <c r="D216" s="70">
        <f t="shared" si="50"/>
        <v>0</v>
      </c>
      <c r="E216" s="70">
        <f t="shared" si="51"/>
        <v>0</v>
      </c>
      <c r="F216" s="62">
        <f t="shared" si="52"/>
        <v>0</v>
      </c>
      <c r="G216" s="62">
        <f t="shared" si="53"/>
        <v>0</v>
      </c>
      <c r="H216" s="62">
        <f t="shared" si="54"/>
        <v>0</v>
      </c>
      <c r="I216" s="62">
        <f t="shared" si="55"/>
        <v>0</v>
      </c>
      <c r="J216" s="62">
        <f t="shared" si="56"/>
        <v>0</v>
      </c>
      <c r="K216" s="62">
        <f t="shared" si="57"/>
        <v>0</v>
      </c>
      <c r="L216" s="62">
        <f t="shared" si="58"/>
        <v>0</v>
      </c>
      <c r="M216" s="62">
        <f t="shared" ca="1" si="59"/>
        <v>1.9808447212390633E-2</v>
      </c>
      <c r="N216" s="62">
        <f t="shared" ca="1" si="60"/>
        <v>0</v>
      </c>
      <c r="O216" s="72">
        <f t="shared" ca="1" si="61"/>
        <v>0</v>
      </c>
      <c r="P216" s="62">
        <f t="shared" ca="1" si="62"/>
        <v>0</v>
      </c>
      <c r="Q216" s="62">
        <f t="shared" ca="1" si="63"/>
        <v>0</v>
      </c>
      <c r="R216" s="36">
        <f t="shared" ca="1" si="64"/>
        <v>-1.9808447212390633E-2</v>
      </c>
    </row>
    <row r="217" spans="1:18">
      <c r="A217" s="69"/>
      <c r="B217" s="69"/>
      <c r="C217" s="69"/>
      <c r="D217" s="70">
        <f t="shared" si="50"/>
        <v>0</v>
      </c>
      <c r="E217" s="70">
        <f t="shared" si="51"/>
        <v>0</v>
      </c>
      <c r="F217" s="62">
        <f t="shared" si="52"/>
        <v>0</v>
      </c>
      <c r="G217" s="62">
        <f t="shared" si="53"/>
        <v>0</v>
      </c>
      <c r="H217" s="62">
        <f t="shared" si="54"/>
        <v>0</v>
      </c>
      <c r="I217" s="62">
        <f t="shared" si="55"/>
        <v>0</v>
      </c>
      <c r="J217" s="62">
        <f t="shared" si="56"/>
        <v>0</v>
      </c>
      <c r="K217" s="62">
        <f t="shared" si="57"/>
        <v>0</v>
      </c>
      <c r="L217" s="62">
        <f t="shared" si="58"/>
        <v>0</v>
      </c>
      <c r="M217" s="62">
        <f t="shared" ca="1" si="59"/>
        <v>1.9808447212390633E-2</v>
      </c>
      <c r="N217" s="62">
        <f t="shared" ca="1" si="60"/>
        <v>0</v>
      </c>
      <c r="O217" s="72">
        <f t="shared" ca="1" si="61"/>
        <v>0</v>
      </c>
      <c r="P217" s="62">
        <f t="shared" ca="1" si="62"/>
        <v>0</v>
      </c>
      <c r="Q217" s="62">
        <f t="shared" ca="1" si="63"/>
        <v>0</v>
      </c>
      <c r="R217" s="36">
        <f t="shared" ca="1" si="64"/>
        <v>-1.9808447212390633E-2</v>
      </c>
    </row>
    <row r="218" spans="1:18">
      <c r="A218" s="69"/>
      <c r="B218" s="69"/>
      <c r="C218" s="69"/>
      <c r="D218" s="70">
        <f t="shared" si="50"/>
        <v>0</v>
      </c>
      <c r="E218" s="70">
        <f t="shared" si="51"/>
        <v>0</v>
      </c>
      <c r="F218" s="62">
        <f t="shared" si="52"/>
        <v>0</v>
      </c>
      <c r="G218" s="62">
        <f t="shared" si="53"/>
        <v>0</v>
      </c>
      <c r="H218" s="62">
        <f t="shared" si="54"/>
        <v>0</v>
      </c>
      <c r="I218" s="62">
        <f t="shared" si="55"/>
        <v>0</v>
      </c>
      <c r="J218" s="62">
        <f t="shared" si="56"/>
        <v>0</v>
      </c>
      <c r="K218" s="62">
        <f t="shared" si="57"/>
        <v>0</v>
      </c>
      <c r="L218" s="62">
        <f t="shared" si="58"/>
        <v>0</v>
      </c>
      <c r="M218" s="62">
        <f t="shared" ca="1" si="59"/>
        <v>1.9808447212390633E-2</v>
      </c>
      <c r="N218" s="62">
        <f t="shared" ca="1" si="60"/>
        <v>0</v>
      </c>
      <c r="O218" s="72">
        <f t="shared" ca="1" si="61"/>
        <v>0</v>
      </c>
      <c r="P218" s="62">
        <f t="shared" ca="1" si="62"/>
        <v>0</v>
      </c>
      <c r="Q218" s="62">
        <f t="shared" ca="1" si="63"/>
        <v>0</v>
      </c>
      <c r="R218" s="36">
        <f t="shared" ca="1" si="64"/>
        <v>-1.9808447212390633E-2</v>
      </c>
    </row>
    <row r="219" spans="1:18">
      <c r="A219" s="69"/>
      <c r="B219" s="69"/>
      <c r="C219" s="69"/>
      <c r="D219" s="70">
        <f t="shared" si="50"/>
        <v>0</v>
      </c>
      <c r="E219" s="70">
        <f t="shared" si="51"/>
        <v>0</v>
      </c>
      <c r="F219" s="62">
        <f t="shared" si="52"/>
        <v>0</v>
      </c>
      <c r="G219" s="62">
        <f t="shared" si="53"/>
        <v>0</v>
      </c>
      <c r="H219" s="62">
        <f t="shared" si="54"/>
        <v>0</v>
      </c>
      <c r="I219" s="62">
        <f t="shared" si="55"/>
        <v>0</v>
      </c>
      <c r="J219" s="62">
        <f t="shared" si="56"/>
        <v>0</v>
      </c>
      <c r="K219" s="62">
        <f t="shared" si="57"/>
        <v>0</v>
      </c>
      <c r="L219" s="62">
        <f t="shared" si="58"/>
        <v>0</v>
      </c>
      <c r="M219" s="62">
        <f t="shared" ca="1" si="59"/>
        <v>1.9808447212390633E-2</v>
      </c>
      <c r="N219" s="62">
        <f t="shared" ca="1" si="60"/>
        <v>0</v>
      </c>
      <c r="O219" s="72">
        <f t="shared" ca="1" si="61"/>
        <v>0</v>
      </c>
      <c r="P219" s="62">
        <f t="shared" ca="1" si="62"/>
        <v>0</v>
      </c>
      <c r="Q219" s="62">
        <f t="shared" ca="1" si="63"/>
        <v>0</v>
      </c>
      <c r="R219" s="36">
        <f t="shared" ca="1" si="64"/>
        <v>-1.9808447212390633E-2</v>
      </c>
    </row>
    <row r="220" spans="1:18">
      <c r="A220" s="69"/>
      <c r="B220" s="69"/>
      <c r="C220" s="69"/>
      <c r="D220" s="70">
        <f t="shared" si="50"/>
        <v>0</v>
      </c>
      <c r="E220" s="70">
        <f t="shared" si="51"/>
        <v>0</v>
      </c>
      <c r="F220" s="62">
        <f t="shared" si="52"/>
        <v>0</v>
      </c>
      <c r="G220" s="62">
        <f t="shared" si="53"/>
        <v>0</v>
      </c>
      <c r="H220" s="62">
        <f t="shared" si="54"/>
        <v>0</v>
      </c>
      <c r="I220" s="62">
        <f t="shared" si="55"/>
        <v>0</v>
      </c>
      <c r="J220" s="62">
        <f t="shared" si="56"/>
        <v>0</v>
      </c>
      <c r="K220" s="62">
        <f t="shared" si="57"/>
        <v>0</v>
      </c>
      <c r="L220" s="62">
        <f t="shared" si="58"/>
        <v>0</v>
      </c>
      <c r="M220" s="62">
        <f t="shared" ca="1" si="59"/>
        <v>1.9808447212390633E-2</v>
      </c>
      <c r="N220" s="62">
        <f t="shared" ca="1" si="60"/>
        <v>0</v>
      </c>
      <c r="O220" s="72">
        <f t="shared" ca="1" si="61"/>
        <v>0</v>
      </c>
      <c r="P220" s="62">
        <f t="shared" ca="1" si="62"/>
        <v>0</v>
      </c>
      <c r="Q220" s="62">
        <f t="shared" ca="1" si="63"/>
        <v>0</v>
      </c>
      <c r="R220" s="36">
        <f t="shared" ca="1" si="64"/>
        <v>-1.9808447212390633E-2</v>
      </c>
    </row>
    <row r="221" spans="1:18">
      <c r="A221" s="69"/>
      <c r="B221" s="69"/>
      <c r="C221" s="69"/>
      <c r="D221" s="70">
        <f t="shared" si="50"/>
        <v>0</v>
      </c>
      <c r="E221" s="70">
        <f t="shared" si="51"/>
        <v>0</v>
      </c>
      <c r="F221" s="62">
        <f t="shared" si="52"/>
        <v>0</v>
      </c>
      <c r="G221" s="62">
        <f t="shared" si="53"/>
        <v>0</v>
      </c>
      <c r="H221" s="62">
        <f t="shared" si="54"/>
        <v>0</v>
      </c>
      <c r="I221" s="62">
        <f t="shared" si="55"/>
        <v>0</v>
      </c>
      <c r="J221" s="62">
        <f t="shared" si="56"/>
        <v>0</v>
      </c>
      <c r="K221" s="62">
        <f t="shared" si="57"/>
        <v>0</v>
      </c>
      <c r="L221" s="62">
        <f t="shared" si="58"/>
        <v>0</v>
      </c>
      <c r="M221" s="62">
        <f t="shared" ca="1" si="59"/>
        <v>1.9808447212390633E-2</v>
      </c>
      <c r="N221" s="62">
        <f t="shared" ca="1" si="60"/>
        <v>0</v>
      </c>
      <c r="O221" s="72">
        <f t="shared" ca="1" si="61"/>
        <v>0</v>
      </c>
      <c r="P221" s="62">
        <f t="shared" ca="1" si="62"/>
        <v>0</v>
      </c>
      <c r="Q221" s="62">
        <f t="shared" ca="1" si="63"/>
        <v>0</v>
      </c>
      <c r="R221" s="36">
        <f t="shared" ca="1" si="64"/>
        <v>-1.9808447212390633E-2</v>
      </c>
    </row>
    <row r="222" spans="1:18">
      <c r="A222" s="69"/>
      <c r="B222" s="69"/>
      <c r="C222" s="69"/>
      <c r="D222" s="70">
        <f t="shared" si="50"/>
        <v>0</v>
      </c>
      <c r="E222" s="70">
        <f t="shared" si="51"/>
        <v>0</v>
      </c>
      <c r="F222" s="62">
        <f t="shared" si="52"/>
        <v>0</v>
      </c>
      <c r="G222" s="62">
        <f t="shared" si="53"/>
        <v>0</v>
      </c>
      <c r="H222" s="62">
        <f t="shared" si="54"/>
        <v>0</v>
      </c>
      <c r="I222" s="62">
        <f t="shared" si="55"/>
        <v>0</v>
      </c>
      <c r="J222" s="62">
        <f t="shared" si="56"/>
        <v>0</v>
      </c>
      <c r="K222" s="62">
        <f t="shared" si="57"/>
        <v>0</v>
      </c>
      <c r="L222" s="62">
        <f t="shared" si="58"/>
        <v>0</v>
      </c>
      <c r="M222" s="62">
        <f t="shared" ca="1" si="59"/>
        <v>1.9808447212390633E-2</v>
      </c>
      <c r="N222" s="62">
        <f t="shared" ca="1" si="60"/>
        <v>0</v>
      </c>
      <c r="O222" s="72">
        <f t="shared" ca="1" si="61"/>
        <v>0</v>
      </c>
      <c r="P222" s="62">
        <f t="shared" ca="1" si="62"/>
        <v>0</v>
      </c>
      <c r="Q222" s="62">
        <f t="shared" ca="1" si="63"/>
        <v>0</v>
      </c>
      <c r="R222" s="36">
        <f t="shared" ca="1" si="64"/>
        <v>-1.9808447212390633E-2</v>
      </c>
    </row>
    <row r="223" spans="1:18">
      <c r="A223" s="69"/>
      <c r="B223" s="69"/>
      <c r="C223" s="69"/>
      <c r="D223" s="70">
        <f t="shared" si="50"/>
        <v>0</v>
      </c>
      <c r="E223" s="70">
        <f t="shared" si="51"/>
        <v>0</v>
      </c>
      <c r="F223" s="62">
        <f t="shared" si="52"/>
        <v>0</v>
      </c>
      <c r="G223" s="62">
        <f t="shared" si="53"/>
        <v>0</v>
      </c>
      <c r="H223" s="62">
        <f t="shared" si="54"/>
        <v>0</v>
      </c>
      <c r="I223" s="62">
        <f t="shared" si="55"/>
        <v>0</v>
      </c>
      <c r="J223" s="62">
        <f t="shared" si="56"/>
        <v>0</v>
      </c>
      <c r="K223" s="62">
        <f t="shared" si="57"/>
        <v>0</v>
      </c>
      <c r="L223" s="62">
        <f t="shared" si="58"/>
        <v>0</v>
      </c>
      <c r="M223" s="62">
        <f t="shared" ca="1" si="59"/>
        <v>1.9808447212390633E-2</v>
      </c>
      <c r="N223" s="62">
        <f t="shared" ca="1" si="60"/>
        <v>0</v>
      </c>
      <c r="O223" s="72">
        <f t="shared" ca="1" si="61"/>
        <v>0</v>
      </c>
      <c r="P223" s="62">
        <f t="shared" ca="1" si="62"/>
        <v>0</v>
      </c>
      <c r="Q223" s="62">
        <f t="shared" ca="1" si="63"/>
        <v>0</v>
      </c>
      <c r="R223" s="36">
        <f t="shared" ca="1" si="64"/>
        <v>-1.9808447212390633E-2</v>
      </c>
    </row>
    <row r="224" spans="1:18">
      <c r="A224" s="69"/>
      <c r="B224" s="69"/>
      <c r="C224" s="69"/>
      <c r="D224" s="70">
        <f t="shared" si="50"/>
        <v>0</v>
      </c>
      <c r="E224" s="70">
        <f t="shared" si="51"/>
        <v>0</v>
      </c>
      <c r="F224" s="62">
        <f t="shared" si="52"/>
        <v>0</v>
      </c>
      <c r="G224" s="62">
        <f t="shared" si="53"/>
        <v>0</v>
      </c>
      <c r="H224" s="62">
        <f t="shared" si="54"/>
        <v>0</v>
      </c>
      <c r="I224" s="62">
        <f t="shared" si="55"/>
        <v>0</v>
      </c>
      <c r="J224" s="62">
        <f t="shared" si="56"/>
        <v>0</v>
      </c>
      <c r="K224" s="62">
        <f t="shared" si="57"/>
        <v>0</v>
      </c>
      <c r="L224" s="62">
        <f t="shared" si="58"/>
        <v>0</v>
      </c>
      <c r="M224" s="62">
        <f t="shared" ca="1" si="59"/>
        <v>1.9808447212390633E-2</v>
      </c>
      <c r="N224" s="62">
        <f t="shared" ca="1" si="60"/>
        <v>0</v>
      </c>
      <c r="O224" s="72">
        <f t="shared" ca="1" si="61"/>
        <v>0</v>
      </c>
      <c r="P224" s="62">
        <f t="shared" ca="1" si="62"/>
        <v>0</v>
      </c>
      <c r="Q224" s="62">
        <f t="shared" ca="1" si="63"/>
        <v>0</v>
      </c>
      <c r="R224" s="36">
        <f t="shared" ca="1" si="64"/>
        <v>-1.9808447212390633E-2</v>
      </c>
    </row>
    <row r="225" spans="1:18">
      <c r="A225" s="69"/>
      <c r="B225" s="69"/>
      <c r="C225" s="69"/>
      <c r="D225" s="70">
        <f t="shared" si="50"/>
        <v>0</v>
      </c>
      <c r="E225" s="70">
        <f t="shared" si="51"/>
        <v>0</v>
      </c>
      <c r="F225" s="62">
        <f t="shared" si="52"/>
        <v>0</v>
      </c>
      <c r="G225" s="62">
        <f t="shared" si="53"/>
        <v>0</v>
      </c>
      <c r="H225" s="62">
        <f t="shared" si="54"/>
        <v>0</v>
      </c>
      <c r="I225" s="62">
        <f t="shared" si="55"/>
        <v>0</v>
      </c>
      <c r="J225" s="62">
        <f t="shared" si="56"/>
        <v>0</v>
      </c>
      <c r="K225" s="62">
        <f t="shared" si="57"/>
        <v>0</v>
      </c>
      <c r="L225" s="62">
        <f t="shared" si="58"/>
        <v>0</v>
      </c>
      <c r="M225" s="62">
        <f t="shared" ca="1" si="59"/>
        <v>1.9808447212390633E-2</v>
      </c>
      <c r="N225" s="62">
        <f t="shared" ca="1" si="60"/>
        <v>0</v>
      </c>
      <c r="O225" s="72">
        <f t="shared" ca="1" si="61"/>
        <v>0</v>
      </c>
      <c r="P225" s="62">
        <f t="shared" ca="1" si="62"/>
        <v>0</v>
      </c>
      <c r="Q225" s="62">
        <f t="shared" ca="1" si="63"/>
        <v>0</v>
      </c>
      <c r="R225" s="36">
        <f t="shared" ca="1" si="64"/>
        <v>-1.9808447212390633E-2</v>
      </c>
    </row>
    <row r="226" spans="1:18">
      <c r="A226" s="69"/>
      <c r="B226" s="69"/>
      <c r="C226" s="69"/>
      <c r="D226" s="70">
        <f t="shared" si="50"/>
        <v>0</v>
      </c>
      <c r="E226" s="70">
        <f t="shared" si="51"/>
        <v>0</v>
      </c>
      <c r="F226" s="62">
        <f t="shared" si="52"/>
        <v>0</v>
      </c>
      <c r="G226" s="62">
        <f t="shared" si="53"/>
        <v>0</v>
      </c>
      <c r="H226" s="62">
        <f t="shared" si="54"/>
        <v>0</v>
      </c>
      <c r="I226" s="62">
        <f t="shared" si="55"/>
        <v>0</v>
      </c>
      <c r="J226" s="62">
        <f t="shared" si="56"/>
        <v>0</v>
      </c>
      <c r="K226" s="62">
        <f t="shared" si="57"/>
        <v>0</v>
      </c>
      <c r="L226" s="62">
        <f t="shared" si="58"/>
        <v>0</v>
      </c>
      <c r="M226" s="62">
        <f t="shared" ca="1" si="59"/>
        <v>1.9808447212390633E-2</v>
      </c>
      <c r="N226" s="62">
        <f t="shared" ca="1" si="60"/>
        <v>0</v>
      </c>
      <c r="O226" s="72">
        <f t="shared" ca="1" si="61"/>
        <v>0</v>
      </c>
      <c r="P226" s="62">
        <f t="shared" ca="1" si="62"/>
        <v>0</v>
      </c>
      <c r="Q226" s="62">
        <f t="shared" ca="1" si="63"/>
        <v>0</v>
      </c>
      <c r="R226" s="36">
        <f t="shared" ca="1" si="64"/>
        <v>-1.9808447212390633E-2</v>
      </c>
    </row>
    <row r="227" spans="1:18">
      <c r="A227" s="69"/>
      <c r="B227" s="69"/>
      <c r="C227" s="69"/>
      <c r="D227" s="70">
        <f t="shared" si="50"/>
        <v>0</v>
      </c>
      <c r="E227" s="70">
        <f t="shared" si="51"/>
        <v>0</v>
      </c>
      <c r="F227" s="62">
        <f t="shared" si="52"/>
        <v>0</v>
      </c>
      <c r="G227" s="62">
        <f t="shared" si="53"/>
        <v>0</v>
      </c>
      <c r="H227" s="62">
        <f t="shared" si="54"/>
        <v>0</v>
      </c>
      <c r="I227" s="62">
        <f t="shared" si="55"/>
        <v>0</v>
      </c>
      <c r="J227" s="62">
        <f t="shared" si="56"/>
        <v>0</v>
      </c>
      <c r="K227" s="62">
        <f t="shared" si="57"/>
        <v>0</v>
      </c>
      <c r="L227" s="62">
        <f t="shared" si="58"/>
        <v>0</v>
      </c>
      <c r="M227" s="62">
        <f t="shared" ca="1" si="59"/>
        <v>1.9808447212390633E-2</v>
      </c>
      <c r="N227" s="62">
        <f t="shared" ca="1" si="60"/>
        <v>0</v>
      </c>
      <c r="O227" s="72">
        <f t="shared" ca="1" si="61"/>
        <v>0</v>
      </c>
      <c r="P227" s="62">
        <f t="shared" ca="1" si="62"/>
        <v>0</v>
      </c>
      <c r="Q227" s="62">
        <f t="shared" ca="1" si="63"/>
        <v>0</v>
      </c>
      <c r="R227" s="36">
        <f t="shared" ca="1" si="64"/>
        <v>-1.9808447212390633E-2</v>
      </c>
    </row>
    <row r="228" spans="1:18">
      <c r="A228" s="69"/>
      <c r="B228" s="69"/>
      <c r="C228" s="69"/>
      <c r="D228" s="70">
        <f t="shared" si="50"/>
        <v>0</v>
      </c>
      <c r="E228" s="70">
        <f t="shared" si="51"/>
        <v>0</v>
      </c>
      <c r="F228" s="62">
        <f t="shared" si="52"/>
        <v>0</v>
      </c>
      <c r="G228" s="62">
        <f t="shared" si="53"/>
        <v>0</v>
      </c>
      <c r="H228" s="62">
        <f t="shared" si="54"/>
        <v>0</v>
      </c>
      <c r="I228" s="62">
        <f t="shared" si="55"/>
        <v>0</v>
      </c>
      <c r="J228" s="62">
        <f t="shared" si="56"/>
        <v>0</v>
      </c>
      <c r="K228" s="62">
        <f t="shared" si="57"/>
        <v>0</v>
      </c>
      <c r="L228" s="62">
        <f t="shared" si="58"/>
        <v>0</v>
      </c>
      <c r="M228" s="62">
        <f t="shared" ca="1" si="59"/>
        <v>1.9808447212390633E-2</v>
      </c>
      <c r="N228" s="62">
        <f t="shared" ca="1" si="60"/>
        <v>0</v>
      </c>
      <c r="O228" s="72">
        <f t="shared" ca="1" si="61"/>
        <v>0</v>
      </c>
      <c r="P228" s="62">
        <f t="shared" ca="1" si="62"/>
        <v>0</v>
      </c>
      <c r="Q228" s="62">
        <f t="shared" ca="1" si="63"/>
        <v>0</v>
      </c>
      <c r="R228" s="36">
        <f t="shared" ca="1" si="64"/>
        <v>-1.9808447212390633E-2</v>
      </c>
    </row>
    <row r="229" spans="1:18">
      <c r="A229" s="69"/>
      <c r="B229" s="69"/>
      <c r="C229" s="69"/>
      <c r="D229" s="70">
        <f t="shared" si="50"/>
        <v>0</v>
      </c>
      <c r="E229" s="70">
        <f t="shared" si="51"/>
        <v>0</v>
      </c>
      <c r="F229" s="62">
        <f t="shared" si="52"/>
        <v>0</v>
      </c>
      <c r="G229" s="62">
        <f t="shared" si="53"/>
        <v>0</v>
      </c>
      <c r="H229" s="62">
        <f t="shared" si="54"/>
        <v>0</v>
      </c>
      <c r="I229" s="62">
        <f t="shared" si="55"/>
        <v>0</v>
      </c>
      <c r="J229" s="62">
        <f t="shared" si="56"/>
        <v>0</v>
      </c>
      <c r="K229" s="62">
        <f t="shared" si="57"/>
        <v>0</v>
      </c>
      <c r="L229" s="62">
        <f t="shared" si="58"/>
        <v>0</v>
      </c>
      <c r="M229" s="62">
        <f t="shared" ca="1" si="59"/>
        <v>1.9808447212390633E-2</v>
      </c>
      <c r="N229" s="62">
        <f t="shared" ca="1" si="60"/>
        <v>0</v>
      </c>
      <c r="O229" s="72">
        <f t="shared" ca="1" si="61"/>
        <v>0</v>
      </c>
      <c r="P229" s="62">
        <f t="shared" ca="1" si="62"/>
        <v>0</v>
      </c>
      <c r="Q229" s="62">
        <f t="shared" ca="1" si="63"/>
        <v>0</v>
      </c>
      <c r="R229" s="36">
        <f t="shared" ca="1" si="64"/>
        <v>-1.9808447212390633E-2</v>
      </c>
    </row>
    <row r="230" spans="1:18">
      <c r="A230" s="69"/>
      <c r="B230" s="69"/>
      <c r="C230" s="69"/>
      <c r="D230" s="70">
        <f t="shared" si="50"/>
        <v>0</v>
      </c>
      <c r="E230" s="70">
        <f t="shared" si="51"/>
        <v>0</v>
      </c>
      <c r="F230" s="62">
        <f t="shared" si="52"/>
        <v>0</v>
      </c>
      <c r="G230" s="62">
        <f t="shared" si="53"/>
        <v>0</v>
      </c>
      <c r="H230" s="62">
        <f t="shared" si="54"/>
        <v>0</v>
      </c>
      <c r="I230" s="62">
        <f t="shared" si="55"/>
        <v>0</v>
      </c>
      <c r="J230" s="62">
        <f t="shared" si="56"/>
        <v>0</v>
      </c>
      <c r="K230" s="62">
        <f t="shared" si="57"/>
        <v>0</v>
      </c>
      <c r="L230" s="62">
        <f t="shared" si="58"/>
        <v>0</v>
      </c>
      <c r="M230" s="62">
        <f t="shared" ca="1" si="59"/>
        <v>1.9808447212390633E-2</v>
      </c>
      <c r="N230" s="62">
        <f t="shared" ca="1" si="60"/>
        <v>0</v>
      </c>
      <c r="O230" s="72">
        <f t="shared" ca="1" si="61"/>
        <v>0</v>
      </c>
      <c r="P230" s="62">
        <f t="shared" ca="1" si="62"/>
        <v>0</v>
      </c>
      <c r="Q230" s="62">
        <f t="shared" ca="1" si="63"/>
        <v>0</v>
      </c>
      <c r="R230" s="36">
        <f t="shared" ca="1" si="64"/>
        <v>-1.9808447212390633E-2</v>
      </c>
    </row>
    <row r="231" spans="1:18">
      <c r="A231" s="69"/>
      <c r="B231" s="69"/>
      <c r="C231" s="69"/>
      <c r="D231" s="70">
        <f t="shared" si="50"/>
        <v>0</v>
      </c>
      <c r="E231" s="70">
        <f t="shared" si="51"/>
        <v>0</v>
      </c>
      <c r="F231" s="62">
        <f t="shared" si="52"/>
        <v>0</v>
      </c>
      <c r="G231" s="62">
        <f t="shared" si="53"/>
        <v>0</v>
      </c>
      <c r="H231" s="62">
        <f t="shared" si="54"/>
        <v>0</v>
      </c>
      <c r="I231" s="62">
        <f t="shared" si="55"/>
        <v>0</v>
      </c>
      <c r="J231" s="62">
        <f t="shared" si="56"/>
        <v>0</v>
      </c>
      <c r="K231" s="62">
        <f t="shared" si="57"/>
        <v>0</v>
      </c>
      <c r="L231" s="62">
        <f t="shared" si="58"/>
        <v>0</v>
      </c>
      <c r="M231" s="62">
        <f t="shared" ca="1" si="59"/>
        <v>1.9808447212390633E-2</v>
      </c>
      <c r="N231" s="62">
        <f t="shared" ca="1" si="60"/>
        <v>0</v>
      </c>
      <c r="O231" s="72">
        <f t="shared" ca="1" si="61"/>
        <v>0</v>
      </c>
      <c r="P231" s="62">
        <f t="shared" ca="1" si="62"/>
        <v>0</v>
      </c>
      <c r="Q231" s="62">
        <f t="shared" ca="1" si="63"/>
        <v>0</v>
      </c>
      <c r="R231" s="36">
        <f t="shared" ca="1" si="64"/>
        <v>-1.9808447212390633E-2</v>
      </c>
    </row>
    <row r="232" spans="1:18">
      <c r="A232" s="69"/>
      <c r="B232" s="69"/>
      <c r="C232" s="69"/>
      <c r="D232" s="70">
        <f t="shared" si="50"/>
        <v>0</v>
      </c>
      <c r="E232" s="70">
        <f t="shared" si="51"/>
        <v>0</v>
      </c>
      <c r="F232" s="62">
        <f t="shared" si="52"/>
        <v>0</v>
      </c>
      <c r="G232" s="62">
        <f t="shared" si="53"/>
        <v>0</v>
      </c>
      <c r="H232" s="62">
        <f t="shared" si="54"/>
        <v>0</v>
      </c>
      <c r="I232" s="62">
        <f t="shared" si="55"/>
        <v>0</v>
      </c>
      <c r="J232" s="62">
        <f t="shared" si="56"/>
        <v>0</v>
      </c>
      <c r="K232" s="62">
        <f t="shared" si="57"/>
        <v>0</v>
      </c>
      <c r="L232" s="62">
        <f t="shared" si="58"/>
        <v>0</v>
      </c>
      <c r="M232" s="62">
        <f t="shared" ca="1" si="59"/>
        <v>1.9808447212390633E-2</v>
      </c>
      <c r="N232" s="62">
        <f t="shared" ca="1" si="60"/>
        <v>0</v>
      </c>
      <c r="O232" s="72">
        <f t="shared" ca="1" si="61"/>
        <v>0</v>
      </c>
      <c r="P232" s="62">
        <f t="shared" ca="1" si="62"/>
        <v>0</v>
      </c>
      <c r="Q232" s="62">
        <f t="shared" ca="1" si="63"/>
        <v>0</v>
      </c>
      <c r="R232" s="36">
        <f t="shared" ca="1" si="64"/>
        <v>-1.9808447212390633E-2</v>
      </c>
    </row>
    <row r="233" spans="1:18">
      <c r="A233" s="69"/>
      <c r="B233" s="69"/>
      <c r="C233" s="69"/>
      <c r="D233" s="70">
        <f t="shared" si="50"/>
        <v>0</v>
      </c>
      <c r="E233" s="70">
        <f t="shared" si="51"/>
        <v>0</v>
      </c>
      <c r="F233" s="62">
        <f t="shared" si="52"/>
        <v>0</v>
      </c>
      <c r="G233" s="62">
        <f t="shared" si="53"/>
        <v>0</v>
      </c>
      <c r="H233" s="62">
        <f t="shared" si="54"/>
        <v>0</v>
      </c>
      <c r="I233" s="62">
        <f t="shared" si="55"/>
        <v>0</v>
      </c>
      <c r="J233" s="62">
        <f t="shared" si="56"/>
        <v>0</v>
      </c>
      <c r="K233" s="62">
        <f t="shared" si="57"/>
        <v>0</v>
      </c>
      <c r="L233" s="62">
        <f t="shared" si="58"/>
        <v>0</v>
      </c>
      <c r="M233" s="62">
        <f t="shared" ca="1" si="59"/>
        <v>1.9808447212390633E-2</v>
      </c>
      <c r="N233" s="62">
        <f t="shared" ca="1" si="60"/>
        <v>0</v>
      </c>
      <c r="O233" s="72">
        <f t="shared" ca="1" si="61"/>
        <v>0</v>
      </c>
      <c r="P233" s="62">
        <f t="shared" ca="1" si="62"/>
        <v>0</v>
      </c>
      <c r="Q233" s="62">
        <f t="shared" ca="1" si="63"/>
        <v>0</v>
      </c>
      <c r="R233" s="36">
        <f t="shared" ca="1" si="64"/>
        <v>-1.9808447212390633E-2</v>
      </c>
    </row>
    <row r="234" spans="1:18">
      <c r="A234" s="69"/>
      <c r="B234" s="69"/>
      <c r="C234" s="69"/>
      <c r="D234" s="70">
        <f t="shared" si="50"/>
        <v>0</v>
      </c>
      <c r="E234" s="70">
        <f t="shared" si="51"/>
        <v>0</v>
      </c>
      <c r="F234" s="62">
        <f t="shared" si="52"/>
        <v>0</v>
      </c>
      <c r="G234" s="62">
        <f t="shared" si="53"/>
        <v>0</v>
      </c>
      <c r="H234" s="62">
        <f t="shared" si="54"/>
        <v>0</v>
      </c>
      <c r="I234" s="62">
        <f t="shared" si="55"/>
        <v>0</v>
      </c>
      <c r="J234" s="62">
        <f t="shared" si="56"/>
        <v>0</v>
      </c>
      <c r="K234" s="62">
        <f t="shared" si="57"/>
        <v>0</v>
      </c>
      <c r="L234" s="62">
        <f t="shared" si="58"/>
        <v>0</v>
      </c>
      <c r="M234" s="62">
        <f t="shared" ca="1" si="59"/>
        <v>1.9808447212390633E-2</v>
      </c>
      <c r="N234" s="62">
        <f t="shared" ca="1" si="60"/>
        <v>0</v>
      </c>
      <c r="O234" s="72">
        <f t="shared" ca="1" si="61"/>
        <v>0</v>
      </c>
      <c r="P234" s="62">
        <f t="shared" ca="1" si="62"/>
        <v>0</v>
      </c>
      <c r="Q234" s="62">
        <f t="shared" ca="1" si="63"/>
        <v>0</v>
      </c>
      <c r="R234" s="36">
        <f t="shared" ca="1" si="64"/>
        <v>-1.9808447212390633E-2</v>
      </c>
    </row>
    <row r="235" spans="1:18">
      <c r="A235" s="69"/>
      <c r="B235" s="69"/>
      <c r="C235" s="69"/>
      <c r="D235" s="70">
        <f t="shared" si="50"/>
        <v>0</v>
      </c>
      <c r="E235" s="70">
        <f t="shared" si="51"/>
        <v>0</v>
      </c>
      <c r="F235" s="62">
        <f t="shared" si="52"/>
        <v>0</v>
      </c>
      <c r="G235" s="62">
        <f t="shared" si="53"/>
        <v>0</v>
      </c>
      <c r="H235" s="62">
        <f t="shared" si="54"/>
        <v>0</v>
      </c>
      <c r="I235" s="62">
        <f t="shared" si="55"/>
        <v>0</v>
      </c>
      <c r="J235" s="62">
        <f t="shared" si="56"/>
        <v>0</v>
      </c>
      <c r="K235" s="62">
        <f t="shared" si="57"/>
        <v>0</v>
      </c>
      <c r="L235" s="62">
        <f t="shared" si="58"/>
        <v>0</v>
      </c>
      <c r="M235" s="62">
        <f t="shared" ca="1" si="59"/>
        <v>1.9808447212390633E-2</v>
      </c>
      <c r="N235" s="62">
        <f t="shared" ca="1" si="60"/>
        <v>0</v>
      </c>
      <c r="O235" s="72">
        <f t="shared" ca="1" si="61"/>
        <v>0</v>
      </c>
      <c r="P235" s="62">
        <f t="shared" ca="1" si="62"/>
        <v>0</v>
      </c>
      <c r="Q235" s="62">
        <f t="shared" ca="1" si="63"/>
        <v>0</v>
      </c>
      <c r="R235" s="36">
        <f t="shared" ca="1" si="64"/>
        <v>-1.9808447212390633E-2</v>
      </c>
    </row>
    <row r="236" spans="1:18">
      <c r="A236" s="69"/>
      <c r="B236" s="69"/>
      <c r="C236" s="69"/>
      <c r="D236" s="70">
        <f t="shared" si="50"/>
        <v>0</v>
      </c>
      <c r="E236" s="70">
        <f t="shared" si="51"/>
        <v>0</v>
      </c>
      <c r="F236" s="62">
        <f t="shared" si="52"/>
        <v>0</v>
      </c>
      <c r="G236" s="62">
        <f t="shared" si="53"/>
        <v>0</v>
      </c>
      <c r="H236" s="62">
        <f t="shared" si="54"/>
        <v>0</v>
      </c>
      <c r="I236" s="62">
        <f t="shared" si="55"/>
        <v>0</v>
      </c>
      <c r="J236" s="62">
        <f t="shared" si="56"/>
        <v>0</v>
      </c>
      <c r="K236" s="62">
        <f t="shared" si="57"/>
        <v>0</v>
      </c>
      <c r="L236" s="62">
        <f t="shared" si="58"/>
        <v>0</v>
      </c>
      <c r="M236" s="62">
        <f t="shared" ca="1" si="59"/>
        <v>1.9808447212390633E-2</v>
      </c>
      <c r="N236" s="62">
        <f t="shared" ca="1" si="60"/>
        <v>0</v>
      </c>
      <c r="O236" s="72">
        <f t="shared" ca="1" si="61"/>
        <v>0</v>
      </c>
      <c r="P236" s="62">
        <f t="shared" ca="1" si="62"/>
        <v>0</v>
      </c>
      <c r="Q236" s="62">
        <f t="shared" ca="1" si="63"/>
        <v>0</v>
      </c>
      <c r="R236" s="36">
        <f t="shared" ca="1" si="64"/>
        <v>-1.9808447212390633E-2</v>
      </c>
    </row>
    <row r="237" spans="1:18">
      <c r="A237" s="69"/>
      <c r="B237" s="69"/>
      <c r="C237" s="69"/>
      <c r="D237" s="70">
        <f t="shared" si="50"/>
        <v>0</v>
      </c>
      <c r="E237" s="70">
        <f t="shared" si="51"/>
        <v>0</v>
      </c>
      <c r="F237" s="62">
        <f t="shared" si="52"/>
        <v>0</v>
      </c>
      <c r="G237" s="62">
        <f t="shared" si="53"/>
        <v>0</v>
      </c>
      <c r="H237" s="62">
        <f t="shared" si="54"/>
        <v>0</v>
      </c>
      <c r="I237" s="62">
        <f t="shared" si="55"/>
        <v>0</v>
      </c>
      <c r="J237" s="62">
        <f t="shared" si="56"/>
        <v>0</v>
      </c>
      <c r="K237" s="62">
        <f t="shared" si="57"/>
        <v>0</v>
      </c>
      <c r="L237" s="62">
        <f t="shared" si="58"/>
        <v>0</v>
      </c>
      <c r="M237" s="62">
        <f t="shared" ca="1" si="59"/>
        <v>1.9808447212390633E-2</v>
      </c>
      <c r="N237" s="62">
        <f t="shared" ca="1" si="60"/>
        <v>0</v>
      </c>
      <c r="O237" s="72">
        <f t="shared" ca="1" si="61"/>
        <v>0</v>
      </c>
      <c r="P237" s="62">
        <f t="shared" ca="1" si="62"/>
        <v>0</v>
      </c>
      <c r="Q237" s="62">
        <f t="shared" ca="1" si="63"/>
        <v>0</v>
      </c>
      <c r="R237" s="36">
        <f t="shared" ca="1" si="64"/>
        <v>-1.9808447212390633E-2</v>
      </c>
    </row>
    <row r="238" spans="1:18">
      <c r="A238" s="69"/>
      <c r="B238" s="69"/>
      <c r="C238" s="69"/>
      <c r="D238" s="70">
        <f t="shared" si="50"/>
        <v>0</v>
      </c>
      <c r="E238" s="70">
        <f t="shared" si="51"/>
        <v>0</v>
      </c>
      <c r="F238" s="62">
        <f t="shared" si="52"/>
        <v>0</v>
      </c>
      <c r="G238" s="62">
        <f t="shared" si="53"/>
        <v>0</v>
      </c>
      <c r="H238" s="62">
        <f t="shared" si="54"/>
        <v>0</v>
      </c>
      <c r="I238" s="62">
        <f t="shared" si="55"/>
        <v>0</v>
      </c>
      <c r="J238" s="62">
        <f t="shared" si="56"/>
        <v>0</v>
      </c>
      <c r="K238" s="62">
        <f t="shared" si="57"/>
        <v>0</v>
      </c>
      <c r="L238" s="62">
        <f t="shared" si="58"/>
        <v>0</v>
      </c>
      <c r="M238" s="62">
        <f t="shared" ca="1" si="59"/>
        <v>1.9808447212390633E-2</v>
      </c>
      <c r="N238" s="62">
        <f t="shared" ca="1" si="60"/>
        <v>0</v>
      </c>
      <c r="O238" s="72">
        <f t="shared" ca="1" si="61"/>
        <v>0</v>
      </c>
      <c r="P238" s="62">
        <f t="shared" ca="1" si="62"/>
        <v>0</v>
      </c>
      <c r="Q238" s="62">
        <f t="shared" ca="1" si="63"/>
        <v>0</v>
      </c>
      <c r="R238" s="36">
        <f t="shared" ca="1" si="64"/>
        <v>-1.9808447212390633E-2</v>
      </c>
    </row>
    <row r="239" spans="1:18">
      <c r="A239" s="69"/>
      <c r="B239" s="69"/>
      <c r="C239" s="69"/>
      <c r="D239" s="70">
        <f t="shared" si="50"/>
        <v>0</v>
      </c>
      <c r="E239" s="70">
        <f t="shared" si="51"/>
        <v>0</v>
      </c>
      <c r="F239" s="62">
        <f t="shared" si="52"/>
        <v>0</v>
      </c>
      <c r="G239" s="62">
        <f t="shared" si="53"/>
        <v>0</v>
      </c>
      <c r="H239" s="62">
        <f t="shared" si="54"/>
        <v>0</v>
      </c>
      <c r="I239" s="62">
        <f t="shared" si="55"/>
        <v>0</v>
      </c>
      <c r="J239" s="62">
        <f t="shared" si="56"/>
        <v>0</v>
      </c>
      <c r="K239" s="62">
        <f t="shared" si="57"/>
        <v>0</v>
      </c>
      <c r="L239" s="62">
        <f t="shared" si="58"/>
        <v>0</v>
      </c>
      <c r="M239" s="62">
        <f t="shared" ca="1" si="59"/>
        <v>1.9808447212390633E-2</v>
      </c>
      <c r="N239" s="62">
        <f t="shared" ca="1" si="60"/>
        <v>0</v>
      </c>
      <c r="O239" s="72">
        <f t="shared" ca="1" si="61"/>
        <v>0</v>
      </c>
      <c r="P239" s="62">
        <f t="shared" ca="1" si="62"/>
        <v>0</v>
      </c>
      <c r="Q239" s="62">
        <f t="shared" ca="1" si="63"/>
        <v>0</v>
      </c>
      <c r="R239" s="36">
        <f t="shared" ca="1" si="64"/>
        <v>-1.9808447212390633E-2</v>
      </c>
    </row>
    <row r="240" spans="1:18">
      <c r="A240" s="69"/>
      <c r="B240" s="69"/>
      <c r="C240" s="69"/>
      <c r="D240" s="70">
        <f t="shared" si="50"/>
        <v>0</v>
      </c>
      <c r="E240" s="70">
        <f t="shared" si="51"/>
        <v>0</v>
      </c>
      <c r="F240" s="62">
        <f t="shared" si="52"/>
        <v>0</v>
      </c>
      <c r="G240" s="62">
        <f t="shared" si="53"/>
        <v>0</v>
      </c>
      <c r="H240" s="62">
        <f t="shared" si="54"/>
        <v>0</v>
      </c>
      <c r="I240" s="62">
        <f t="shared" si="55"/>
        <v>0</v>
      </c>
      <c r="J240" s="62">
        <f t="shared" si="56"/>
        <v>0</v>
      </c>
      <c r="K240" s="62">
        <f t="shared" si="57"/>
        <v>0</v>
      </c>
      <c r="L240" s="62">
        <f t="shared" si="58"/>
        <v>0</v>
      </c>
      <c r="M240" s="62">
        <f t="shared" ca="1" si="59"/>
        <v>1.9808447212390633E-2</v>
      </c>
      <c r="N240" s="62">
        <f t="shared" ca="1" si="60"/>
        <v>0</v>
      </c>
      <c r="O240" s="72">
        <f t="shared" ca="1" si="61"/>
        <v>0</v>
      </c>
      <c r="P240" s="62">
        <f t="shared" ca="1" si="62"/>
        <v>0</v>
      </c>
      <c r="Q240" s="62">
        <f t="shared" ca="1" si="63"/>
        <v>0</v>
      </c>
      <c r="R240" s="36">
        <f t="shared" ca="1" si="64"/>
        <v>-1.9808447212390633E-2</v>
      </c>
    </row>
    <row r="241" spans="1:18">
      <c r="A241" s="69"/>
      <c r="B241" s="69"/>
      <c r="C241" s="69"/>
      <c r="D241" s="70">
        <f t="shared" si="50"/>
        <v>0</v>
      </c>
      <c r="E241" s="70">
        <f t="shared" si="51"/>
        <v>0</v>
      </c>
      <c r="F241" s="62">
        <f t="shared" si="52"/>
        <v>0</v>
      </c>
      <c r="G241" s="62">
        <f t="shared" si="53"/>
        <v>0</v>
      </c>
      <c r="H241" s="62">
        <f t="shared" si="54"/>
        <v>0</v>
      </c>
      <c r="I241" s="62">
        <f t="shared" si="55"/>
        <v>0</v>
      </c>
      <c r="J241" s="62">
        <f t="shared" si="56"/>
        <v>0</v>
      </c>
      <c r="K241" s="62">
        <f t="shared" si="57"/>
        <v>0</v>
      </c>
      <c r="L241" s="62">
        <f t="shared" si="58"/>
        <v>0</v>
      </c>
      <c r="M241" s="62">
        <f t="shared" ca="1" si="59"/>
        <v>1.9808447212390633E-2</v>
      </c>
      <c r="N241" s="62">
        <f t="shared" ca="1" si="60"/>
        <v>0</v>
      </c>
      <c r="O241" s="72">
        <f t="shared" ca="1" si="61"/>
        <v>0</v>
      </c>
      <c r="P241" s="62">
        <f t="shared" ca="1" si="62"/>
        <v>0</v>
      </c>
      <c r="Q241" s="62">
        <f t="shared" ca="1" si="63"/>
        <v>0</v>
      </c>
      <c r="R241" s="36">
        <f t="shared" ca="1" si="64"/>
        <v>-1.9808447212390633E-2</v>
      </c>
    </row>
    <row r="242" spans="1:18">
      <c r="A242" s="69"/>
      <c r="B242" s="69"/>
      <c r="C242" s="69"/>
      <c r="D242" s="70">
        <f t="shared" si="50"/>
        <v>0</v>
      </c>
      <c r="E242" s="70">
        <f t="shared" si="51"/>
        <v>0</v>
      </c>
      <c r="F242" s="62">
        <f t="shared" si="52"/>
        <v>0</v>
      </c>
      <c r="G242" s="62">
        <f t="shared" si="53"/>
        <v>0</v>
      </c>
      <c r="H242" s="62">
        <f t="shared" si="54"/>
        <v>0</v>
      </c>
      <c r="I242" s="62">
        <f t="shared" si="55"/>
        <v>0</v>
      </c>
      <c r="J242" s="62">
        <f t="shared" si="56"/>
        <v>0</v>
      </c>
      <c r="K242" s="62">
        <f t="shared" si="57"/>
        <v>0</v>
      </c>
      <c r="L242" s="62">
        <f t="shared" si="58"/>
        <v>0</v>
      </c>
      <c r="M242" s="62">
        <f t="shared" ca="1" si="59"/>
        <v>1.9808447212390633E-2</v>
      </c>
      <c r="N242" s="62">
        <f t="shared" ca="1" si="60"/>
        <v>0</v>
      </c>
      <c r="O242" s="72">
        <f t="shared" ca="1" si="61"/>
        <v>0</v>
      </c>
      <c r="P242" s="62">
        <f t="shared" ca="1" si="62"/>
        <v>0</v>
      </c>
      <c r="Q242" s="62">
        <f t="shared" ca="1" si="63"/>
        <v>0</v>
      </c>
      <c r="R242" s="36">
        <f t="shared" ca="1" si="64"/>
        <v>-1.9808447212390633E-2</v>
      </c>
    </row>
    <row r="243" spans="1:18">
      <c r="A243" s="69"/>
      <c r="B243" s="69"/>
      <c r="C243" s="69"/>
      <c r="D243" s="70">
        <f t="shared" si="50"/>
        <v>0</v>
      </c>
      <c r="E243" s="70">
        <f t="shared" si="51"/>
        <v>0</v>
      </c>
      <c r="F243" s="62">
        <f t="shared" si="52"/>
        <v>0</v>
      </c>
      <c r="G243" s="62">
        <f t="shared" si="53"/>
        <v>0</v>
      </c>
      <c r="H243" s="62">
        <f t="shared" si="54"/>
        <v>0</v>
      </c>
      <c r="I243" s="62">
        <f t="shared" si="55"/>
        <v>0</v>
      </c>
      <c r="J243" s="62">
        <f t="shared" si="56"/>
        <v>0</v>
      </c>
      <c r="K243" s="62">
        <f t="shared" si="57"/>
        <v>0</v>
      </c>
      <c r="L243" s="62">
        <f t="shared" si="58"/>
        <v>0</v>
      </c>
      <c r="M243" s="62">
        <f t="shared" ca="1" si="59"/>
        <v>1.9808447212390633E-2</v>
      </c>
      <c r="N243" s="62">
        <f t="shared" ca="1" si="60"/>
        <v>0</v>
      </c>
      <c r="O243" s="72">
        <f t="shared" ca="1" si="61"/>
        <v>0</v>
      </c>
      <c r="P243" s="62">
        <f t="shared" ca="1" si="62"/>
        <v>0</v>
      </c>
      <c r="Q243" s="62">
        <f t="shared" ca="1" si="63"/>
        <v>0</v>
      </c>
      <c r="R243" s="36">
        <f t="shared" ca="1" si="64"/>
        <v>-1.9808447212390633E-2</v>
      </c>
    </row>
    <row r="244" spans="1:18">
      <c r="A244" s="69"/>
      <c r="B244" s="69"/>
      <c r="C244" s="69"/>
      <c r="D244" s="70">
        <f t="shared" si="50"/>
        <v>0</v>
      </c>
      <c r="E244" s="70">
        <f t="shared" si="51"/>
        <v>0</v>
      </c>
      <c r="F244" s="62">
        <f t="shared" si="52"/>
        <v>0</v>
      </c>
      <c r="G244" s="62">
        <f t="shared" si="53"/>
        <v>0</v>
      </c>
      <c r="H244" s="62">
        <f t="shared" si="54"/>
        <v>0</v>
      </c>
      <c r="I244" s="62">
        <f t="shared" si="55"/>
        <v>0</v>
      </c>
      <c r="J244" s="62">
        <f t="shared" si="56"/>
        <v>0</v>
      </c>
      <c r="K244" s="62">
        <f t="shared" si="57"/>
        <v>0</v>
      </c>
      <c r="L244" s="62">
        <f t="shared" si="58"/>
        <v>0</v>
      </c>
      <c r="M244" s="62">
        <f t="shared" ca="1" si="59"/>
        <v>1.9808447212390633E-2</v>
      </c>
      <c r="N244" s="62">
        <f t="shared" ca="1" si="60"/>
        <v>0</v>
      </c>
      <c r="O244" s="72">
        <f t="shared" ca="1" si="61"/>
        <v>0</v>
      </c>
      <c r="P244" s="62">
        <f t="shared" ca="1" si="62"/>
        <v>0</v>
      </c>
      <c r="Q244" s="62">
        <f t="shared" ca="1" si="63"/>
        <v>0</v>
      </c>
      <c r="R244" s="36">
        <f t="shared" ca="1" si="64"/>
        <v>-1.9808447212390633E-2</v>
      </c>
    </row>
    <row r="245" spans="1:18">
      <c r="A245" s="69"/>
      <c r="B245" s="69"/>
      <c r="C245" s="69"/>
      <c r="D245" s="70">
        <f t="shared" si="50"/>
        <v>0</v>
      </c>
      <c r="E245" s="70">
        <f t="shared" si="51"/>
        <v>0</v>
      </c>
      <c r="F245" s="62">
        <f t="shared" si="52"/>
        <v>0</v>
      </c>
      <c r="G245" s="62">
        <f t="shared" si="53"/>
        <v>0</v>
      </c>
      <c r="H245" s="62">
        <f t="shared" si="54"/>
        <v>0</v>
      </c>
      <c r="I245" s="62">
        <f t="shared" si="55"/>
        <v>0</v>
      </c>
      <c r="J245" s="62">
        <f t="shared" si="56"/>
        <v>0</v>
      </c>
      <c r="K245" s="62">
        <f t="shared" si="57"/>
        <v>0</v>
      </c>
      <c r="L245" s="62">
        <f t="shared" si="58"/>
        <v>0</v>
      </c>
      <c r="M245" s="62">
        <f t="shared" ca="1" si="59"/>
        <v>1.9808447212390633E-2</v>
      </c>
      <c r="N245" s="62">
        <f t="shared" ca="1" si="60"/>
        <v>0</v>
      </c>
      <c r="O245" s="72">
        <f t="shared" ca="1" si="61"/>
        <v>0</v>
      </c>
      <c r="P245" s="62">
        <f t="shared" ca="1" si="62"/>
        <v>0</v>
      </c>
      <c r="Q245" s="62">
        <f t="shared" ca="1" si="63"/>
        <v>0</v>
      </c>
      <c r="R245" s="36">
        <f t="shared" ca="1" si="64"/>
        <v>-1.9808447212390633E-2</v>
      </c>
    </row>
    <row r="246" spans="1:18">
      <c r="A246" s="69"/>
      <c r="B246" s="69"/>
      <c r="C246" s="69"/>
      <c r="D246" s="70">
        <f t="shared" si="50"/>
        <v>0</v>
      </c>
      <c r="E246" s="70">
        <f t="shared" si="51"/>
        <v>0</v>
      </c>
      <c r="F246" s="62">
        <f t="shared" si="52"/>
        <v>0</v>
      </c>
      <c r="G246" s="62">
        <f t="shared" si="53"/>
        <v>0</v>
      </c>
      <c r="H246" s="62">
        <f t="shared" si="54"/>
        <v>0</v>
      </c>
      <c r="I246" s="62">
        <f t="shared" si="55"/>
        <v>0</v>
      </c>
      <c r="J246" s="62">
        <f t="shared" si="56"/>
        <v>0</v>
      </c>
      <c r="K246" s="62">
        <f t="shared" si="57"/>
        <v>0</v>
      </c>
      <c r="L246" s="62">
        <f t="shared" si="58"/>
        <v>0</v>
      </c>
      <c r="M246" s="62">
        <f t="shared" ca="1" si="59"/>
        <v>1.9808447212390633E-2</v>
      </c>
      <c r="N246" s="62">
        <f t="shared" ca="1" si="60"/>
        <v>0</v>
      </c>
      <c r="O246" s="72">
        <f t="shared" ca="1" si="61"/>
        <v>0</v>
      </c>
      <c r="P246" s="62">
        <f t="shared" ca="1" si="62"/>
        <v>0</v>
      </c>
      <c r="Q246" s="62">
        <f t="shared" ca="1" si="63"/>
        <v>0</v>
      </c>
      <c r="R246" s="36">
        <f t="shared" ca="1" si="64"/>
        <v>-1.9808447212390633E-2</v>
      </c>
    </row>
    <row r="247" spans="1:18">
      <c r="A247" s="69"/>
      <c r="B247" s="69"/>
      <c r="C247" s="69"/>
      <c r="D247" s="70">
        <f t="shared" si="50"/>
        <v>0</v>
      </c>
      <c r="E247" s="70">
        <f t="shared" si="51"/>
        <v>0</v>
      </c>
      <c r="F247" s="62">
        <f t="shared" si="52"/>
        <v>0</v>
      </c>
      <c r="G247" s="62">
        <f t="shared" si="53"/>
        <v>0</v>
      </c>
      <c r="H247" s="62">
        <f t="shared" si="54"/>
        <v>0</v>
      </c>
      <c r="I247" s="62">
        <f t="shared" si="55"/>
        <v>0</v>
      </c>
      <c r="J247" s="62">
        <f t="shared" si="56"/>
        <v>0</v>
      </c>
      <c r="K247" s="62">
        <f t="shared" si="57"/>
        <v>0</v>
      </c>
      <c r="L247" s="62">
        <f t="shared" si="58"/>
        <v>0</v>
      </c>
      <c r="M247" s="62">
        <f t="shared" ca="1" si="59"/>
        <v>1.9808447212390633E-2</v>
      </c>
      <c r="N247" s="62">
        <f t="shared" ca="1" si="60"/>
        <v>0</v>
      </c>
      <c r="O247" s="72">
        <f t="shared" ca="1" si="61"/>
        <v>0</v>
      </c>
      <c r="P247" s="62">
        <f t="shared" ca="1" si="62"/>
        <v>0</v>
      </c>
      <c r="Q247" s="62">
        <f t="shared" ca="1" si="63"/>
        <v>0</v>
      </c>
      <c r="R247" s="36">
        <f t="shared" ca="1" si="64"/>
        <v>-1.9808447212390633E-2</v>
      </c>
    </row>
    <row r="248" spans="1:18">
      <c r="A248" s="69"/>
      <c r="B248" s="69"/>
      <c r="C248" s="69"/>
      <c r="D248" s="70">
        <f t="shared" si="50"/>
        <v>0</v>
      </c>
      <c r="E248" s="70">
        <f t="shared" si="51"/>
        <v>0</v>
      </c>
      <c r="F248" s="62">
        <f t="shared" si="52"/>
        <v>0</v>
      </c>
      <c r="G248" s="62">
        <f t="shared" si="53"/>
        <v>0</v>
      </c>
      <c r="H248" s="62">
        <f t="shared" si="54"/>
        <v>0</v>
      </c>
      <c r="I248" s="62">
        <f t="shared" si="55"/>
        <v>0</v>
      </c>
      <c r="J248" s="62">
        <f t="shared" si="56"/>
        <v>0</v>
      </c>
      <c r="K248" s="62">
        <f t="shared" si="57"/>
        <v>0</v>
      </c>
      <c r="L248" s="62">
        <f t="shared" si="58"/>
        <v>0</v>
      </c>
      <c r="M248" s="62">
        <f t="shared" ca="1" si="59"/>
        <v>1.9808447212390633E-2</v>
      </c>
      <c r="N248" s="62">
        <f t="shared" ca="1" si="60"/>
        <v>0</v>
      </c>
      <c r="O248" s="72">
        <f t="shared" ca="1" si="61"/>
        <v>0</v>
      </c>
      <c r="P248" s="62">
        <f t="shared" ca="1" si="62"/>
        <v>0</v>
      </c>
      <c r="Q248" s="62">
        <f t="shared" ca="1" si="63"/>
        <v>0</v>
      </c>
      <c r="R248" s="36">
        <f t="shared" ca="1" si="64"/>
        <v>-1.9808447212390633E-2</v>
      </c>
    </row>
    <row r="249" spans="1:18">
      <c r="A249" s="69"/>
      <c r="B249" s="69"/>
      <c r="C249" s="69"/>
      <c r="D249" s="70">
        <f t="shared" si="50"/>
        <v>0</v>
      </c>
      <c r="E249" s="70">
        <f t="shared" si="51"/>
        <v>0</v>
      </c>
      <c r="F249" s="62">
        <f t="shared" si="52"/>
        <v>0</v>
      </c>
      <c r="G249" s="62">
        <f t="shared" si="53"/>
        <v>0</v>
      </c>
      <c r="H249" s="62">
        <f t="shared" si="54"/>
        <v>0</v>
      </c>
      <c r="I249" s="62">
        <f t="shared" si="55"/>
        <v>0</v>
      </c>
      <c r="J249" s="62">
        <f t="shared" si="56"/>
        <v>0</v>
      </c>
      <c r="K249" s="62">
        <f t="shared" si="57"/>
        <v>0</v>
      </c>
      <c r="L249" s="62">
        <f t="shared" si="58"/>
        <v>0</v>
      </c>
      <c r="M249" s="62">
        <f t="shared" ca="1" si="59"/>
        <v>1.9808447212390633E-2</v>
      </c>
      <c r="N249" s="62">
        <f t="shared" ca="1" si="60"/>
        <v>0</v>
      </c>
      <c r="O249" s="72">
        <f t="shared" ca="1" si="61"/>
        <v>0</v>
      </c>
      <c r="P249" s="62">
        <f t="shared" ca="1" si="62"/>
        <v>0</v>
      </c>
      <c r="Q249" s="62">
        <f t="shared" ca="1" si="63"/>
        <v>0</v>
      </c>
      <c r="R249" s="36">
        <f t="shared" ca="1" si="64"/>
        <v>-1.9808447212390633E-2</v>
      </c>
    </row>
    <row r="250" spans="1:18">
      <c r="A250" s="69"/>
      <c r="B250" s="69"/>
      <c r="C250" s="69"/>
      <c r="D250" s="70">
        <f t="shared" si="50"/>
        <v>0</v>
      </c>
      <c r="E250" s="70">
        <f t="shared" si="51"/>
        <v>0</v>
      </c>
      <c r="F250" s="62">
        <f t="shared" si="52"/>
        <v>0</v>
      </c>
      <c r="G250" s="62">
        <f t="shared" si="53"/>
        <v>0</v>
      </c>
      <c r="H250" s="62">
        <f t="shared" si="54"/>
        <v>0</v>
      </c>
      <c r="I250" s="62">
        <f t="shared" si="55"/>
        <v>0</v>
      </c>
      <c r="J250" s="62">
        <f t="shared" si="56"/>
        <v>0</v>
      </c>
      <c r="K250" s="62">
        <f t="shared" si="57"/>
        <v>0</v>
      </c>
      <c r="L250" s="62">
        <f t="shared" si="58"/>
        <v>0</v>
      </c>
      <c r="M250" s="62">
        <f t="shared" ca="1" si="59"/>
        <v>1.9808447212390633E-2</v>
      </c>
      <c r="N250" s="62">
        <f t="shared" ca="1" si="60"/>
        <v>0</v>
      </c>
      <c r="O250" s="72">
        <f t="shared" ca="1" si="61"/>
        <v>0</v>
      </c>
      <c r="P250" s="62">
        <f t="shared" ca="1" si="62"/>
        <v>0</v>
      </c>
      <c r="Q250" s="62">
        <f t="shared" ca="1" si="63"/>
        <v>0</v>
      </c>
      <c r="R250" s="36">
        <f t="shared" ca="1" si="64"/>
        <v>-1.9808447212390633E-2</v>
      </c>
    </row>
    <row r="251" spans="1:18">
      <c r="A251" s="69"/>
      <c r="B251" s="69"/>
      <c r="C251" s="69"/>
      <c r="D251" s="70">
        <f t="shared" si="50"/>
        <v>0</v>
      </c>
      <c r="E251" s="70">
        <f t="shared" si="51"/>
        <v>0</v>
      </c>
      <c r="F251" s="62">
        <f t="shared" si="52"/>
        <v>0</v>
      </c>
      <c r="G251" s="62">
        <f t="shared" si="53"/>
        <v>0</v>
      </c>
      <c r="H251" s="62">
        <f t="shared" si="54"/>
        <v>0</v>
      </c>
      <c r="I251" s="62">
        <f t="shared" si="55"/>
        <v>0</v>
      </c>
      <c r="J251" s="62">
        <f t="shared" si="56"/>
        <v>0</v>
      </c>
      <c r="K251" s="62">
        <f t="shared" si="57"/>
        <v>0</v>
      </c>
      <c r="L251" s="62">
        <f t="shared" si="58"/>
        <v>0</v>
      </c>
      <c r="M251" s="62">
        <f t="shared" ca="1" si="59"/>
        <v>1.9808447212390633E-2</v>
      </c>
      <c r="N251" s="62">
        <f t="shared" ca="1" si="60"/>
        <v>0</v>
      </c>
      <c r="O251" s="72">
        <f t="shared" ca="1" si="61"/>
        <v>0</v>
      </c>
      <c r="P251" s="62">
        <f t="shared" ca="1" si="62"/>
        <v>0</v>
      </c>
      <c r="Q251" s="62">
        <f t="shared" ca="1" si="63"/>
        <v>0</v>
      </c>
      <c r="R251" s="36">
        <f t="shared" ca="1" si="64"/>
        <v>-1.9808447212390633E-2</v>
      </c>
    </row>
    <row r="252" spans="1:18">
      <c r="A252" s="69"/>
      <c r="B252" s="69"/>
      <c r="C252" s="69"/>
      <c r="D252" s="70">
        <f t="shared" si="50"/>
        <v>0</v>
      </c>
      <c r="E252" s="70">
        <f t="shared" si="51"/>
        <v>0</v>
      </c>
      <c r="F252" s="62">
        <f t="shared" si="52"/>
        <v>0</v>
      </c>
      <c r="G252" s="62">
        <f t="shared" si="53"/>
        <v>0</v>
      </c>
      <c r="H252" s="62">
        <f t="shared" si="54"/>
        <v>0</v>
      </c>
      <c r="I252" s="62">
        <f t="shared" si="55"/>
        <v>0</v>
      </c>
      <c r="J252" s="62">
        <f t="shared" si="56"/>
        <v>0</v>
      </c>
      <c r="K252" s="62">
        <f t="shared" si="57"/>
        <v>0</v>
      </c>
      <c r="L252" s="62">
        <f t="shared" si="58"/>
        <v>0</v>
      </c>
      <c r="M252" s="62">
        <f t="shared" ca="1" si="59"/>
        <v>1.9808447212390633E-2</v>
      </c>
      <c r="N252" s="62">
        <f t="shared" ca="1" si="60"/>
        <v>0</v>
      </c>
      <c r="O252" s="72">
        <f t="shared" ca="1" si="61"/>
        <v>0</v>
      </c>
      <c r="P252" s="62">
        <f t="shared" ca="1" si="62"/>
        <v>0</v>
      </c>
      <c r="Q252" s="62">
        <f t="shared" ca="1" si="63"/>
        <v>0</v>
      </c>
      <c r="R252" s="36">
        <f t="shared" ca="1" si="64"/>
        <v>-1.9808447212390633E-2</v>
      </c>
    </row>
    <row r="253" spans="1:18">
      <c r="A253" s="69"/>
      <c r="B253" s="69"/>
      <c r="C253" s="69"/>
      <c r="D253" s="70">
        <f t="shared" si="50"/>
        <v>0</v>
      </c>
      <c r="E253" s="70">
        <f t="shared" si="51"/>
        <v>0</v>
      </c>
      <c r="F253" s="62">
        <f t="shared" si="52"/>
        <v>0</v>
      </c>
      <c r="G253" s="62">
        <f t="shared" si="53"/>
        <v>0</v>
      </c>
      <c r="H253" s="62">
        <f t="shared" si="54"/>
        <v>0</v>
      </c>
      <c r="I253" s="62">
        <f t="shared" si="55"/>
        <v>0</v>
      </c>
      <c r="J253" s="62">
        <f t="shared" si="56"/>
        <v>0</v>
      </c>
      <c r="K253" s="62">
        <f t="shared" si="57"/>
        <v>0</v>
      </c>
      <c r="L253" s="62">
        <f t="shared" si="58"/>
        <v>0</v>
      </c>
      <c r="M253" s="62">
        <f t="shared" ca="1" si="59"/>
        <v>1.9808447212390633E-2</v>
      </c>
      <c r="N253" s="62">
        <f t="shared" ca="1" si="60"/>
        <v>0</v>
      </c>
      <c r="O253" s="72">
        <f t="shared" ca="1" si="61"/>
        <v>0</v>
      </c>
      <c r="P253" s="62">
        <f t="shared" ca="1" si="62"/>
        <v>0</v>
      </c>
      <c r="Q253" s="62">
        <f t="shared" ca="1" si="63"/>
        <v>0</v>
      </c>
      <c r="R253" s="36">
        <f t="shared" ca="1" si="64"/>
        <v>-1.9808447212390633E-2</v>
      </c>
    </row>
    <row r="254" spans="1:18">
      <c r="A254" s="69"/>
      <c r="B254" s="69"/>
      <c r="C254" s="69"/>
      <c r="D254" s="70">
        <f t="shared" si="50"/>
        <v>0</v>
      </c>
      <c r="E254" s="70">
        <f t="shared" si="51"/>
        <v>0</v>
      </c>
      <c r="F254" s="62">
        <f t="shared" si="52"/>
        <v>0</v>
      </c>
      <c r="G254" s="62">
        <f t="shared" si="53"/>
        <v>0</v>
      </c>
      <c r="H254" s="62">
        <f t="shared" si="54"/>
        <v>0</v>
      </c>
      <c r="I254" s="62">
        <f t="shared" si="55"/>
        <v>0</v>
      </c>
      <c r="J254" s="62">
        <f t="shared" si="56"/>
        <v>0</v>
      </c>
      <c r="K254" s="62">
        <f t="shared" si="57"/>
        <v>0</v>
      </c>
      <c r="L254" s="62">
        <f t="shared" si="58"/>
        <v>0</v>
      </c>
      <c r="M254" s="62">
        <f t="shared" ca="1" si="59"/>
        <v>1.9808447212390633E-2</v>
      </c>
      <c r="N254" s="62">
        <f t="shared" ca="1" si="60"/>
        <v>0</v>
      </c>
      <c r="O254" s="72">
        <f t="shared" ca="1" si="61"/>
        <v>0</v>
      </c>
      <c r="P254" s="62">
        <f t="shared" ca="1" si="62"/>
        <v>0</v>
      </c>
      <c r="Q254" s="62">
        <f t="shared" ca="1" si="63"/>
        <v>0</v>
      </c>
      <c r="R254" s="36">
        <f t="shared" ca="1" si="64"/>
        <v>-1.9808447212390633E-2</v>
      </c>
    </row>
    <row r="255" spans="1:18">
      <c r="A255" s="69"/>
      <c r="B255" s="69"/>
      <c r="C255" s="69"/>
      <c r="D255" s="70">
        <f t="shared" si="50"/>
        <v>0</v>
      </c>
      <c r="E255" s="70">
        <f t="shared" si="51"/>
        <v>0</v>
      </c>
      <c r="F255" s="62">
        <f t="shared" si="52"/>
        <v>0</v>
      </c>
      <c r="G255" s="62">
        <f t="shared" si="53"/>
        <v>0</v>
      </c>
      <c r="H255" s="62">
        <f t="shared" si="54"/>
        <v>0</v>
      </c>
      <c r="I255" s="62">
        <f t="shared" si="55"/>
        <v>0</v>
      </c>
      <c r="J255" s="62">
        <f t="shared" si="56"/>
        <v>0</v>
      </c>
      <c r="K255" s="62">
        <f t="shared" si="57"/>
        <v>0</v>
      </c>
      <c r="L255" s="62">
        <f t="shared" si="58"/>
        <v>0</v>
      </c>
      <c r="M255" s="62">
        <f t="shared" ca="1" si="59"/>
        <v>1.9808447212390633E-2</v>
      </c>
      <c r="N255" s="62">
        <f t="shared" ca="1" si="60"/>
        <v>0</v>
      </c>
      <c r="O255" s="72">
        <f t="shared" ca="1" si="61"/>
        <v>0</v>
      </c>
      <c r="P255" s="62">
        <f t="shared" ca="1" si="62"/>
        <v>0</v>
      </c>
      <c r="Q255" s="62">
        <f t="shared" ca="1" si="63"/>
        <v>0</v>
      </c>
      <c r="R255" s="36">
        <f t="shared" ca="1" si="64"/>
        <v>-1.9808447212390633E-2</v>
      </c>
    </row>
    <row r="256" spans="1:18">
      <c r="A256" s="69"/>
      <c r="B256" s="69"/>
      <c r="C256" s="69"/>
      <c r="D256" s="70">
        <f t="shared" si="50"/>
        <v>0</v>
      </c>
      <c r="E256" s="70">
        <f t="shared" si="51"/>
        <v>0</v>
      </c>
      <c r="F256" s="62">
        <f t="shared" si="52"/>
        <v>0</v>
      </c>
      <c r="G256" s="62">
        <f t="shared" si="53"/>
        <v>0</v>
      </c>
      <c r="H256" s="62">
        <f t="shared" si="54"/>
        <v>0</v>
      </c>
      <c r="I256" s="62">
        <f t="shared" si="55"/>
        <v>0</v>
      </c>
      <c r="J256" s="62">
        <f t="shared" si="56"/>
        <v>0</v>
      </c>
      <c r="K256" s="62">
        <f t="shared" si="57"/>
        <v>0</v>
      </c>
      <c r="L256" s="62">
        <f t="shared" si="58"/>
        <v>0</v>
      </c>
      <c r="M256" s="62">
        <f t="shared" ca="1" si="59"/>
        <v>1.9808447212390633E-2</v>
      </c>
      <c r="N256" s="62">
        <f t="shared" ca="1" si="60"/>
        <v>0</v>
      </c>
      <c r="O256" s="72">
        <f t="shared" ca="1" si="61"/>
        <v>0</v>
      </c>
      <c r="P256" s="62">
        <f t="shared" ca="1" si="62"/>
        <v>0</v>
      </c>
      <c r="Q256" s="62">
        <f t="shared" ca="1" si="63"/>
        <v>0</v>
      </c>
      <c r="R256" s="36">
        <f t="shared" ca="1" si="64"/>
        <v>-1.9808447212390633E-2</v>
      </c>
    </row>
    <row r="257" spans="1:18">
      <c r="A257" s="69"/>
      <c r="B257" s="69"/>
      <c r="C257" s="69"/>
      <c r="D257" s="70">
        <f t="shared" si="50"/>
        <v>0</v>
      </c>
      <c r="E257" s="70">
        <f t="shared" si="51"/>
        <v>0</v>
      </c>
      <c r="F257" s="62">
        <f t="shared" si="52"/>
        <v>0</v>
      </c>
      <c r="G257" s="62">
        <f t="shared" si="53"/>
        <v>0</v>
      </c>
      <c r="H257" s="62">
        <f t="shared" si="54"/>
        <v>0</v>
      </c>
      <c r="I257" s="62">
        <f t="shared" si="55"/>
        <v>0</v>
      </c>
      <c r="J257" s="62">
        <f t="shared" si="56"/>
        <v>0</v>
      </c>
      <c r="K257" s="62">
        <f t="shared" si="57"/>
        <v>0</v>
      </c>
      <c r="L257" s="62">
        <f t="shared" si="58"/>
        <v>0</v>
      </c>
      <c r="M257" s="62">
        <f t="shared" ca="1" si="59"/>
        <v>1.9808447212390633E-2</v>
      </c>
      <c r="N257" s="62">
        <f t="shared" ca="1" si="60"/>
        <v>0</v>
      </c>
      <c r="O257" s="72">
        <f t="shared" ca="1" si="61"/>
        <v>0</v>
      </c>
      <c r="P257" s="62">
        <f t="shared" ca="1" si="62"/>
        <v>0</v>
      </c>
      <c r="Q257" s="62">
        <f t="shared" ca="1" si="63"/>
        <v>0</v>
      </c>
      <c r="R257" s="36">
        <f t="shared" ca="1" si="64"/>
        <v>-1.9808447212390633E-2</v>
      </c>
    </row>
    <row r="258" spans="1:18">
      <c r="A258" s="69"/>
      <c r="B258" s="69"/>
      <c r="C258" s="69"/>
      <c r="D258" s="70">
        <f t="shared" si="50"/>
        <v>0</v>
      </c>
      <c r="E258" s="70">
        <f t="shared" si="51"/>
        <v>0</v>
      </c>
      <c r="F258" s="62">
        <f t="shared" si="52"/>
        <v>0</v>
      </c>
      <c r="G258" s="62">
        <f t="shared" si="53"/>
        <v>0</v>
      </c>
      <c r="H258" s="62">
        <f t="shared" si="54"/>
        <v>0</v>
      </c>
      <c r="I258" s="62">
        <f t="shared" si="55"/>
        <v>0</v>
      </c>
      <c r="J258" s="62">
        <f t="shared" si="56"/>
        <v>0</v>
      </c>
      <c r="K258" s="62">
        <f t="shared" si="57"/>
        <v>0</v>
      </c>
      <c r="L258" s="62">
        <f t="shared" si="58"/>
        <v>0</v>
      </c>
      <c r="M258" s="62">
        <f t="shared" ca="1" si="59"/>
        <v>1.9808447212390633E-2</v>
      </c>
      <c r="N258" s="62">
        <f t="shared" ca="1" si="60"/>
        <v>0</v>
      </c>
      <c r="O258" s="72">
        <f t="shared" ca="1" si="61"/>
        <v>0</v>
      </c>
      <c r="P258" s="62">
        <f t="shared" ca="1" si="62"/>
        <v>0</v>
      </c>
      <c r="Q258" s="62">
        <f t="shared" ca="1" si="63"/>
        <v>0</v>
      </c>
      <c r="R258" s="36">
        <f t="shared" ca="1" si="64"/>
        <v>-1.9808447212390633E-2</v>
      </c>
    </row>
    <row r="259" spans="1:18">
      <c r="A259" s="69"/>
      <c r="B259" s="69"/>
      <c r="C259" s="69"/>
      <c r="D259" s="70">
        <f t="shared" si="50"/>
        <v>0</v>
      </c>
      <c r="E259" s="70">
        <f t="shared" si="51"/>
        <v>0</v>
      </c>
      <c r="F259" s="62">
        <f t="shared" si="52"/>
        <v>0</v>
      </c>
      <c r="G259" s="62">
        <f t="shared" si="53"/>
        <v>0</v>
      </c>
      <c r="H259" s="62">
        <f t="shared" si="54"/>
        <v>0</v>
      </c>
      <c r="I259" s="62">
        <f t="shared" si="55"/>
        <v>0</v>
      </c>
      <c r="J259" s="62">
        <f t="shared" si="56"/>
        <v>0</v>
      </c>
      <c r="K259" s="62">
        <f t="shared" si="57"/>
        <v>0</v>
      </c>
      <c r="L259" s="62">
        <f t="shared" si="58"/>
        <v>0</v>
      </c>
      <c r="M259" s="62">
        <f t="shared" ca="1" si="59"/>
        <v>1.9808447212390633E-2</v>
      </c>
      <c r="N259" s="62">
        <f t="shared" ca="1" si="60"/>
        <v>0</v>
      </c>
      <c r="O259" s="72">
        <f t="shared" ca="1" si="61"/>
        <v>0</v>
      </c>
      <c r="P259" s="62">
        <f t="shared" ca="1" si="62"/>
        <v>0</v>
      </c>
      <c r="Q259" s="62">
        <f t="shared" ca="1" si="63"/>
        <v>0</v>
      </c>
      <c r="R259" s="36">
        <f t="shared" ca="1" si="64"/>
        <v>-1.9808447212390633E-2</v>
      </c>
    </row>
    <row r="260" spans="1:18">
      <c r="A260" s="69"/>
      <c r="B260" s="69"/>
      <c r="C260" s="69"/>
      <c r="D260" s="70">
        <f t="shared" si="50"/>
        <v>0</v>
      </c>
      <c r="E260" s="70">
        <f t="shared" si="51"/>
        <v>0</v>
      </c>
      <c r="F260" s="62">
        <f t="shared" si="52"/>
        <v>0</v>
      </c>
      <c r="G260" s="62">
        <f t="shared" si="53"/>
        <v>0</v>
      </c>
      <c r="H260" s="62">
        <f t="shared" si="54"/>
        <v>0</v>
      </c>
      <c r="I260" s="62">
        <f t="shared" si="55"/>
        <v>0</v>
      </c>
      <c r="J260" s="62">
        <f t="shared" si="56"/>
        <v>0</v>
      </c>
      <c r="K260" s="62">
        <f t="shared" si="57"/>
        <v>0</v>
      </c>
      <c r="L260" s="62">
        <f t="shared" si="58"/>
        <v>0</v>
      </c>
      <c r="M260" s="62">
        <f t="shared" ca="1" si="59"/>
        <v>1.9808447212390633E-2</v>
      </c>
      <c r="N260" s="62">
        <f t="shared" ca="1" si="60"/>
        <v>0</v>
      </c>
      <c r="O260" s="72">
        <f t="shared" ca="1" si="61"/>
        <v>0</v>
      </c>
      <c r="P260" s="62">
        <f t="shared" ca="1" si="62"/>
        <v>0</v>
      </c>
      <c r="Q260" s="62">
        <f t="shared" ca="1" si="63"/>
        <v>0</v>
      </c>
      <c r="R260" s="36">
        <f t="shared" ca="1" si="64"/>
        <v>-1.9808447212390633E-2</v>
      </c>
    </row>
    <row r="261" spans="1:18">
      <c r="A261" s="69"/>
      <c r="B261" s="69"/>
      <c r="C261" s="69"/>
      <c r="D261" s="70">
        <f t="shared" si="50"/>
        <v>0</v>
      </c>
      <c r="E261" s="70">
        <f t="shared" si="51"/>
        <v>0</v>
      </c>
      <c r="F261" s="62">
        <f t="shared" si="52"/>
        <v>0</v>
      </c>
      <c r="G261" s="62">
        <f t="shared" si="53"/>
        <v>0</v>
      </c>
      <c r="H261" s="62">
        <f t="shared" si="54"/>
        <v>0</v>
      </c>
      <c r="I261" s="62">
        <f t="shared" si="55"/>
        <v>0</v>
      </c>
      <c r="J261" s="62">
        <f t="shared" si="56"/>
        <v>0</v>
      </c>
      <c r="K261" s="62">
        <f t="shared" si="57"/>
        <v>0</v>
      </c>
      <c r="L261" s="62">
        <f t="shared" si="58"/>
        <v>0</v>
      </c>
      <c r="M261" s="62">
        <f t="shared" ca="1" si="59"/>
        <v>1.9808447212390633E-2</v>
      </c>
      <c r="N261" s="62">
        <f t="shared" ca="1" si="60"/>
        <v>0</v>
      </c>
      <c r="O261" s="72">
        <f t="shared" ca="1" si="61"/>
        <v>0</v>
      </c>
      <c r="P261" s="62">
        <f t="shared" ca="1" si="62"/>
        <v>0</v>
      </c>
      <c r="Q261" s="62">
        <f t="shared" ca="1" si="63"/>
        <v>0</v>
      </c>
      <c r="R261" s="36">
        <f t="shared" ca="1" si="64"/>
        <v>-1.9808447212390633E-2</v>
      </c>
    </row>
    <row r="262" spans="1:18">
      <c r="A262" s="69"/>
      <c r="B262" s="69"/>
      <c r="C262" s="69"/>
      <c r="D262" s="70">
        <f t="shared" si="50"/>
        <v>0</v>
      </c>
      <c r="E262" s="70">
        <f t="shared" si="51"/>
        <v>0</v>
      </c>
      <c r="F262" s="62">
        <f t="shared" si="52"/>
        <v>0</v>
      </c>
      <c r="G262" s="62">
        <f t="shared" si="53"/>
        <v>0</v>
      </c>
      <c r="H262" s="62">
        <f t="shared" si="54"/>
        <v>0</v>
      </c>
      <c r="I262" s="62">
        <f t="shared" si="55"/>
        <v>0</v>
      </c>
      <c r="J262" s="62">
        <f t="shared" si="56"/>
        <v>0</v>
      </c>
      <c r="K262" s="62">
        <f t="shared" si="57"/>
        <v>0</v>
      </c>
      <c r="L262" s="62">
        <f t="shared" si="58"/>
        <v>0</v>
      </c>
      <c r="M262" s="62">
        <f t="shared" ca="1" si="59"/>
        <v>1.9808447212390633E-2</v>
      </c>
      <c r="N262" s="62">
        <f t="shared" ca="1" si="60"/>
        <v>0</v>
      </c>
      <c r="O262" s="72">
        <f t="shared" ca="1" si="61"/>
        <v>0</v>
      </c>
      <c r="P262" s="62">
        <f t="shared" ca="1" si="62"/>
        <v>0</v>
      </c>
      <c r="Q262" s="62">
        <f t="shared" ca="1" si="63"/>
        <v>0</v>
      </c>
      <c r="R262" s="36">
        <f t="shared" ca="1" si="64"/>
        <v>-1.9808447212390633E-2</v>
      </c>
    </row>
    <row r="263" spans="1:18">
      <c r="A263" s="69"/>
      <c r="B263" s="69"/>
      <c r="C263" s="69"/>
      <c r="D263" s="70">
        <f t="shared" si="50"/>
        <v>0</v>
      </c>
      <c r="E263" s="70">
        <f t="shared" si="51"/>
        <v>0</v>
      </c>
      <c r="F263" s="62">
        <f t="shared" si="52"/>
        <v>0</v>
      </c>
      <c r="G263" s="62">
        <f t="shared" si="53"/>
        <v>0</v>
      </c>
      <c r="H263" s="62">
        <f t="shared" si="54"/>
        <v>0</v>
      </c>
      <c r="I263" s="62">
        <f t="shared" si="55"/>
        <v>0</v>
      </c>
      <c r="J263" s="62">
        <f t="shared" si="56"/>
        <v>0</v>
      </c>
      <c r="K263" s="62">
        <f t="shared" si="57"/>
        <v>0</v>
      </c>
      <c r="L263" s="62">
        <f t="shared" si="58"/>
        <v>0</v>
      </c>
      <c r="M263" s="62">
        <f t="shared" ca="1" si="59"/>
        <v>1.9808447212390633E-2</v>
      </c>
      <c r="N263" s="62">
        <f t="shared" ca="1" si="60"/>
        <v>0</v>
      </c>
      <c r="O263" s="72">
        <f t="shared" ca="1" si="61"/>
        <v>0</v>
      </c>
      <c r="P263" s="62">
        <f t="shared" ca="1" si="62"/>
        <v>0</v>
      </c>
      <c r="Q263" s="62">
        <f t="shared" ca="1" si="63"/>
        <v>0</v>
      </c>
      <c r="R263" s="36">
        <f t="shared" ca="1" si="64"/>
        <v>-1.9808447212390633E-2</v>
      </c>
    </row>
    <row r="264" spans="1:18">
      <c r="A264" s="69"/>
      <c r="B264" s="69"/>
      <c r="C264" s="69"/>
      <c r="D264" s="70">
        <f t="shared" si="50"/>
        <v>0</v>
      </c>
      <c r="E264" s="70">
        <f t="shared" si="51"/>
        <v>0</v>
      </c>
      <c r="F264" s="62">
        <f t="shared" si="52"/>
        <v>0</v>
      </c>
      <c r="G264" s="62">
        <f t="shared" si="53"/>
        <v>0</v>
      </c>
      <c r="H264" s="62">
        <f t="shared" si="54"/>
        <v>0</v>
      </c>
      <c r="I264" s="62">
        <f t="shared" si="55"/>
        <v>0</v>
      </c>
      <c r="J264" s="62">
        <f t="shared" si="56"/>
        <v>0</v>
      </c>
      <c r="K264" s="62">
        <f t="shared" si="57"/>
        <v>0</v>
      </c>
      <c r="L264" s="62">
        <f t="shared" si="58"/>
        <v>0</v>
      </c>
      <c r="M264" s="62">
        <f t="shared" ca="1" si="59"/>
        <v>1.9808447212390633E-2</v>
      </c>
      <c r="N264" s="62">
        <f t="shared" ca="1" si="60"/>
        <v>0</v>
      </c>
      <c r="O264" s="72">
        <f t="shared" ca="1" si="61"/>
        <v>0</v>
      </c>
      <c r="P264" s="62">
        <f t="shared" ca="1" si="62"/>
        <v>0</v>
      </c>
      <c r="Q264" s="62">
        <f t="shared" ca="1" si="63"/>
        <v>0</v>
      </c>
      <c r="R264" s="36">
        <f t="shared" ca="1" si="64"/>
        <v>-1.9808447212390633E-2</v>
      </c>
    </row>
    <row r="265" spans="1:18">
      <c r="A265" s="69"/>
      <c r="B265" s="69"/>
      <c r="C265" s="69"/>
      <c r="D265" s="70">
        <f t="shared" si="50"/>
        <v>0</v>
      </c>
      <c r="E265" s="70">
        <f t="shared" si="51"/>
        <v>0</v>
      </c>
      <c r="F265" s="62">
        <f t="shared" si="52"/>
        <v>0</v>
      </c>
      <c r="G265" s="62">
        <f t="shared" si="53"/>
        <v>0</v>
      </c>
      <c r="H265" s="62">
        <f t="shared" si="54"/>
        <v>0</v>
      </c>
      <c r="I265" s="62">
        <f t="shared" si="55"/>
        <v>0</v>
      </c>
      <c r="J265" s="62">
        <f t="shared" si="56"/>
        <v>0</v>
      </c>
      <c r="K265" s="62">
        <f t="shared" si="57"/>
        <v>0</v>
      </c>
      <c r="L265" s="62">
        <f t="shared" si="58"/>
        <v>0</v>
      </c>
      <c r="M265" s="62">
        <f t="shared" ca="1" si="59"/>
        <v>1.9808447212390633E-2</v>
      </c>
      <c r="N265" s="62">
        <f t="shared" ca="1" si="60"/>
        <v>0</v>
      </c>
      <c r="O265" s="72">
        <f t="shared" ca="1" si="61"/>
        <v>0</v>
      </c>
      <c r="P265" s="62">
        <f t="shared" ca="1" si="62"/>
        <v>0</v>
      </c>
      <c r="Q265" s="62">
        <f t="shared" ca="1" si="63"/>
        <v>0</v>
      </c>
      <c r="R265" s="36">
        <f t="shared" ca="1" si="64"/>
        <v>-1.9808447212390633E-2</v>
      </c>
    </row>
    <row r="266" spans="1:18">
      <c r="A266" s="69"/>
      <c r="B266" s="69"/>
      <c r="C266" s="69"/>
      <c r="D266" s="70">
        <f t="shared" si="50"/>
        <v>0</v>
      </c>
      <c r="E266" s="70">
        <f t="shared" si="51"/>
        <v>0</v>
      </c>
      <c r="F266" s="62">
        <f t="shared" si="52"/>
        <v>0</v>
      </c>
      <c r="G266" s="62">
        <f t="shared" si="53"/>
        <v>0</v>
      </c>
      <c r="H266" s="62">
        <f t="shared" si="54"/>
        <v>0</v>
      </c>
      <c r="I266" s="62">
        <f t="shared" si="55"/>
        <v>0</v>
      </c>
      <c r="J266" s="62">
        <f t="shared" si="56"/>
        <v>0</v>
      </c>
      <c r="K266" s="62">
        <f t="shared" si="57"/>
        <v>0</v>
      </c>
      <c r="L266" s="62">
        <f t="shared" si="58"/>
        <v>0</v>
      </c>
      <c r="M266" s="62">
        <f t="shared" ca="1" si="59"/>
        <v>1.9808447212390633E-2</v>
      </c>
      <c r="N266" s="62">
        <f t="shared" ca="1" si="60"/>
        <v>0</v>
      </c>
      <c r="O266" s="72">
        <f t="shared" ca="1" si="61"/>
        <v>0</v>
      </c>
      <c r="P266" s="62">
        <f t="shared" ca="1" si="62"/>
        <v>0</v>
      </c>
      <c r="Q266" s="62">
        <f t="shared" ca="1" si="63"/>
        <v>0</v>
      </c>
      <c r="R266" s="36">
        <f t="shared" ca="1" si="64"/>
        <v>-1.9808447212390633E-2</v>
      </c>
    </row>
    <row r="267" spans="1:18">
      <c r="A267" s="69"/>
      <c r="B267" s="69"/>
      <c r="C267" s="69"/>
      <c r="D267" s="70">
        <f t="shared" si="50"/>
        <v>0</v>
      </c>
      <c r="E267" s="70">
        <f t="shared" si="51"/>
        <v>0</v>
      </c>
      <c r="F267" s="62">
        <f t="shared" si="52"/>
        <v>0</v>
      </c>
      <c r="G267" s="62">
        <f t="shared" si="53"/>
        <v>0</v>
      </c>
      <c r="H267" s="62">
        <f t="shared" si="54"/>
        <v>0</v>
      </c>
      <c r="I267" s="62">
        <f t="shared" si="55"/>
        <v>0</v>
      </c>
      <c r="J267" s="62">
        <f t="shared" si="56"/>
        <v>0</v>
      </c>
      <c r="K267" s="62">
        <f t="shared" si="57"/>
        <v>0</v>
      </c>
      <c r="L267" s="62">
        <f t="shared" si="58"/>
        <v>0</v>
      </c>
      <c r="M267" s="62">
        <f t="shared" ca="1" si="59"/>
        <v>1.9808447212390633E-2</v>
      </c>
      <c r="N267" s="62">
        <f t="shared" ca="1" si="60"/>
        <v>0</v>
      </c>
      <c r="O267" s="72">
        <f t="shared" ca="1" si="61"/>
        <v>0</v>
      </c>
      <c r="P267" s="62">
        <f t="shared" ca="1" si="62"/>
        <v>0</v>
      </c>
      <c r="Q267" s="62">
        <f t="shared" ca="1" si="63"/>
        <v>0</v>
      </c>
      <c r="R267" s="36">
        <f t="shared" ca="1" si="64"/>
        <v>-1.9808447212390633E-2</v>
      </c>
    </row>
    <row r="268" spans="1:18">
      <c r="A268" s="69"/>
      <c r="B268" s="69"/>
      <c r="C268" s="69"/>
      <c r="D268" s="70">
        <f t="shared" si="50"/>
        <v>0</v>
      </c>
      <c r="E268" s="70">
        <f t="shared" si="51"/>
        <v>0</v>
      </c>
      <c r="F268" s="62">
        <f t="shared" si="52"/>
        <v>0</v>
      </c>
      <c r="G268" s="62">
        <f t="shared" si="53"/>
        <v>0</v>
      </c>
      <c r="H268" s="62">
        <f t="shared" si="54"/>
        <v>0</v>
      </c>
      <c r="I268" s="62">
        <f t="shared" si="55"/>
        <v>0</v>
      </c>
      <c r="J268" s="62">
        <f t="shared" si="56"/>
        <v>0</v>
      </c>
      <c r="K268" s="62">
        <f t="shared" si="57"/>
        <v>0</v>
      </c>
      <c r="L268" s="62">
        <f t="shared" si="58"/>
        <v>0</v>
      </c>
      <c r="M268" s="62">
        <f t="shared" ca="1" si="59"/>
        <v>1.9808447212390633E-2</v>
      </c>
      <c r="N268" s="62">
        <f t="shared" ca="1" si="60"/>
        <v>0</v>
      </c>
      <c r="O268" s="72">
        <f t="shared" ca="1" si="61"/>
        <v>0</v>
      </c>
      <c r="P268" s="62">
        <f t="shared" ca="1" si="62"/>
        <v>0</v>
      </c>
      <c r="Q268" s="62">
        <f t="shared" ca="1" si="63"/>
        <v>0</v>
      </c>
      <c r="R268" s="36">
        <f t="shared" ca="1" si="64"/>
        <v>-1.9808447212390633E-2</v>
      </c>
    </row>
    <row r="269" spans="1:18">
      <c r="A269" s="69"/>
      <c r="B269" s="69"/>
      <c r="C269" s="69"/>
      <c r="D269" s="70">
        <f t="shared" si="50"/>
        <v>0</v>
      </c>
      <c r="E269" s="70">
        <f t="shared" si="51"/>
        <v>0</v>
      </c>
      <c r="F269" s="62">
        <f t="shared" si="52"/>
        <v>0</v>
      </c>
      <c r="G269" s="62">
        <f t="shared" si="53"/>
        <v>0</v>
      </c>
      <c r="H269" s="62">
        <f t="shared" si="54"/>
        <v>0</v>
      </c>
      <c r="I269" s="62">
        <f t="shared" si="55"/>
        <v>0</v>
      </c>
      <c r="J269" s="62">
        <f t="shared" si="56"/>
        <v>0</v>
      </c>
      <c r="K269" s="62">
        <f t="shared" si="57"/>
        <v>0</v>
      </c>
      <c r="L269" s="62">
        <f t="shared" si="58"/>
        <v>0</v>
      </c>
      <c r="M269" s="62">
        <f t="shared" ca="1" si="59"/>
        <v>1.9808447212390633E-2</v>
      </c>
      <c r="N269" s="62">
        <f t="shared" ca="1" si="60"/>
        <v>0</v>
      </c>
      <c r="O269" s="72">
        <f t="shared" ca="1" si="61"/>
        <v>0</v>
      </c>
      <c r="P269" s="62">
        <f t="shared" ca="1" si="62"/>
        <v>0</v>
      </c>
      <c r="Q269" s="62">
        <f t="shared" ca="1" si="63"/>
        <v>0</v>
      </c>
      <c r="R269" s="36">
        <f t="shared" ca="1" si="64"/>
        <v>-1.9808447212390633E-2</v>
      </c>
    </row>
    <row r="270" spans="1:18">
      <c r="A270" s="69"/>
      <c r="B270" s="69"/>
      <c r="C270" s="69"/>
      <c r="D270" s="70">
        <f t="shared" si="50"/>
        <v>0</v>
      </c>
      <c r="E270" s="70">
        <f t="shared" si="51"/>
        <v>0</v>
      </c>
      <c r="F270" s="62">
        <f t="shared" si="52"/>
        <v>0</v>
      </c>
      <c r="G270" s="62">
        <f t="shared" si="53"/>
        <v>0</v>
      </c>
      <c r="H270" s="62">
        <f t="shared" si="54"/>
        <v>0</v>
      </c>
      <c r="I270" s="62">
        <f t="shared" si="55"/>
        <v>0</v>
      </c>
      <c r="J270" s="62">
        <f t="shared" si="56"/>
        <v>0</v>
      </c>
      <c r="K270" s="62">
        <f t="shared" si="57"/>
        <v>0</v>
      </c>
      <c r="L270" s="62">
        <f t="shared" si="58"/>
        <v>0</v>
      </c>
      <c r="M270" s="62">
        <f t="shared" ca="1" si="59"/>
        <v>1.9808447212390633E-2</v>
      </c>
      <c r="N270" s="62">
        <f t="shared" ca="1" si="60"/>
        <v>0</v>
      </c>
      <c r="O270" s="72">
        <f t="shared" ca="1" si="61"/>
        <v>0</v>
      </c>
      <c r="P270" s="62">
        <f t="shared" ca="1" si="62"/>
        <v>0</v>
      </c>
      <c r="Q270" s="62">
        <f t="shared" ca="1" si="63"/>
        <v>0</v>
      </c>
      <c r="R270" s="36">
        <f t="shared" ca="1" si="64"/>
        <v>-1.9808447212390633E-2</v>
      </c>
    </row>
    <row r="271" spans="1:18">
      <c r="A271" s="69"/>
      <c r="B271" s="69"/>
      <c r="C271" s="69"/>
      <c r="D271" s="70">
        <f t="shared" si="50"/>
        <v>0</v>
      </c>
      <c r="E271" s="70">
        <f t="shared" si="51"/>
        <v>0</v>
      </c>
      <c r="F271" s="62">
        <f t="shared" si="52"/>
        <v>0</v>
      </c>
      <c r="G271" s="62">
        <f t="shared" si="53"/>
        <v>0</v>
      </c>
      <c r="H271" s="62">
        <f t="shared" si="54"/>
        <v>0</v>
      </c>
      <c r="I271" s="62">
        <f t="shared" si="55"/>
        <v>0</v>
      </c>
      <c r="J271" s="62">
        <f t="shared" si="56"/>
        <v>0</v>
      </c>
      <c r="K271" s="62">
        <f t="shared" si="57"/>
        <v>0</v>
      </c>
      <c r="L271" s="62">
        <f t="shared" si="58"/>
        <v>0</v>
      </c>
      <c r="M271" s="62">
        <f t="shared" ca="1" si="59"/>
        <v>1.9808447212390633E-2</v>
      </c>
      <c r="N271" s="62">
        <f t="shared" ca="1" si="60"/>
        <v>0</v>
      </c>
      <c r="O271" s="72">
        <f t="shared" ca="1" si="61"/>
        <v>0</v>
      </c>
      <c r="P271" s="62">
        <f t="shared" ca="1" si="62"/>
        <v>0</v>
      </c>
      <c r="Q271" s="62">
        <f t="shared" ca="1" si="63"/>
        <v>0</v>
      </c>
      <c r="R271" s="36">
        <f t="shared" ca="1" si="64"/>
        <v>-1.9808447212390633E-2</v>
      </c>
    </row>
    <row r="272" spans="1:18">
      <c r="A272" s="69"/>
      <c r="B272" s="69"/>
      <c r="C272" s="69"/>
      <c r="D272" s="70">
        <f t="shared" si="50"/>
        <v>0</v>
      </c>
      <c r="E272" s="70">
        <f t="shared" si="51"/>
        <v>0</v>
      </c>
      <c r="F272" s="62">
        <f t="shared" si="52"/>
        <v>0</v>
      </c>
      <c r="G272" s="62">
        <f t="shared" si="53"/>
        <v>0</v>
      </c>
      <c r="H272" s="62">
        <f t="shared" si="54"/>
        <v>0</v>
      </c>
      <c r="I272" s="62">
        <f t="shared" si="55"/>
        <v>0</v>
      </c>
      <c r="J272" s="62">
        <f t="shared" si="56"/>
        <v>0</v>
      </c>
      <c r="K272" s="62">
        <f t="shared" si="57"/>
        <v>0</v>
      </c>
      <c r="L272" s="62">
        <f t="shared" si="58"/>
        <v>0</v>
      </c>
      <c r="M272" s="62">
        <f t="shared" ca="1" si="59"/>
        <v>1.9808447212390633E-2</v>
      </c>
      <c r="N272" s="62">
        <f t="shared" ca="1" si="60"/>
        <v>0</v>
      </c>
      <c r="O272" s="72">
        <f t="shared" ca="1" si="61"/>
        <v>0</v>
      </c>
      <c r="P272" s="62">
        <f t="shared" ca="1" si="62"/>
        <v>0</v>
      </c>
      <c r="Q272" s="62">
        <f t="shared" ca="1" si="63"/>
        <v>0</v>
      </c>
      <c r="R272" s="36">
        <f t="shared" ca="1" si="64"/>
        <v>-1.9808447212390633E-2</v>
      </c>
    </row>
    <row r="273" spans="1:18">
      <c r="A273" s="69"/>
      <c r="B273" s="69"/>
      <c r="C273" s="69"/>
      <c r="D273" s="70">
        <f t="shared" si="50"/>
        <v>0</v>
      </c>
      <c r="E273" s="70">
        <f t="shared" si="51"/>
        <v>0</v>
      </c>
      <c r="F273" s="62">
        <f t="shared" si="52"/>
        <v>0</v>
      </c>
      <c r="G273" s="62">
        <f t="shared" si="53"/>
        <v>0</v>
      </c>
      <c r="H273" s="62">
        <f t="shared" si="54"/>
        <v>0</v>
      </c>
      <c r="I273" s="62">
        <f t="shared" si="55"/>
        <v>0</v>
      </c>
      <c r="J273" s="62">
        <f t="shared" si="56"/>
        <v>0</v>
      </c>
      <c r="K273" s="62">
        <f t="shared" si="57"/>
        <v>0</v>
      </c>
      <c r="L273" s="62">
        <f t="shared" si="58"/>
        <v>0</v>
      </c>
      <c r="M273" s="62">
        <f t="shared" ca="1" si="59"/>
        <v>1.9808447212390633E-2</v>
      </c>
      <c r="N273" s="62">
        <f t="shared" ca="1" si="60"/>
        <v>0</v>
      </c>
      <c r="O273" s="72">
        <f t="shared" ca="1" si="61"/>
        <v>0</v>
      </c>
      <c r="P273" s="62">
        <f t="shared" ca="1" si="62"/>
        <v>0</v>
      </c>
      <c r="Q273" s="62">
        <f t="shared" ca="1" si="63"/>
        <v>0</v>
      </c>
      <c r="R273" s="36">
        <f t="shared" ca="1" si="64"/>
        <v>-1.9808447212390633E-2</v>
      </c>
    </row>
    <row r="274" spans="1:18">
      <c r="A274" s="69"/>
      <c r="B274" s="69"/>
      <c r="C274" s="69"/>
      <c r="D274" s="70">
        <f t="shared" si="50"/>
        <v>0</v>
      </c>
      <c r="E274" s="70">
        <f t="shared" si="51"/>
        <v>0</v>
      </c>
      <c r="F274" s="62">
        <f t="shared" si="52"/>
        <v>0</v>
      </c>
      <c r="G274" s="62">
        <f t="shared" si="53"/>
        <v>0</v>
      </c>
      <c r="H274" s="62">
        <f t="shared" si="54"/>
        <v>0</v>
      </c>
      <c r="I274" s="62">
        <f t="shared" si="55"/>
        <v>0</v>
      </c>
      <c r="J274" s="62">
        <f t="shared" si="56"/>
        <v>0</v>
      </c>
      <c r="K274" s="62">
        <f t="shared" si="57"/>
        <v>0</v>
      </c>
      <c r="L274" s="62">
        <f t="shared" si="58"/>
        <v>0</v>
      </c>
      <c r="M274" s="62">
        <f t="shared" ca="1" si="59"/>
        <v>1.9808447212390633E-2</v>
      </c>
      <c r="N274" s="62">
        <f t="shared" ca="1" si="60"/>
        <v>0</v>
      </c>
      <c r="O274" s="72">
        <f t="shared" ca="1" si="61"/>
        <v>0</v>
      </c>
      <c r="P274" s="62">
        <f t="shared" ca="1" si="62"/>
        <v>0</v>
      </c>
      <c r="Q274" s="62">
        <f t="shared" ca="1" si="63"/>
        <v>0</v>
      </c>
      <c r="R274" s="36">
        <f t="shared" ca="1" si="64"/>
        <v>-1.9808447212390633E-2</v>
      </c>
    </row>
    <row r="275" spans="1:18">
      <c r="A275" s="69"/>
      <c r="B275" s="69"/>
      <c r="C275" s="69"/>
      <c r="D275" s="70">
        <f t="shared" si="50"/>
        <v>0</v>
      </c>
      <c r="E275" s="70">
        <f t="shared" si="51"/>
        <v>0</v>
      </c>
      <c r="F275" s="62">
        <f t="shared" si="52"/>
        <v>0</v>
      </c>
      <c r="G275" s="62">
        <f t="shared" si="53"/>
        <v>0</v>
      </c>
      <c r="H275" s="62">
        <f t="shared" si="54"/>
        <v>0</v>
      </c>
      <c r="I275" s="62">
        <f t="shared" si="55"/>
        <v>0</v>
      </c>
      <c r="J275" s="62">
        <f t="shared" si="56"/>
        <v>0</v>
      </c>
      <c r="K275" s="62">
        <f t="shared" si="57"/>
        <v>0</v>
      </c>
      <c r="L275" s="62">
        <f t="shared" si="58"/>
        <v>0</v>
      </c>
      <c r="M275" s="62">
        <f t="shared" ca="1" si="59"/>
        <v>1.9808447212390633E-2</v>
      </c>
      <c r="N275" s="62">
        <f t="shared" ca="1" si="60"/>
        <v>0</v>
      </c>
      <c r="O275" s="72">
        <f t="shared" ca="1" si="61"/>
        <v>0</v>
      </c>
      <c r="P275" s="62">
        <f t="shared" ca="1" si="62"/>
        <v>0</v>
      </c>
      <c r="Q275" s="62">
        <f t="shared" ca="1" si="63"/>
        <v>0</v>
      </c>
      <c r="R275" s="36">
        <f t="shared" ca="1" si="64"/>
        <v>-1.9808447212390633E-2</v>
      </c>
    </row>
    <row r="276" spans="1:18">
      <c r="A276" s="69"/>
      <c r="B276" s="69"/>
      <c r="C276" s="69"/>
      <c r="D276" s="70">
        <f t="shared" si="50"/>
        <v>0</v>
      </c>
      <c r="E276" s="70">
        <f t="shared" si="51"/>
        <v>0</v>
      </c>
      <c r="F276" s="62">
        <f t="shared" si="52"/>
        <v>0</v>
      </c>
      <c r="G276" s="62">
        <f t="shared" si="53"/>
        <v>0</v>
      </c>
      <c r="H276" s="62">
        <f t="shared" si="54"/>
        <v>0</v>
      </c>
      <c r="I276" s="62">
        <f t="shared" si="55"/>
        <v>0</v>
      </c>
      <c r="J276" s="62">
        <f t="shared" si="56"/>
        <v>0</v>
      </c>
      <c r="K276" s="62">
        <f t="shared" si="57"/>
        <v>0</v>
      </c>
      <c r="L276" s="62">
        <f t="shared" si="58"/>
        <v>0</v>
      </c>
      <c r="M276" s="62">
        <f t="shared" ca="1" si="59"/>
        <v>1.9808447212390633E-2</v>
      </c>
      <c r="N276" s="62">
        <f t="shared" ca="1" si="60"/>
        <v>0</v>
      </c>
      <c r="O276" s="72">
        <f t="shared" ca="1" si="61"/>
        <v>0</v>
      </c>
      <c r="P276" s="62">
        <f t="shared" ca="1" si="62"/>
        <v>0</v>
      </c>
      <c r="Q276" s="62">
        <f t="shared" ca="1" si="63"/>
        <v>0</v>
      </c>
      <c r="R276" s="36">
        <f t="shared" ca="1" si="64"/>
        <v>-1.9808447212390633E-2</v>
      </c>
    </row>
    <row r="277" spans="1:18">
      <c r="A277" s="69"/>
      <c r="B277" s="69"/>
      <c r="C277" s="69"/>
      <c r="D277" s="70">
        <f t="shared" ref="D277:D333" si="65">A277/A$18</f>
        <v>0</v>
      </c>
      <c r="E277" s="70">
        <f t="shared" ref="E277:E333" si="66">B277/B$18</f>
        <v>0</v>
      </c>
      <c r="F277" s="62">
        <f t="shared" ref="F277:F333" si="67">$C277*D277</f>
        <v>0</v>
      </c>
      <c r="G277" s="62">
        <f t="shared" ref="G277:G333" si="68">$C277*E277</f>
        <v>0</v>
      </c>
      <c r="H277" s="62">
        <f t="shared" ref="H277:H333" si="69">C277*D277*D277</f>
        <v>0</v>
      </c>
      <c r="I277" s="62">
        <f t="shared" ref="I277:I333" si="70">C277*D277*D277*D277</f>
        <v>0</v>
      </c>
      <c r="J277" s="62">
        <f t="shared" ref="J277:J333" si="71">C277*D277*D277*D277*D277</f>
        <v>0</v>
      </c>
      <c r="K277" s="62">
        <f t="shared" ref="K277:K333" si="72">C277*E277*D277</f>
        <v>0</v>
      </c>
      <c r="L277" s="62">
        <f t="shared" ref="L277:L333" si="73">C277*E277*D277*D277</f>
        <v>0</v>
      </c>
      <c r="M277" s="62">
        <f t="shared" ref="M277:M333" ca="1" si="74">+E$4+E$5*D277+E$6*D277^2</f>
        <v>1.9808447212390633E-2</v>
      </c>
      <c r="N277" s="62">
        <f t="shared" ref="N277:N333" ca="1" si="75">C277*(M277-E277)^2</f>
        <v>0</v>
      </c>
      <c r="O277" s="72">
        <f t="shared" ref="O277:O333" ca="1" si="76">(C277*O$1-O$2*F277+O$3*H277)^2</f>
        <v>0</v>
      </c>
      <c r="P277" s="62">
        <f t="shared" ref="P277:P333" ca="1" si="77">(-C277*O$2+O$4*F277-O$5*H277)^2</f>
        <v>0</v>
      </c>
      <c r="Q277" s="62">
        <f t="shared" ref="Q277:Q333" ca="1" si="78">+(C277*O$3-F277*O$5+H277*O$6)^2</f>
        <v>0</v>
      </c>
      <c r="R277" s="36">
        <f t="shared" ref="R277:R333" ca="1" si="79">+E277-M277</f>
        <v>-1.9808447212390633E-2</v>
      </c>
    </row>
    <row r="278" spans="1:18">
      <c r="A278" s="69"/>
      <c r="B278" s="69"/>
      <c r="C278" s="69"/>
      <c r="D278" s="70">
        <f t="shared" si="65"/>
        <v>0</v>
      </c>
      <c r="E278" s="70">
        <f t="shared" si="66"/>
        <v>0</v>
      </c>
      <c r="F278" s="62">
        <f t="shared" si="67"/>
        <v>0</v>
      </c>
      <c r="G278" s="62">
        <f t="shared" si="68"/>
        <v>0</v>
      </c>
      <c r="H278" s="62">
        <f t="shared" si="69"/>
        <v>0</v>
      </c>
      <c r="I278" s="62">
        <f t="shared" si="70"/>
        <v>0</v>
      </c>
      <c r="J278" s="62">
        <f t="shared" si="71"/>
        <v>0</v>
      </c>
      <c r="K278" s="62">
        <f t="shared" si="72"/>
        <v>0</v>
      </c>
      <c r="L278" s="62">
        <f t="shared" si="73"/>
        <v>0</v>
      </c>
      <c r="M278" s="62">
        <f t="shared" ca="1" si="74"/>
        <v>1.9808447212390633E-2</v>
      </c>
      <c r="N278" s="62">
        <f t="shared" ca="1" si="75"/>
        <v>0</v>
      </c>
      <c r="O278" s="72">
        <f t="shared" ca="1" si="76"/>
        <v>0</v>
      </c>
      <c r="P278" s="62">
        <f t="shared" ca="1" si="77"/>
        <v>0</v>
      </c>
      <c r="Q278" s="62">
        <f t="shared" ca="1" si="78"/>
        <v>0</v>
      </c>
      <c r="R278" s="36">
        <f t="shared" ca="1" si="79"/>
        <v>-1.9808447212390633E-2</v>
      </c>
    </row>
    <row r="279" spans="1:18">
      <c r="A279" s="69"/>
      <c r="B279" s="69"/>
      <c r="C279" s="69"/>
      <c r="D279" s="70">
        <f t="shared" si="65"/>
        <v>0</v>
      </c>
      <c r="E279" s="70">
        <f t="shared" si="66"/>
        <v>0</v>
      </c>
      <c r="F279" s="62">
        <f t="shared" si="67"/>
        <v>0</v>
      </c>
      <c r="G279" s="62">
        <f t="shared" si="68"/>
        <v>0</v>
      </c>
      <c r="H279" s="62">
        <f t="shared" si="69"/>
        <v>0</v>
      </c>
      <c r="I279" s="62">
        <f t="shared" si="70"/>
        <v>0</v>
      </c>
      <c r="J279" s="62">
        <f t="shared" si="71"/>
        <v>0</v>
      </c>
      <c r="K279" s="62">
        <f t="shared" si="72"/>
        <v>0</v>
      </c>
      <c r="L279" s="62">
        <f t="shared" si="73"/>
        <v>0</v>
      </c>
      <c r="M279" s="62">
        <f t="shared" ca="1" si="74"/>
        <v>1.9808447212390633E-2</v>
      </c>
      <c r="N279" s="62">
        <f t="shared" ca="1" si="75"/>
        <v>0</v>
      </c>
      <c r="O279" s="72">
        <f t="shared" ca="1" si="76"/>
        <v>0</v>
      </c>
      <c r="P279" s="62">
        <f t="shared" ca="1" si="77"/>
        <v>0</v>
      </c>
      <c r="Q279" s="62">
        <f t="shared" ca="1" si="78"/>
        <v>0</v>
      </c>
      <c r="R279" s="36">
        <f t="shared" ca="1" si="79"/>
        <v>-1.9808447212390633E-2</v>
      </c>
    </row>
    <row r="280" spans="1:18">
      <c r="A280" s="69"/>
      <c r="B280" s="69"/>
      <c r="C280" s="69"/>
      <c r="D280" s="70">
        <f t="shared" si="65"/>
        <v>0</v>
      </c>
      <c r="E280" s="70">
        <f t="shared" si="66"/>
        <v>0</v>
      </c>
      <c r="F280" s="62">
        <f t="shared" si="67"/>
        <v>0</v>
      </c>
      <c r="G280" s="62">
        <f t="shared" si="68"/>
        <v>0</v>
      </c>
      <c r="H280" s="62">
        <f t="shared" si="69"/>
        <v>0</v>
      </c>
      <c r="I280" s="62">
        <f t="shared" si="70"/>
        <v>0</v>
      </c>
      <c r="J280" s="62">
        <f t="shared" si="71"/>
        <v>0</v>
      </c>
      <c r="K280" s="62">
        <f t="shared" si="72"/>
        <v>0</v>
      </c>
      <c r="L280" s="62">
        <f t="shared" si="73"/>
        <v>0</v>
      </c>
      <c r="M280" s="62">
        <f t="shared" ca="1" si="74"/>
        <v>1.9808447212390633E-2</v>
      </c>
      <c r="N280" s="62">
        <f t="shared" ca="1" si="75"/>
        <v>0</v>
      </c>
      <c r="O280" s="72">
        <f t="shared" ca="1" si="76"/>
        <v>0</v>
      </c>
      <c r="P280" s="62">
        <f t="shared" ca="1" si="77"/>
        <v>0</v>
      </c>
      <c r="Q280" s="62">
        <f t="shared" ca="1" si="78"/>
        <v>0</v>
      </c>
      <c r="R280" s="36">
        <f t="shared" ca="1" si="79"/>
        <v>-1.9808447212390633E-2</v>
      </c>
    </row>
    <row r="281" spans="1:18">
      <c r="A281" s="69"/>
      <c r="B281" s="69"/>
      <c r="C281" s="69"/>
      <c r="D281" s="70">
        <f t="shared" si="65"/>
        <v>0</v>
      </c>
      <c r="E281" s="70">
        <f t="shared" si="66"/>
        <v>0</v>
      </c>
      <c r="F281" s="62">
        <f t="shared" si="67"/>
        <v>0</v>
      </c>
      <c r="G281" s="62">
        <f t="shared" si="68"/>
        <v>0</v>
      </c>
      <c r="H281" s="62">
        <f t="shared" si="69"/>
        <v>0</v>
      </c>
      <c r="I281" s="62">
        <f t="shared" si="70"/>
        <v>0</v>
      </c>
      <c r="J281" s="62">
        <f t="shared" si="71"/>
        <v>0</v>
      </c>
      <c r="K281" s="62">
        <f t="shared" si="72"/>
        <v>0</v>
      </c>
      <c r="L281" s="62">
        <f t="shared" si="73"/>
        <v>0</v>
      </c>
      <c r="M281" s="62">
        <f t="shared" ca="1" si="74"/>
        <v>1.9808447212390633E-2</v>
      </c>
      <c r="N281" s="62">
        <f t="shared" ca="1" si="75"/>
        <v>0</v>
      </c>
      <c r="O281" s="72">
        <f t="shared" ca="1" si="76"/>
        <v>0</v>
      </c>
      <c r="P281" s="62">
        <f t="shared" ca="1" si="77"/>
        <v>0</v>
      </c>
      <c r="Q281" s="62">
        <f t="shared" ca="1" si="78"/>
        <v>0</v>
      </c>
      <c r="R281" s="36">
        <f t="shared" ca="1" si="79"/>
        <v>-1.9808447212390633E-2</v>
      </c>
    </row>
    <row r="282" spans="1:18">
      <c r="A282" s="69"/>
      <c r="B282" s="69"/>
      <c r="C282" s="69"/>
      <c r="D282" s="70">
        <f t="shared" si="65"/>
        <v>0</v>
      </c>
      <c r="E282" s="70">
        <f t="shared" si="66"/>
        <v>0</v>
      </c>
      <c r="F282" s="62">
        <f t="shared" si="67"/>
        <v>0</v>
      </c>
      <c r="G282" s="62">
        <f t="shared" si="68"/>
        <v>0</v>
      </c>
      <c r="H282" s="62">
        <f t="shared" si="69"/>
        <v>0</v>
      </c>
      <c r="I282" s="62">
        <f t="shared" si="70"/>
        <v>0</v>
      </c>
      <c r="J282" s="62">
        <f t="shared" si="71"/>
        <v>0</v>
      </c>
      <c r="K282" s="62">
        <f t="shared" si="72"/>
        <v>0</v>
      </c>
      <c r="L282" s="62">
        <f t="shared" si="73"/>
        <v>0</v>
      </c>
      <c r="M282" s="62">
        <f t="shared" ca="1" si="74"/>
        <v>1.9808447212390633E-2</v>
      </c>
      <c r="N282" s="62">
        <f t="shared" ca="1" si="75"/>
        <v>0</v>
      </c>
      <c r="O282" s="72">
        <f t="shared" ca="1" si="76"/>
        <v>0</v>
      </c>
      <c r="P282" s="62">
        <f t="shared" ca="1" si="77"/>
        <v>0</v>
      </c>
      <c r="Q282" s="62">
        <f t="shared" ca="1" si="78"/>
        <v>0</v>
      </c>
      <c r="R282" s="36">
        <f t="shared" ca="1" si="79"/>
        <v>-1.9808447212390633E-2</v>
      </c>
    </row>
    <row r="283" spans="1:18">
      <c r="A283" s="69"/>
      <c r="B283" s="69"/>
      <c r="C283" s="69"/>
      <c r="D283" s="70">
        <f t="shared" si="65"/>
        <v>0</v>
      </c>
      <c r="E283" s="70">
        <f t="shared" si="66"/>
        <v>0</v>
      </c>
      <c r="F283" s="62">
        <f t="shared" si="67"/>
        <v>0</v>
      </c>
      <c r="G283" s="62">
        <f t="shared" si="68"/>
        <v>0</v>
      </c>
      <c r="H283" s="62">
        <f t="shared" si="69"/>
        <v>0</v>
      </c>
      <c r="I283" s="62">
        <f t="shared" si="70"/>
        <v>0</v>
      </c>
      <c r="J283" s="62">
        <f t="shared" si="71"/>
        <v>0</v>
      </c>
      <c r="K283" s="62">
        <f t="shared" si="72"/>
        <v>0</v>
      </c>
      <c r="L283" s="62">
        <f t="shared" si="73"/>
        <v>0</v>
      </c>
      <c r="M283" s="62">
        <f t="shared" ca="1" si="74"/>
        <v>1.9808447212390633E-2</v>
      </c>
      <c r="N283" s="62">
        <f t="shared" ca="1" si="75"/>
        <v>0</v>
      </c>
      <c r="O283" s="72">
        <f t="shared" ca="1" si="76"/>
        <v>0</v>
      </c>
      <c r="P283" s="62">
        <f t="shared" ca="1" si="77"/>
        <v>0</v>
      </c>
      <c r="Q283" s="62">
        <f t="shared" ca="1" si="78"/>
        <v>0</v>
      </c>
      <c r="R283" s="36">
        <f t="shared" ca="1" si="79"/>
        <v>-1.9808447212390633E-2</v>
      </c>
    </row>
    <row r="284" spans="1:18">
      <c r="A284" s="69"/>
      <c r="B284" s="69"/>
      <c r="C284" s="69"/>
      <c r="D284" s="70">
        <f t="shared" si="65"/>
        <v>0</v>
      </c>
      <c r="E284" s="70">
        <f t="shared" si="66"/>
        <v>0</v>
      </c>
      <c r="F284" s="62">
        <f t="shared" si="67"/>
        <v>0</v>
      </c>
      <c r="G284" s="62">
        <f t="shared" si="68"/>
        <v>0</v>
      </c>
      <c r="H284" s="62">
        <f t="shared" si="69"/>
        <v>0</v>
      </c>
      <c r="I284" s="62">
        <f t="shared" si="70"/>
        <v>0</v>
      </c>
      <c r="J284" s="62">
        <f t="shared" si="71"/>
        <v>0</v>
      </c>
      <c r="K284" s="62">
        <f t="shared" si="72"/>
        <v>0</v>
      </c>
      <c r="L284" s="62">
        <f t="shared" si="73"/>
        <v>0</v>
      </c>
      <c r="M284" s="62">
        <f t="shared" ca="1" si="74"/>
        <v>1.9808447212390633E-2</v>
      </c>
      <c r="N284" s="62">
        <f t="shared" ca="1" si="75"/>
        <v>0</v>
      </c>
      <c r="O284" s="72">
        <f t="shared" ca="1" si="76"/>
        <v>0</v>
      </c>
      <c r="P284" s="62">
        <f t="shared" ca="1" si="77"/>
        <v>0</v>
      </c>
      <c r="Q284" s="62">
        <f t="shared" ca="1" si="78"/>
        <v>0</v>
      </c>
      <c r="R284" s="36">
        <f t="shared" ca="1" si="79"/>
        <v>-1.9808447212390633E-2</v>
      </c>
    </row>
    <row r="285" spans="1:18">
      <c r="A285" s="69"/>
      <c r="B285" s="69"/>
      <c r="C285" s="69"/>
      <c r="D285" s="70">
        <f t="shared" si="65"/>
        <v>0</v>
      </c>
      <c r="E285" s="70">
        <f t="shared" si="66"/>
        <v>0</v>
      </c>
      <c r="F285" s="62">
        <f t="shared" si="67"/>
        <v>0</v>
      </c>
      <c r="G285" s="62">
        <f t="shared" si="68"/>
        <v>0</v>
      </c>
      <c r="H285" s="62">
        <f t="shared" si="69"/>
        <v>0</v>
      </c>
      <c r="I285" s="62">
        <f t="shared" si="70"/>
        <v>0</v>
      </c>
      <c r="J285" s="62">
        <f t="shared" si="71"/>
        <v>0</v>
      </c>
      <c r="K285" s="62">
        <f t="shared" si="72"/>
        <v>0</v>
      </c>
      <c r="L285" s="62">
        <f t="shared" si="73"/>
        <v>0</v>
      </c>
      <c r="M285" s="62">
        <f t="shared" ca="1" si="74"/>
        <v>1.9808447212390633E-2</v>
      </c>
      <c r="N285" s="62">
        <f t="shared" ca="1" si="75"/>
        <v>0</v>
      </c>
      <c r="O285" s="72">
        <f t="shared" ca="1" si="76"/>
        <v>0</v>
      </c>
      <c r="P285" s="62">
        <f t="shared" ca="1" si="77"/>
        <v>0</v>
      </c>
      <c r="Q285" s="62">
        <f t="shared" ca="1" si="78"/>
        <v>0</v>
      </c>
      <c r="R285" s="36">
        <f t="shared" ca="1" si="79"/>
        <v>-1.9808447212390633E-2</v>
      </c>
    </row>
    <row r="286" spans="1:18">
      <c r="A286" s="69"/>
      <c r="B286" s="69"/>
      <c r="C286" s="69"/>
      <c r="D286" s="70">
        <f t="shared" si="65"/>
        <v>0</v>
      </c>
      <c r="E286" s="70">
        <f t="shared" si="66"/>
        <v>0</v>
      </c>
      <c r="F286" s="62">
        <f t="shared" si="67"/>
        <v>0</v>
      </c>
      <c r="G286" s="62">
        <f t="shared" si="68"/>
        <v>0</v>
      </c>
      <c r="H286" s="62">
        <f t="shared" si="69"/>
        <v>0</v>
      </c>
      <c r="I286" s="62">
        <f t="shared" si="70"/>
        <v>0</v>
      </c>
      <c r="J286" s="62">
        <f t="shared" si="71"/>
        <v>0</v>
      </c>
      <c r="K286" s="62">
        <f t="shared" si="72"/>
        <v>0</v>
      </c>
      <c r="L286" s="62">
        <f t="shared" si="73"/>
        <v>0</v>
      </c>
      <c r="M286" s="62">
        <f t="shared" ca="1" si="74"/>
        <v>1.9808447212390633E-2</v>
      </c>
      <c r="N286" s="62">
        <f t="shared" ca="1" si="75"/>
        <v>0</v>
      </c>
      <c r="O286" s="72">
        <f t="shared" ca="1" si="76"/>
        <v>0</v>
      </c>
      <c r="P286" s="62">
        <f t="shared" ca="1" si="77"/>
        <v>0</v>
      </c>
      <c r="Q286" s="62">
        <f t="shared" ca="1" si="78"/>
        <v>0</v>
      </c>
      <c r="R286" s="36">
        <f t="shared" ca="1" si="79"/>
        <v>-1.9808447212390633E-2</v>
      </c>
    </row>
    <row r="287" spans="1:18">
      <c r="A287" s="69"/>
      <c r="B287" s="69"/>
      <c r="C287" s="69"/>
      <c r="D287" s="70">
        <f t="shared" si="65"/>
        <v>0</v>
      </c>
      <c r="E287" s="70">
        <f t="shared" si="66"/>
        <v>0</v>
      </c>
      <c r="F287" s="62">
        <f t="shared" si="67"/>
        <v>0</v>
      </c>
      <c r="G287" s="62">
        <f t="shared" si="68"/>
        <v>0</v>
      </c>
      <c r="H287" s="62">
        <f t="shared" si="69"/>
        <v>0</v>
      </c>
      <c r="I287" s="62">
        <f t="shared" si="70"/>
        <v>0</v>
      </c>
      <c r="J287" s="62">
        <f t="shared" si="71"/>
        <v>0</v>
      </c>
      <c r="K287" s="62">
        <f t="shared" si="72"/>
        <v>0</v>
      </c>
      <c r="L287" s="62">
        <f t="shared" si="73"/>
        <v>0</v>
      </c>
      <c r="M287" s="62">
        <f t="shared" ca="1" si="74"/>
        <v>1.9808447212390633E-2</v>
      </c>
      <c r="N287" s="62">
        <f t="shared" ca="1" si="75"/>
        <v>0</v>
      </c>
      <c r="O287" s="72">
        <f t="shared" ca="1" si="76"/>
        <v>0</v>
      </c>
      <c r="P287" s="62">
        <f t="shared" ca="1" si="77"/>
        <v>0</v>
      </c>
      <c r="Q287" s="62">
        <f t="shared" ca="1" si="78"/>
        <v>0</v>
      </c>
      <c r="R287" s="36">
        <f t="shared" ca="1" si="79"/>
        <v>-1.9808447212390633E-2</v>
      </c>
    </row>
    <row r="288" spans="1:18">
      <c r="A288" s="69"/>
      <c r="B288" s="69"/>
      <c r="C288" s="69"/>
      <c r="D288" s="70">
        <f t="shared" si="65"/>
        <v>0</v>
      </c>
      <c r="E288" s="70">
        <f t="shared" si="66"/>
        <v>0</v>
      </c>
      <c r="F288" s="62">
        <f t="shared" si="67"/>
        <v>0</v>
      </c>
      <c r="G288" s="62">
        <f t="shared" si="68"/>
        <v>0</v>
      </c>
      <c r="H288" s="62">
        <f t="shared" si="69"/>
        <v>0</v>
      </c>
      <c r="I288" s="62">
        <f t="shared" si="70"/>
        <v>0</v>
      </c>
      <c r="J288" s="62">
        <f t="shared" si="71"/>
        <v>0</v>
      </c>
      <c r="K288" s="62">
        <f t="shared" si="72"/>
        <v>0</v>
      </c>
      <c r="L288" s="62">
        <f t="shared" si="73"/>
        <v>0</v>
      </c>
      <c r="M288" s="62">
        <f t="shared" ca="1" si="74"/>
        <v>1.9808447212390633E-2</v>
      </c>
      <c r="N288" s="62">
        <f t="shared" ca="1" si="75"/>
        <v>0</v>
      </c>
      <c r="O288" s="72">
        <f t="shared" ca="1" si="76"/>
        <v>0</v>
      </c>
      <c r="P288" s="62">
        <f t="shared" ca="1" si="77"/>
        <v>0</v>
      </c>
      <c r="Q288" s="62">
        <f t="shared" ca="1" si="78"/>
        <v>0</v>
      </c>
      <c r="R288" s="36">
        <f t="shared" ca="1" si="79"/>
        <v>-1.9808447212390633E-2</v>
      </c>
    </row>
    <row r="289" spans="1:18">
      <c r="A289" s="69"/>
      <c r="B289" s="69"/>
      <c r="C289" s="69"/>
      <c r="D289" s="70">
        <f t="shared" si="65"/>
        <v>0</v>
      </c>
      <c r="E289" s="70">
        <f t="shared" si="66"/>
        <v>0</v>
      </c>
      <c r="F289" s="62">
        <f t="shared" si="67"/>
        <v>0</v>
      </c>
      <c r="G289" s="62">
        <f t="shared" si="68"/>
        <v>0</v>
      </c>
      <c r="H289" s="62">
        <f t="shared" si="69"/>
        <v>0</v>
      </c>
      <c r="I289" s="62">
        <f t="shared" si="70"/>
        <v>0</v>
      </c>
      <c r="J289" s="62">
        <f t="shared" si="71"/>
        <v>0</v>
      </c>
      <c r="K289" s="62">
        <f t="shared" si="72"/>
        <v>0</v>
      </c>
      <c r="L289" s="62">
        <f t="shared" si="73"/>
        <v>0</v>
      </c>
      <c r="M289" s="62">
        <f t="shared" ca="1" si="74"/>
        <v>1.9808447212390633E-2</v>
      </c>
      <c r="N289" s="62">
        <f t="shared" ca="1" si="75"/>
        <v>0</v>
      </c>
      <c r="O289" s="72">
        <f t="shared" ca="1" si="76"/>
        <v>0</v>
      </c>
      <c r="P289" s="62">
        <f t="shared" ca="1" si="77"/>
        <v>0</v>
      </c>
      <c r="Q289" s="62">
        <f t="shared" ca="1" si="78"/>
        <v>0</v>
      </c>
      <c r="R289" s="36">
        <f t="shared" ca="1" si="79"/>
        <v>-1.9808447212390633E-2</v>
      </c>
    </row>
    <row r="290" spans="1:18">
      <c r="A290" s="69"/>
      <c r="B290" s="69"/>
      <c r="C290" s="69"/>
      <c r="D290" s="70">
        <f t="shared" si="65"/>
        <v>0</v>
      </c>
      <c r="E290" s="70">
        <f t="shared" si="66"/>
        <v>0</v>
      </c>
      <c r="F290" s="62">
        <f t="shared" si="67"/>
        <v>0</v>
      </c>
      <c r="G290" s="62">
        <f t="shared" si="68"/>
        <v>0</v>
      </c>
      <c r="H290" s="62">
        <f t="shared" si="69"/>
        <v>0</v>
      </c>
      <c r="I290" s="62">
        <f t="shared" si="70"/>
        <v>0</v>
      </c>
      <c r="J290" s="62">
        <f t="shared" si="71"/>
        <v>0</v>
      </c>
      <c r="K290" s="62">
        <f t="shared" si="72"/>
        <v>0</v>
      </c>
      <c r="L290" s="62">
        <f t="shared" si="73"/>
        <v>0</v>
      </c>
      <c r="M290" s="62">
        <f t="shared" ca="1" si="74"/>
        <v>1.9808447212390633E-2</v>
      </c>
      <c r="N290" s="62">
        <f t="shared" ca="1" si="75"/>
        <v>0</v>
      </c>
      <c r="O290" s="72">
        <f t="shared" ca="1" si="76"/>
        <v>0</v>
      </c>
      <c r="P290" s="62">
        <f t="shared" ca="1" si="77"/>
        <v>0</v>
      </c>
      <c r="Q290" s="62">
        <f t="shared" ca="1" si="78"/>
        <v>0</v>
      </c>
      <c r="R290" s="36">
        <f t="shared" ca="1" si="79"/>
        <v>-1.9808447212390633E-2</v>
      </c>
    </row>
    <row r="291" spans="1:18">
      <c r="A291" s="69"/>
      <c r="B291" s="69"/>
      <c r="C291" s="69"/>
      <c r="D291" s="70">
        <f t="shared" si="65"/>
        <v>0</v>
      </c>
      <c r="E291" s="70">
        <f t="shared" si="66"/>
        <v>0</v>
      </c>
      <c r="F291" s="62">
        <f t="shared" si="67"/>
        <v>0</v>
      </c>
      <c r="G291" s="62">
        <f t="shared" si="68"/>
        <v>0</v>
      </c>
      <c r="H291" s="62">
        <f t="shared" si="69"/>
        <v>0</v>
      </c>
      <c r="I291" s="62">
        <f t="shared" si="70"/>
        <v>0</v>
      </c>
      <c r="J291" s="62">
        <f t="shared" si="71"/>
        <v>0</v>
      </c>
      <c r="K291" s="62">
        <f t="shared" si="72"/>
        <v>0</v>
      </c>
      <c r="L291" s="62">
        <f t="shared" si="73"/>
        <v>0</v>
      </c>
      <c r="M291" s="62">
        <f t="shared" ca="1" si="74"/>
        <v>1.9808447212390633E-2</v>
      </c>
      <c r="N291" s="62">
        <f t="shared" ca="1" si="75"/>
        <v>0</v>
      </c>
      <c r="O291" s="72">
        <f t="shared" ca="1" si="76"/>
        <v>0</v>
      </c>
      <c r="P291" s="62">
        <f t="shared" ca="1" si="77"/>
        <v>0</v>
      </c>
      <c r="Q291" s="62">
        <f t="shared" ca="1" si="78"/>
        <v>0</v>
      </c>
      <c r="R291" s="36">
        <f t="shared" ca="1" si="79"/>
        <v>-1.9808447212390633E-2</v>
      </c>
    </row>
    <row r="292" spans="1:18">
      <c r="A292" s="69"/>
      <c r="B292" s="69"/>
      <c r="C292" s="69"/>
      <c r="D292" s="70">
        <f t="shared" si="65"/>
        <v>0</v>
      </c>
      <c r="E292" s="70">
        <f t="shared" si="66"/>
        <v>0</v>
      </c>
      <c r="F292" s="62">
        <f t="shared" si="67"/>
        <v>0</v>
      </c>
      <c r="G292" s="62">
        <f t="shared" si="68"/>
        <v>0</v>
      </c>
      <c r="H292" s="62">
        <f t="shared" si="69"/>
        <v>0</v>
      </c>
      <c r="I292" s="62">
        <f t="shared" si="70"/>
        <v>0</v>
      </c>
      <c r="J292" s="62">
        <f t="shared" si="71"/>
        <v>0</v>
      </c>
      <c r="K292" s="62">
        <f t="shared" si="72"/>
        <v>0</v>
      </c>
      <c r="L292" s="62">
        <f t="shared" si="73"/>
        <v>0</v>
      </c>
      <c r="M292" s="62">
        <f t="shared" ca="1" si="74"/>
        <v>1.9808447212390633E-2</v>
      </c>
      <c r="N292" s="62">
        <f t="shared" ca="1" si="75"/>
        <v>0</v>
      </c>
      <c r="O292" s="72">
        <f t="shared" ca="1" si="76"/>
        <v>0</v>
      </c>
      <c r="P292" s="62">
        <f t="shared" ca="1" si="77"/>
        <v>0</v>
      </c>
      <c r="Q292" s="62">
        <f t="shared" ca="1" si="78"/>
        <v>0</v>
      </c>
      <c r="R292" s="36">
        <f t="shared" ca="1" si="79"/>
        <v>-1.9808447212390633E-2</v>
      </c>
    </row>
    <row r="293" spans="1:18">
      <c r="A293" s="69"/>
      <c r="B293" s="69"/>
      <c r="C293" s="69"/>
      <c r="D293" s="70">
        <f t="shared" si="65"/>
        <v>0</v>
      </c>
      <c r="E293" s="70">
        <f t="shared" si="66"/>
        <v>0</v>
      </c>
      <c r="F293" s="62">
        <f t="shared" si="67"/>
        <v>0</v>
      </c>
      <c r="G293" s="62">
        <f t="shared" si="68"/>
        <v>0</v>
      </c>
      <c r="H293" s="62">
        <f t="shared" si="69"/>
        <v>0</v>
      </c>
      <c r="I293" s="62">
        <f t="shared" si="70"/>
        <v>0</v>
      </c>
      <c r="J293" s="62">
        <f t="shared" si="71"/>
        <v>0</v>
      </c>
      <c r="K293" s="62">
        <f t="shared" si="72"/>
        <v>0</v>
      </c>
      <c r="L293" s="62">
        <f t="shared" si="73"/>
        <v>0</v>
      </c>
      <c r="M293" s="62">
        <f t="shared" ca="1" si="74"/>
        <v>1.9808447212390633E-2</v>
      </c>
      <c r="N293" s="62">
        <f t="shared" ca="1" si="75"/>
        <v>0</v>
      </c>
      <c r="O293" s="72">
        <f t="shared" ca="1" si="76"/>
        <v>0</v>
      </c>
      <c r="P293" s="62">
        <f t="shared" ca="1" si="77"/>
        <v>0</v>
      </c>
      <c r="Q293" s="62">
        <f t="shared" ca="1" si="78"/>
        <v>0</v>
      </c>
      <c r="R293" s="36">
        <f t="shared" ca="1" si="79"/>
        <v>-1.9808447212390633E-2</v>
      </c>
    </row>
    <row r="294" spans="1:18">
      <c r="A294" s="69"/>
      <c r="B294" s="69"/>
      <c r="C294" s="69"/>
      <c r="D294" s="70">
        <f t="shared" si="65"/>
        <v>0</v>
      </c>
      <c r="E294" s="70">
        <f t="shared" si="66"/>
        <v>0</v>
      </c>
      <c r="F294" s="62">
        <f t="shared" si="67"/>
        <v>0</v>
      </c>
      <c r="G294" s="62">
        <f t="shared" si="68"/>
        <v>0</v>
      </c>
      <c r="H294" s="62">
        <f t="shared" si="69"/>
        <v>0</v>
      </c>
      <c r="I294" s="62">
        <f t="shared" si="70"/>
        <v>0</v>
      </c>
      <c r="J294" s="62">
        <f t="shared" si="71"/>
        <v>0</v>
      </c>
      <c r="K294" s="62">
        <f t="shared" si="72"/>
        <v>0</v>
      </c>
      <c r="L294" s="62">
        <f t="shared" si="73"/>
        <v>0</v>
      </c>
      <c r="M294" s="62">
        <f t="shared" ca="1" si="74"/>
        <v>1.9808447212390633E-2</v>
      </c>
      <c r="N294" s="62">
        <f t="shared" ca="1" si="75"/>
        <v>0</v>
      </c>
      <c r="O294" s="72">
        <f t="shared" ca="1" si="76"/>
        <v>0</v>
      </c>
      <c r="P294" s="62">
        <f t="shared" ca="1" si="77"/>
        <v>0</v>
      </c>
      <c r="Q294" s="62">
        <f t="shared" ca="1" si="78"/>
        <v>0</v>
      </c>
      <c r="R294" s="36">
        <f t="shared" ca="1" si="79"/>
        <v>-1.9808447212390633E-2</v>
      </c>
    </row>
    <row r="295" spans="1:18">
      <c r="A295" s="69"/>
      <c r="B295" s="69"/>
      <c r="C295" s="69"/>
      <c r="D295" s="70">
        <f t="shared" si="65"/>
        <v>0</v>
      </c>
      <c r="E295" s="70">
        <f t="shared" si="66"/>
        <v>0</v>
      </c>
      <c r="F295" s="62">
        <f t="shared" si="67"/>
        <v>0</v>
      </c>
      <c r="G295" s="62">
        <f t="shared" si="68"/>
        <v>0</v>
      </c>
      <c r="H295" s="62">
        <f t="shared" si="69"/>
        <v>0</v>
      </c>
      <c r="I295" s="62">
        <f t="shared" si="70"/>
        <v>0</v>
      </c>
      <c r="J295" s="62">
        <f t="shared" si="71"/>
        <v>0</v>
      </c>
      <c r="K295" s="62">
        <f t="shared" si="72"/>
        <v>0</v>
      </c>
      <c r="L295" s="62">
        <f t="shared" si="73"/>
        <v>0</v>
      </c>
      <c r="M295" s="62">
        <f t="shared" ca="1" si="74"/>
        <v>1.9808447212390633E-2</v>
      </c>
      <c r="N295" s="62">
        <f t="shared" ca="1" si="75"/>
        <v>0</v>
      </c>
      <c r="O295" s="72">
        <f t="shared" ca="1" si="76"/>
        <v>0</v>
      </c>
      <c r="P295" s="62">
        <f t="shared" ca="1" si="77"/>
        <v>0</v>
      </c>
      <c r="Q295" s="62">
        <f t="shared" ca="1" si="78"/>
        <v>0</v>
      </c>
      <c r="R295" s="36">
        <f t="shared" ca="1" si="79"/>
        <v>-1.9808447212390633E-2</v>
      </c>
    </row>
    <row r="296" spans="1:18">
      <c r="A296" s="69"/>
      <c r="B296" s="69"/>
      <c r="C296" s="69"/>
      <c r="D296" s="70">
        <f t="shared" si="65"/>
        <v>0</v>
      </c>
      <c r="E296" s="70">
        <f t="shared" si="66"/>
        <v>0</v>
      </c>
      <c r="F296" s="62">
        <f t="shared" si="67"/>
        <v>0</v>
      </c>
      <c r="G296" s="62">
        <f t="shared" si="68"/>
        <v>0</v>
      </c>
      <c r="H296" s="62">
        <f t="shared" si="69"/>
        <v>0</v>
      </c>
      <c r="I296" s="62">
        <f t="shared" si="70"/>
        <v>0</v>
      </c>
      <c r="J296" s="62">
        <f t="shared" si="71"/>
        <v>0</v>
      </c>
      <c r="K296" s="62">
        <f t="shared" si="72"/>
        <v>0</v>
      </c>
      <c r="L296" s="62">
        <f t="shared" si="73"/>
        <v>0</v>
      </c>
      <c r="M296" s="62">
        <f t="shared" ca="1" si="74"/>
        <v>1.9808447212390633E-2</v>
      </c>
      <c r="N296" s="62">
        <f t="shared" ca="1" si="75"/>
        <v>0</v>
      </c>
      <c r="O296" s="72">
        <f t="shared" ca="1" si="76"/>
        <v>0</v>
      </c>
      <c r="P296" s="62">
        <f t="shared" ca="1" si="77"/>
        <v>0</v>
      </c>
      <c r="Q296" s="62">
        <f t="shared" ca="1" si="78"/>
        <v>0</v>
      </c>
      <c r="R296" s="36">
        <f t="shared" ca="1" si="79"/>
        <v>-1.9808447212390633E-2</v>
      </c>
    </row>
    <row r="297" spans="1:18">
      <c r="A297" s="69"/>
      <c r="B297" s="69"/>
      <c r="C297" s="69"/>
      <c r="D297" s="70">
        <f t="shared" si="65"/>
        <v>0</v>
      </c>
      <c r="E297" s="70">
        <f t="shared" si="66"/>
        <v>0</v>
      </c>
      <c r="F297" s="62">
        <f t="shared" si="67"/>
        <v>0</v>
      </c>
      <c r="G297" s="62">
        <f t="shared" si="68"/>
        <v>0</v>
      </c>
      <c r="H297" s="62">
        <f t="shared" si="69"/>
        <v>0</v>
      </c>
      <c r="I297" s="62">
        <f t="shared" si="70"/>
        <v>0</v>
      </c>
      <c r="J297" s="62">
        <f t="shared" si="71"/>
        <v>0</v>
      </c>
      <c r="K297" s="62">
        <f t="shared" si="72"/>
        <v>0</v>
      </c>
      <c r="L297" s="62">
        <f t="shared" si="73"/>
        <v>0</v>
      </c>
      <c r="M297" s="62">
        <f t="shared" ca="1" si="74"/>
        <v>1.9808447212390633E-2</v>
      </c>
      <c r="N297" s="62">
        <f t="shared" ca="1" si="75"/>
        <v>0</v>
      </c>
      <c r="O297" s="72">
        <f t="shared" ca="1" si="76"/>
        <v>0</v>
      </c>
      <c r="P297" s="62">
        <f t="shared" ca="1" si="77"/>
        <v>0</v>
      </c>
      <c r="Q297" s="62">
        <f t="shared" ca="1" si="78"/>
        <v>0</v>
      </c>
      <c r="R297" s="36">
        <f t="shared" ca="1" si="79"/>
        <v>-1.9808447212390633E-2</v>
      </c>
    </row>
    <row r="298" spans="1:18">
      <c r="A298" s="69"/>
      <c r="B298" s="69"/>
      <c r="C298" s="69"/>
      <c r="D298" s="70">
        <f t="shared" si="65"/>
        <v>0</v>
      </c>
      <c r="E298" s="70">
        <f t="shared" si="66"/>
        <v>0</v>
      </c>
      <c r="F298" s="62">
        <f t="shared" si="67"/>
        <v>0</v>
      </c>
      <c r="G298" s="62">
        <f t="shared" si="68"/>
        <v>0</v>
      </c>
      <c r="H298" s="62">
        <f t="shared" si="69"/>
        <v>0</v>
      </c>
      <c r="I298" s="62">
        <f t="shared" si="70"/>
        <v>0</v>
      </c>
      <c r="J298" s="62">
        <f t="shared" si="71"/>
        <v>0</v>
      </c>
      <c r="K298" s="62">
        <f t="shared" si="72"/>
        <v>0</v>
      </c>
      <c r="L298" s="62">
        <f t="shared" si="73"/>
        <v>0</v>
      </c>
      <c r="M298" s="62">
        <f t="shared" ca="1" si="74"/>
        <v>1.9808447212390633E-2</v>
      </c>
      <c r="N298" s="62">
        <f t="shared" ca="1" si="75"/>
        <v>0</v>
      </c>
      <c r="O298" s="72">
        <f t="shared" ca="1" si="76"/>
        <v>0</v>
      </c>
      <c r="P298" s="62">
        <f t="shared" ca="1" si="77"/>
        <v>0</v>
      </c>
      <c r="Q298" s="62">
        <f t="shared" ca="1" si="78"/>
        <v>0</v>
      </c>
      <c r="R298" s="36">
        <f t="shared" ca="1" si="79"/>
        <v>-1.9808447212390633E-2</v>
      </c>
    </row>
    <row r="299" spans="1:18">
      <c r="A299" s="69"/>
      <c r="B299" s="69"/>
      <c r="C299" s="69"/>
      <c r="D299" s="70">
        <f t="shared" si="65"/>
        <v>0</v>
      </c>
      <c r="E299" s="70">
        <f t="shared" si="66"/>
        <v>0</v>
      </c>
      <c r="F299" s="62">
        <f t="shared" si="67"/>
        <v>0</v>
      </c>
      <c r="G299" s="62">
        <f t="shared" si="68"/>
        <v>0</v>
      </c>
      <c r="H299" s="62">
        <f t="shared" si="69"/>
        <v>0</v>
      </c>
      <c r="I299" s="62">
        <f t="shared" si="70"/>
        <v>0</v>
      </c>
      <c r="J299" s="62">
        <f t="shared" si="71"/>
        <v>0</v>
      </c>
      <c r="K299" s="62">
        <f t="shared" si="72"/>
        <v>0</v>
      </c>
      <c r="L299" s="62">
        <f t="shared" si="73"/>
        <v>0</v>
      </c>
      <c r="M299" s="62">
        <f t="shared" ca="1" si="74"/>
        <v>1.9808447212390633E-2</v>
      </c>
      <c r="N299" s="62">
        <f t="shared" ca="1" si="75"/>
        <v>0</v>
      </c>
      <c r="O299" s="72">
        <f t="shared" ca="1" si="76"/>
        <v>0</v>
      </c>
      <c r="P299" s="62">
        <f t="shared" ca="1" si="77"/>
        <v>0</v>
      </c>
      <c r="Q299" s="62">
        <f t="shared" ca="1" si="78"/>
        <v>0</v>
      </c>
      <c r="R299" s="36">
        <f t="shared" ca="1" si="79"/>
        <v>-1.9808447212390633E-2</v>
      </c>
    </row>
    <row r="300" spans="1:18">
      <c r="A300" s="69"/>
      <c r="B300" s="69"/>
      <c r="C300" s="69"/>
      <c r="D300" s="70">
        <f t="shared" si="65"/>
        <v>0</v>
      </c>
      <c r="E300" s="70">
        <f t="shared" si="66"/>
        <v>0</v>
      </c>
      <c r="F300" s="62">
        <f t="shared" si="67"/>
        <v>0</v>
      </c>
      <c r="G300" s="62">
        <f t="shared" si="68"/>
        <v>0</v>
      </c>
      <c r="H300" s="62">
        <f t="shared" si="69"/>
        <v>0</v>
      </c>
      <c r="I300" s="62">
        <f t="shared" si="70"/>
        <v>0</v>
      </c>
      <c r="J300" s="62">
        <f t="shared" si="71"/>
        <v>0</v>
      </c>
      <c r="K300" s="62">
        <f t="shared" si="72"/>
        <v>0</v>
      </c>
      <c r="L300" s="62">
        <f t="shared" si="73"/>
        <v>0</v>
      </c>
      <c r="M300" s="62">
        <f t="shared" ca="1" si="74"/>
        <v>1.9808447212390633E-2</v>
      </c>
      <c r="N300" s="62">
        <f t="shared" ca="1" si="75"/>
        <v>0</v>
      </c>
      <c r="O300" s="72">
        <f t="shared" ca="1" si="76"/>
        <v>0</v>
      </c>
      <c r="P300" s="62">
        <f t="shared" ca="1" si="77"/>
        <v>0</v>
      </c>
      <c r="Q300" s="62">
        <f t="shared" ca="1" si="78"/>
        <v>0</v>
      </c>
      <c r="R300" s="36">
        <f t="shared" ca="1" si="79"/>
        <v>-1.9808447212390633E-2</v>
      </c>
    </row>
    <row r="301" spans="1:18">
      <c r="A301" s="69"/>
      <c r="B301" s="69"/>
      <c r="C301" s="69"/>
      <c r="D301" s="70">
        <f t="shared" si="65"/>
        <v>0</v>
      </c>
      <c r="E301" s="70">
        <f t="shared" si="66"/>
        <v>0</v>
      </c>
      <c r="F301" s="62">
        <f t="shared" si="67"/>
        <v>0</v>
      </c>
      <c r="G301" s="62">
        <f t="shared" si="68"/>
        <v>0</v>
      </c>
      <c r="H301" s="62">
        <f t="shared" si="69"/>
        <v>0</v>
      </c>
      <c r="I301" s="62">
        <f t="shared" si="70"/>
        <v>0</v>
      </c>
      <c r="J301" s="62">
        <f t="shared" si="71"/>
        <v>0</v>
      </c>
      <c r="K301" s="62">
        <f t="shared" si="72"/>
        <v>0</v>
      </c>
      <c r="L301" s="62">
        <f t="shared" si="73"/>
        <v>0</v>
      </c>
      <c r="M301" s="62">
        <f t="shared" ca="1" si="74"/>
        <v>1.9808447212390633E-2</v>
      </c>
      <c r="N301" s="62">
        <f t="shared" ca="1" si="75"/>
        <v>0</v>
      </c>
      <c r="O301" s="72">
        <f t="shared" ca="1" si="76"/>
        <v>0</v>
      </c>
      <c r="P301" s="62">
        <f t="shared" ca="1" si="77"/>
        <v>0</v>
      </c>
      <c r="Q301" s="62">
        <f t="shared" ca="1" si="78"/>
        <v>0</v>
      </c>
      <c r="R301" s="36">
        <f t="shared" ca="1" si="79"/>
        <v>-1.9808447212390633E-2</v>
      </c>
    </row>
    <row r="302" spans="1:18">
      <c r="A302" s="69"/>
      <c r="B302" s="69"/>
      <c r="C302" s="69"/>
      <c r="D302" s="70">
        <f t="shared" si="65"/>
        <v>0</v>
      </c>
      <c r="E302" s="70">
        <f t="shared" si="66"/>
        <v>0</v>
      </c>
      <c r="F302" s="62">
        <f t="shared" si="67"/>
        <v>0</v>
      </c>
      <c r="G302" s="62">
        <f t="shared" si="68"/>
        <v>0</v>
      </c>
      <c r="H302" s="62">
        <f t="shared" si="69"/>
        <v>0</v>
      </c>
      <c r="I302" s="62">
        <f t="shared" si="70"/>
        <v>0</v>
      </c>
      <c r="J302" s="62">
        <f t="shared" si="71"/>
        <v>0</v>
      </c>
      <c r="K302" s="62">
        <f t="shared" si="72"/>
        <v>0</v>
      </c>
      <c r="L302" s="62">
        <f t="shared" si="73"/>
        <v>0</v>
      </c>
      <c r="M302" s="62">
        <f t="shared" ca="1" si="74"/>
        <v>1.9808447212390633E-2</v>
      </c>
      <c r="N302" s="62">
        <f t="shared" ca="1" si="75"/>
        <v>0</v>
      </c>
      <c r="O302" s="72">
        <f t="shared" ca="1" si="76"/>
        <v>0</v>
      </c>
      <c r="P302" s="62">
        <f t="shared" ca="1" si="77"/>
        <v>0</v>
      </c>
      <c r="Q302" s="62">
        <f t="shared" ca="1" si="78"/>
        <v>0</v>
      </c>
      <c r="R302" s="36">
        <f t="shared" ca="1" si="79"/>
        <v>-1.9808447212390633E-2</v>
      </c>
    </row>
    <row r="303" spans="1:18">
      <c r="A303" s="69"/>
      <c r="B303" s="69"/>
      <c r="C303" s="69"/>
      <c r="D303" s="70">
        <f t="shared" si="65"/>
        <v>0</v>
      </c>
      <c r="E303" s="70">
        <f t="shared" si="66"/>
        <v>0</v>
      </c>
      <c r="F303" s="62">
        <f t="shared" si="67"/>
        <v>0</v>
      </c>
      <c r="G303" s="62">
        <f t="shared" si="68"/>
        <v>0</v>
      </c>
      <c r="H303" s="62">
        <f t="shared" si="69"/>
        <v>0</v>
      </c>
      <c r="I303" s="62">
        <f t="shared" si="70"/>
        <v>0</v>
      </c>
      <c r="J303" s="62">
        <f t="shared" si="71"/>
        <v>0</v>
      </c>
      <c r="K303" s="62">
        <f t="shared" si="72"/>
        <v>0</v>
      </c>
      <c r="L303" s="62">
        <f t="shared" si="73"/>
        <v>0</v>
      </c>
      <c r="M303" s="62">
        <f t="shared" ca="1" si="74"/>
        <v>1.9808447212390633E-2</v>
      </c>
      <c r="N303" s="62">
        <f t="shared" ca="1" si="75"/>
        <v>0</v>
      </c>
      <c r="O303" s="72">
        <f t="shared" ca="1" si="76"/>
        <v>0</v>
      </c>
      <c r="P303" s="62">
        <f t="shared" ca="1" si="77"/>
        <v>0</v>
      </c>
      <c r="Q303" s="62">
        <f t="shared" ca="1" si="78"/>
        <v>0</v>
      </c>
      <c r="R303" s="36">
        <f t="shared" ca="1" si="79"/>
        <v>-1.9808447212390633E-2</v>
      </c>
    </row>
    <row r="304" spans="1:18">
      <c r="A304" s="69"/>
      <c r="B304" s="69"/>
      <c r="C304" s="69"/>
      <c r="D304" s="70">
        <f t="shared" si="65"/>
        <v>0</v>
      </c>
      <c r="E304" s="70">
        <f t="shared" si="66"/>
        <v>0</v>
      </c>
      <c r="F304" s="62">
        <f t="shared" si="67"/>
        <v>0</v>
      </c>
      <c r="G304" s="62">
        <f t="shared" si="68"/>
        <v>0</v>
      </c>
      <c r="H304" s="62">
        <f t="shared" si="69"/>
        <v>0</v>
      </c>
      <c r="I304" s="62">
        <f t="shared" si="70"/>
        <v>0</v>
      </c>
      <c r="J304" s="62">
        <f t="shared" si="71"/>
        <v>0</v>
      </c>
      <c r="K304" s="62">
        <f t="shared" si="72"/>
        <v>0</v>
      </c>
      <c r="L304" s="62">
        <f t="shared" si="73"/>
        <v>0</v>
      </c>
      <c r="M304" s="62">
        <f t="shared" ca="1" si="74"/>
        <v>1.9808447212390633E-2</v>
      </c>
      <c r="N304" s="62">
        <f t="shared" ca="1" si="75"/>
        <v>0</v>
      </c>
      <c r="O304" s="72">
        <f t="shared" ca="1" si="76"/>
        <v>0</v>
      </c>
      <c r="P304" s="62">
        <f t="shared" ca="1" si="77"/>
        <v>0</v>
      </c>
      <c r="Q304" s="62">
        <f t="shared" ca="1" si="78"/>
        <v>0</v>
      </c>
      <c r="R304" s="36">
        <f t="shared" ca="1" si="79"/>
        <v>-1.9808447212390633E-2</v>
      </c>
    </row>
    <row r="305" spans="1:18">
      <c r="A305" s="69"/>
      <c r="B305" s="69"/>
      <c r="C305" s="69"/>
      <c r="D305" s="70">
        <f t="shared" si="65"/>
        <v>0</v>
      </c>
      <c r="E305" s="70">
        <f t="shared" si="66"/>
        <v>0</v>
      </c>
      <c r="F305" s="62">
        <f t="shared" si="67"/>
        <v>0</v>
      </c>
      <c r="G305" s="62">
        <f t="shared" si="68"/>
        <v>0</v>
      </c>
      <c r="H305" s="62">
        <f t="shared" si="69"/>
        <v>0</v>
      </c>
      <c r="I305" s="62">
        <f t="shared" si="70"/>
        <v>0</v>
      </c>
      <c r="J305" s="62">
        <f t="shared" si="71"/>
        <v>0</v>
      </c>
      <c r="K305" s="62">
        <f t="shared" si="72"/>
        <v>0</v>
      </c>
      <c r="L305" s="62">
        <f t="shared" si="73"/>
        <v>0</v>
      </c>
      <c r="M305" s="62">
        <f t="shared" ca="1" si="74"/>
        <v>1.9808447212390633E-2</v>
      </c>
      <c r="N305" s="62">
        <f t="shared" ca="1" si="75"/>
        <v>0</v>
      </c>
      <c r="O305" s="72">
        <f t="shared" ca="1" si="76"/>
        <v>0</v>
      </c>
      <c r="P305" s="62">
        <f t="shared" ca="1" si="77"/>
        <v>0</v>
      </c>
      <c r="Q305" s="62">
        <f t="shared" ca="1" si="78"/>
        <v>0</v>
      </c>
      <c r="R305" s="36">
        <f t="shared" ca="1" si="79"/>
        <v>-1.9808447212390633E-2</v>
      </c>
    </row>
    <row r="306" spans="1:18">
      <c r="A306" s="69"/>
      <c r="B306" s="69"/>
      <c r="C306" s="69"/>
      <c r="D306" s="70">
        <f t="shared" si="65"/>
        <v>0</v>
      </c>
      <c r="E306" s="70">
        <f t="shared" si="66"/>
        <v>0</v>
      </c>
      <c r="F306" s="62">
        <f t="shared" si="67"/>
        <v>0</v>
      </c>
      <c r="G306" s="62">
        <f t="shared" si="68"/>
        <v>0</v>
      </c>
      <c r="H306" s="62">
        <f t="shared" si="69"/>
        <v>0</v>
      </c>
      <c r="I306" s="62">
        <f t="shared" si="70"/>
        <v>0</v>
      </c>
      <c r="J306" s="62">
        <f t="shared" si="71"/>
        <v>0</v>
      </c>
      <c r="K306" s="62">
        <f t="shared" si="72"/>
        <v>0</v>
      </c>
      <c r="L306" s="62">
        <f t="shared" si="73"/>
        <v>0</v>
      </c>
      <c r="M306" s="62">
        <f t="shared" ca="1" si="74"/>
        <v>1.9808447212390633E-2</v>
      </c>
      <c r="N306" s="62">
        <f t="shared" ca="1" si="75"/>
        <v>0</v>
      </c>
      <c r="O306" s="72">
        <f t="shared" ca="1" si="76"/>
        <v>0</v>
      </c>
      <c r="P306" s="62">
        <f t="shared" ca="1" si="77"/>
        <v>0</v>
      </c>
      <c r="Q306" s="62">
        <f t="shared" ca="1" si="78"/>
        <v>0</v>
      </c>
      <c r="R306" s="36">
        <f t="shared" ca="1" si="79"/>
        <v>-1.9808447212390633E-2</v>
      </c>
    </row>
    <row r="307" spans="1:18">
      <c r="A307" s="69"/>
      <c r="B307" s="69"/>
      <c r="C307" s="69"/>
      <c r="D307" s="70">
        <f t="shared" si="65"/>
        <v>0</v>
      </c>
      <c r="E307" s="70">
        <f t="shared" si="66"/>
        <v>0</v>
      </c>
      <c r="F307" s="62">
        <f t="shared" si="67"/>
        <v>0</v>
      </c>
      <c r="G307" s="62">
        <f t="shared" si="68"/>
        <v>0</v>
      </c>
      <c r="H307" s="62">
        <f t="shared" si="69"/>
        <v>0</v>
      </c>
      <c r="I307" s="62">
        <f t="shared" si="70"/>
        <v>0</v>
      </c>
      <c r="J307" s="62">
        <f t="shared" si="71"/>
        <v>0</v>
      </c>
      <c r="K307" s="62">
        <f t="shared" si="72"/>
        <v>0</v>
      </c>
      <c r="L307" s="62">
        <f t="shared" si="73"/>
        <v>0</v>
      </c>
      <c r="M307" s="62">
        <f t="shared" ca="1" si="74"/>
        <v>1.9808447212390633E-2</v>
      </c>
      <c r="N307" s="62">
        <f t="shared" ca="1" si="75"/>
        <v>0</v>
      </c>
      <c r="O307" s="72">
        <f t="shared" ca="1" si="76"/>
        <v>0</v>
      </c>
      <c r="P307" s="62">
        <f t="shared" ca="1" si="77"/>
        <v>0</v>
      </c>
      <c r="Q307" s="62">
        <f t="shared" ca="1" si="78"/>
        <v>0</v>
      </c>
      <c r="R307" s="36">
        <f t="shared" ca="1" si="79"/>
        <v>-1.9808447212390633E-2</v>
      </c>
    </row>
    <row r="308" spans="1:18">
      <c r="A308" s="69"/>
      <c r="B308" s="69"/>
      <c r="C308" s="69"/>
      <c r="D308" s="70">
        <f t="shared" si="65"/>
        <v>0</v>
      </c>
      <c r="E308" s="70">
        <f t="shared" si="66"/>
        <v>0</v>
      </c>
      <c r="F308" s="62">
        <f t="shared" si="67"/>
        <v>0</v>
      </c>
      <c r="G308" s="62">
        <f t="shared" si="68"/>
        <v>0</v>
      </c>
      <c r="H308" s="62">
        <f t="shared" si="69"/>
        <v>0</v>
      </c>
      <c r="I308" s="62">
        <f t="shared" si="70"/>
        <v>0</v>
      </c>
      <c r="J308" s="62">
        <f t="shared" si="71"/>
        <v>0</v>
      </c>
      <c r="K308" s="62">
        <f t="shared" si="72"/>
        <v>0</v>
      </c>
      <c r="L308" s="62">
        <f t="shared" si="73"/>
        <v>0</v>
      </c>
      <c r="M308" s="62">
        <f t="shared" ca="1" si="74"/>
        <v>1.9808447212390633E-2</v>
      </c>
      <c r="N308" s="62">
        <f t="shared" ca="1" si="75"/>
        <v>0</v>
      </c>
      <c r="O308" s="72">
        <f t="shared" ca="1" si="76"/>
        <v>0</v>
      </c>
      <c r="P308" s="62">
        <f t="shared" ca="1" si="77"/>
        <v>0</v>
      </c>
      <c r="Q308" s="62">
        <f t="shared" ca="1" si="78"/>
        <v>0</v>
      </c>
      <c r="R308" s="36">
        <f t="shared" ca="1" si="79"/>
        <v>-1.9808447212390633E-2</v>
      </c>
    </row>
    <row r="309" spans="1:18">
      <c r="A309" s="69"/>
      <c r="B309" s="69"/>
      <c r="C309" s="69"/>
      <c r="D309" s="70">
        <f t="shared" si="65"/>
        <v>0</v>
      </c>
      <c r="E309" s="70">
        <f t="shared" si="66"/>
        <v>0</v>
      </c>
      <c r="F309" s="62">
        <f t="shared" si="67"/>
        <v>0</v>
      </c>
      <c r="G309" s="62">
        <f t="shared" si="68"/>
        <v>0</v>
      </c>
      <c r="H309" s="62">
        <f t="shared" si="69"/>
        <v>0</v>
      </c>
      <c r="I309" s="62">
        <f t="shared" si="70"/>
        <v>0</v>
      </c>
      <c r="J309" s="62">
        <f t="shared" si="71"/>
        <v>0</v>
      </c>
      <c r="K309" s="62">
        <f t="shared" si="72"/>
        <v>0</v>
      </c>
      <c r="L309" s="62">
        <f t="shared" si="73"/>
        <v>0</v>
      </c>
      <c r="M309" s="62">
        <f t="shared" ca="1" si="74"/>
        <v>1.9808447212390633E-2</v>
      </c>
      <c r="N309" s="62">
        <f t="shared" ca="1" si="75"/>
        <v>0</v>
      </c>
      <c r="O309" s="72">
        <f t="shared" ca="1" si="76"/>
        <v>0</v>
      </c>
      <c r="P309" s="62">
        <f t="shared" ca="1" si="77"/>
        <v>0</v>
      </c>
      <c r="Q309" s="62">
        <f t="shared" ca="1" si="78"/>
        <v>0</v>
      </c>
      <c r="R309" s="36">
        <f t="shared" ca="1" si="79"/>
        <v>-1.9808447212390633E-2</v>
      </c>
    </row>
    <row r="310" spans="1:18">
      <c r="A310" s="69"/>
      <c r="B310" s="69"/>
      <c r="C310" s="69"/>
      <c r="D310" s="70">
        <f t="shared" si="65"/>
        <v>0</v>
      </c>
      <c r="E310" s="70">
        <f t="shared" si="66"/>
        <v>0</v>
      </c>
      <c r="F310" s="62">
        <f t="shared" si="67"/>
        <v>0</v>
      </c>
      <c r="G310" s="62">
        <f t="shared" si="68"/>
        <v>0</v>
      </c>
      <c r="H310" s="62">
        <f t="shared" si="69"/>
        <v>0</v>
      </c>
      <c r="I310" s="62">
        <f t="shared" si="70"/>
        <v>0</v>
      </c>
      <c r="J310" s="62">
        <f t="shared" si="71"/>
        <v>0</v>
      </c>
      <c r="K310" s="62">
        <f t="shared" si="72"/>
        <v>0</v>
      </c>
      <c r="L310" s="62">
        <f t="shared" si="73"/>
        <v>0</v>
      </c>
      <c r="M310" s="62">
        <f t="shared" ca="1" si="74"/>
        <v>1.9808447212390633E-2</v>
      </c>
      <c r="N310" s="62">
        <f t="shared" ca="1" si="75"/>
        <v>0</v>
      </c>
      <c r="O310" s="72">
        <f t="shared" ca="1" si="76"/>
        <v>0</v>
      </c>
      <c r="P310" s="62">
        <f t="shared" ca="1" si="77"/>
        <v>0</v>
      </c>
      <c r="Q310" s="62">
        <f t="shared" ca="1" si="78"/>
        <v>0</v>
      </c>
      <c r="R310" s="36">
        <f t="shared" ca="1" si="79"/>
        <v>-1.9808447212390633E-2</v>
      </c>
    </row>
    <row r="311" spans="1:18">
      <c r="A311" s="69"/>
      <c r="B311" s="69"/>
      <c r="C311" s="69"/>
      <c r="D311" s="70">
        <f t="shared" si="65"/>
        <v>0</v>
      </c>
      <c r="E311" s="70">
        <f t="shared" si="66"/>
        <v>0</v>
      </c>
      <c r="F311" s="62">
        <f t="shared" si="67"/>
        <v>0</v>
      </c>
      <c r="G311" s="62">
        <f t="shared" si="68"/>
        <v>0</v>
      </c>
      <c r="H311" s="62">
        <f t="shared" si="69"/>
        <v>0</v>
      </c>
      <c r="I311" s="62">
        <f t="shared" si="70"/>
        <v>0</v>
      </c>
      <c r="J311" s="62">
        <f t="shared" si="71"/>
        <v>0</v>
      </c>
      <c r="K311" s="62">
        <f t="shared" si="72"/>
        <v>0</v>
      </c>
      <c r="L311" s="62">
        <f t="shared" si="73"/>
        <v>0</v>
      </c>
      <c r="M311" s="62">
        <f t="shared" ca="1" si="74"/>
        <v>1.9808447212390633E-2</v>
      </c>
      <c r="N311" s="62">
        <f t="shared" ca="1" si="75"/>
        <v>0</v>
      </c>
      <c r="O311" s="72">
        <f t="shared" ca="1" si="76"/>
        <v>0</v>
      </c>
      <c r="P311" s="62">
        <f t="shared" ca="1" si="77"/>
        <v>0</v>
      </c>
      <c r="Q311" s="62">
        <f t="shared" ca="1" si="78"/>
        <v>0</v>
      </c>
      <c r="R311" s="36">
        <f t="shared" ca="1" si="79"/>
        <v>-1.9808447212390633E-2</v>
      </c>
    </row>
    <row r="312" spans="1:18">
      <c r="A312" s="69"/>
      <c r="B312" s="69"/>
      <c r="C312" s="69"/>
      <c r="D312" s="70">
        <f t="shared" si="65"/>
        <v>0</v>
      </c>
      <c r="E312" s="70">
        <f t="shared" si="66"/>
        <v>0</v>
      </c>
      <c r="F312" s="62">
        <f t="shared" si="67"/>
        <v>0</v>
      </c>
      <c r="G312" s="62">
        <f t="shared" si="68"/>
        <v>0</v>
      </c>
      <c r="H312" s="62">
        <f t="shared" si="69"/>
        <v>0</v>
      </c>
      <c r="I312" s="62">
        <f t="shared" si="70"/>
        <v>0</v>
      </c>
      <c r="J312" s="62">
        <f t="shared" si="71"/>
        <v>0</v>
      </c>
      <c r="K312" s="62">
        <f t="shared" si="72"/>
        <v>0</v>
      </c>
      <c r="L312" s="62">
        <f t="shared" si="73"/>
        <v>0</v>
      </c>
      <c r="M312" s="62">
        <f t="shared" ca="1" si="74"/>
        <v>1.9808447212390633E-2</v>
      </c>
      <c r="N312" s="62">
        <f t="shared" ca="1" si="75"/>
        <v>0</v>
      </c>
      <c r="O312" s="72">
        <f t="shared" ca="1" si="76"/>
        <v>0</v>
      </c>
      <c r="P312" s="62">
        <f t="shared" ca="1" si="77"/>
        <v>0</v>
      </c>
      <c r="Q312" s="62">
        <f t="shared" ca="1" si="78"/>
        <v>0</v>
      </c>
      <c r="R312" s="36">
        <f t="shared" ca="1" si="79"/>
        <v>-1.9808447212390633E-2</v>
      </c>
    </row>
    <row r="313" spans="1:18">
      <c r="A313" s="69"/>
      <c r="B313" s="69"/>
      <c r="C313" s="69"/>
      <c r="D313" s="70">
        <f t="shared" si="65"/>
        <v>0</v>
      </c>
      <c r="E313" s="70">
        <f t="shared" si="66"/>
        <v>0</v>
      </c>
      <c r="F313" s="62">
        <f t="shared" si="67"/>
        <v>0</v>
      </c>
      <c r="G313" s="62">
        <f t="shared" si="68"/>
        <v>0</v>
      </c>
      <c r="H313" s="62">
        <f t="shared" si="69"/>
        <v>0</v>
      </c>
      <c r="I313" s="62">
        <f t="shared" si="70"/>
        <v>0</v>
      </c>
      <c r="J313" s="62">
        <f t="shared" si="71"/>
        <v>0</v>
      </c>
      <c r="K313" s="62">
        <f t="shared" si="72"/>
        <v>0</v>
      </c>
      <c r="L313" s="62">
        <f t="shared" si="73"/>
        <v>0</v>
      </c>
      <c r="M313" s="62">
        <f t="shared" ca="1" si="74"/>
        <v>1.9808447212390633E-2</v>
      </c>
      <c r="N313" s="62">
        <f t="shared" ca="1" si="75"/>
        <v>0</v>
      </c>
      <c r="O313" s="72">
        <f t="shared" ca="1" si="76"/>
        <v>0</v>
      </c>
      <c r="P313" s="62">
        <f t="shared" ca="1" si="77"/>
        <v>0</v>
      </c>
      <c r="Q313" s="62">
        <f t="shared" ca="1" si="78"/>
        <v>0</v>
      </c>
      <c r="R313" s="36">
        <f t="shared" ca="1" si="79"/>
        <v>-1.9808447212390633E-2</v>
      </c>
    </row>
    <row r="314" spans="1:18">
      <c r="A314" s="69"/>
      <c r="B314" s="69"/>
      <c r="C314" s="69"/>
      <c r="D314" s="70">
        <f t="shared" si="65"/>
        <v>0</v>
      </c>
      <c r="E314" s="70">
        <f t="shared" si="66"/>
        <v>0</v>
      </c>
      <c r="F314" s="62">
        <f t="shared" si="67"/>
        <v>0</v>
      </c>
      <c r="G314" s="62">
        <f t="shared" si="68"/>
        <v>0</v>
      </c>
      <c r="H314" s="62">
        <f t="shared" si="69"/>
        <v>0</v>
      </c>
      <c r="I314" s="62">
        <f t="shared" si="70"/>
        <v>0</v>
      </c>
      <c r="J314" s="62">
        <f t="shared" si="71"/>
        <v>0</v>
      </c>
      <c r="K314" s="62">
        <f t="shared" si="72"/>
        <v>0</v>
      </c>
      <c r="L314" s="62">
        <f t="shared" si="73"/>
        <v>0</v>
      </c>
      <c r="M314" s="62">
        <f t="shared" ca="1" si="74"/>
        <v>1.9808447212390633E-2</v>
      </c>
      <c r="N314" s="62">
        <f t="shared" ca="1" si="75"/>
        <v>0</v>
      </c>
      <c r="O314" s="72">
        <f t="shared" ca="1" si="76"/>
        <v>0</v>
      </c>
      <c r="P314" s="62">
        <f t="shared" ca="1" si="77"/>
        <v>0</v>
      </c>
      <c r="Q314" s="62">
        <f t="shared" ca="1" si="78"/>
        <v>0</v>
      </c>
      <c r="R314" s="36">
        <f t="shared" ca="1" si="79"/>
        <v>-1.9808447212390633E-2</v>
      </c>
    </row>
    <row r="315" spans="1:18">
      <c r="A315" s="69"/>
      <c r="B315" s="69"/>
      <c r="C315" s="69"/>
      <c r="D315" s="70">
        <f t="shared" si="65"/>
        <v>0</v>
      </c>
      <c r="E315" s="70">
        <f t="shared" si="66"/>
        <v>0</v>
      </c>
      <c r="F315" s="62">
        <f t="shared" si="67"/>
        <v>0</v>
      </c>
      <c r="G315" s="62">
        <f t="shared" si="68"/>
        <v>0</v>
      </c>
      <c r="H315" s="62">
        <f t="shared" si="69"/>
        <v>0</v>
      </c>
      <c r="I315" s="62">
        <f t="shared" si="70"/>
        <v>0</v>
      </c>
      <c r="J315" s="62">
        <f t="shared" si="71"/>
        <v>0</v>
      </c>
      <c r="K315" s="62">
        <f t="shared" si="72"/>
        <v>0</v>
      </c>
      <c r="L315" s="62">
        <f t="shared" si="73"/>
        <v>0</v>
      </c>
      <c r="M315" s="62">
        <f t="shared" ca="1" si="74"/>
        <v>1.9808447212390633E-2</v>
      </c>
      <c r="N315" s="62">
        <f t="shared" ca="1" si="75"/>
        <v>0</v>
      </c>
      <c r="O315" s="72">
        <f t="shared" ca="1" si="76"/>
        <v>0</v>
      </c>
      <c r="P315" s="62">
        <f t="shared" ca="1" si="77"/>
        <v>0</v>
      </c>
      <c r="Q315" s="62">
        <f t="shared" ca="1" si="78"/>
        <v>0</v>
      </c>
      <c r="R315" s="36">
        <f t="shared" ca="1" si="79"/>
        <v>-1.9808447212390633E-2</v>
      </c>
    </row>
    <row r="316" spans="1:18">
      <c r="A316" s="69"/>
      <c r="B316" s="69"/>
      <c r="C316" s="69"/>
      <c r="D316" s="70">
        <f t="shared" si="65"/>
        <v>0</v>
      </c>
      <c r="E316" s="70">
        <f t="shared" si="66"/>
        <v>0</v>
      </c>
      <c r="F316" s="62">
        <f t="shared" si="67"/>
        <v>0</v>
      </c>
      <c r="G316" s="62">
        <f t="shared" si="68"/>
        <v>0</v>
      </c>
      <c r="H316" s="62">
        <f t="shared" si="69"/>
        <v>0</v>
      </c>
      <c r="I316" s="62">
        <f t="shared" si="70"/>
        <v>0</v>
      </c>
      <c r="J316" s="62">
        <f t="shared" si="71"/>
        <v>0</v>
      </c>
      <c r="K316" s="62">
        <f t="shared" si="72"/>
        <v>0</v>
      </c>
      <c r="L316" s="62">
        <f t="shared" si="73"/>
        <v>0</v>
      </c>
      <c r="M316" s="62">
        <f t="shared" ca="1" si="74"/>
        <v>1.9808447212390633E-2</v>
      </c>
      <c r="N316" s="62">
        <f t="shared" ca="1" si="75"/>
        <v>0</v>
      </c>
      <c r="O316" s="72">
        <f t="shared" ca="1" si="76"/>
        <v>0</v>
      </c>
      <c r="P316" s="62">
        <f t="shared" ca="1" si="77"/>
        <v>0</v>
      </c>
      <c r="Q316" s="62">
        <f t="shared" ca="1" si="78"/>
        <v>0</v>
      </c>
      <c r="R316" s="36">
        <f t="shared" ca="1" si="79"/>
        <v>-1.9808447212390633E-2</v>
      </c>
    </row>
    <row r="317" spans="1:18">
      <c r="A317" s="69"/>
      <c r="B317" s="69"/>
      <c r="C317" s="69"/>
      <c r="D317" s="70">
        <f t="shared" si="65"/>
        <v>0</v>
      </c>
      <c r="E317" s="70">
        <f t="shared" si="66"/>
        <v>0</v>
      </c>
      <c r="F317" s="62">
        <f t="shared" si="67"/>
        <v>0</v>
      </c>
      <c r="G317" s="62">
        <f t="shared" si="68"/>
        <v>0</v>
      </c>
      <c r="H317" s="62">
        <f t="shared" si="69"/>
        <v>0</v>
      </c>
      <c r="I317" s="62">
        <f t="shared" si="70"/>
        <v>0</v>
      </c>
      <c r="J317" s="62">
        <f t="shared" si="71"/>
        <v>0</v>
      </c>
      <c r="K317" s="62">
        <f t="shared" si="72"/>
        <v>0</v>
      </c>
      <c r="L317" s="62">
        <f t="shared" si="73"/>
        <v>0</v>
      </c>
      <c r="M317" s="62">
        <f t="shared" ca="1" si="74"/>
        <v>1.9808447212390633E-2</v>
      </c>
      <c r="N317" s="62">
        <f t="shared" ca="1" si="75"/>
        <v>0</v>
      </c>
      <c r="O317" s="72">
        <f t="shared" ca="1" si="76"/>
        <v>0</v>
      </c>
      <c r="P317" s="62">
        <f t="shared" ca="1" si="77"/>
        <v>0</v>
      </c>
      <c r="Q317" s="62">
        <f t="shared" ca="1" si="78"/>
        <v>0</v>
      </c>
      <c r="R317" s="36">
        <f t="shared" ca="1" si="79"/>
        <v>-1.9808447212390633E-2</v>
      </c>
    </row>
    <row r="318" spans="1:18">
      <c r="A318" s="69"/>
      <c r="B318" s="69"/>
      <c r="C318" s="69"/>
      <c r="D318" s="70">
        <f t="shared" si="65"/>
        <v>0</v>
      </c>
      <c r="E318" s="70">
        <f t="shared" si="66"/>
        <v>0</v>
      </c>
      <c r="F318" s="62">
        <f t="shared" si="67"/>
        <v>0</v>
      </c>
      <c r="G318" s="62">
        <f t="shared" si="68"/>
        <v>0</v>
      </c>
      <c r="H318" s="62">
        <f t="shared" si="69"/>
        <v>0</v>
      </c>
      <c r="I318" s="62">
        <f t="shared" si="70"/>
        <v>0</v>
      </c>
      <c r="J318" s="62">
        <f t="shared" si="71"/>
        <v>0</v>
      </c>
      <c r="K318" s="62">
        <f t="shared" si="72"/>
        <v>0</v>
      </c>
      <c r="L318" s="62">
        <f t="shared" si="73"/>
        <v>0</v>
      </c>
      <c r="M318" s="62">
        <f t="shared" ca="1" si="74"/>
        <v>1.9808447212390633E-2</v>
      </c>
      <c r="N318" s="62">
        <f t="shared" ca="1" si="75"/>
        <v>0</v>
      </c>
      <c r="O318" s="72">
        <f t="shared" ca="1" si="76"/>
        <v>0</v>
      </c>
      <c r="P318" s="62">
        <f t="shared" ca="1" si="77"/>
        <v>0</v>
      </c>
      <c r="Q318" s="62">
        <f t="shared" ca="1" si="78"/>
        <v>0</v>
      </c>
      <c r="R318" s="36">
        <f t="shared" ca="1" si="79"/>
        <v>-1.9808447212390633E-2</v>
      </c>
    </row>
    <row r="319" spans="1:18">
      <c r="A319" s="69"/>
      <c r="B319" s="69"/>
      <c r="C319" s="69"/>
      <c r="D319" s="70">
        <f t="shared" si="65"/>
        <v>0</v>
      </c>
      <c r="E319" s="70">
        <f t="shared" si="66"/>
        <v>0</v>
      </c>
      <c r="F319" s="62">
        <f t="shared" si="67"/>
        <v>0</v>
      </c>
      <c r="G319" s="62">
        <f t="shared" si="68"/>
        <v>0</v>
      </c>
      <c r="H319" s="62">
        <f t="shared" si="69"/>
        <v>0</v>
      </c>
      <c r="I319" s="62">
        <f t="shared" si="70"/>
        <v>0</v>
      </c>
      <c r="J319" s="62">
        <f t="shared" si="71"/>
        <v>0</v>
      </c>
      <c r="K319" s="62">
        <f t="shared" si="72"/>
        <v>0</v>
      </c>
      <c r="L319" s="62">
        <f t="shared" si="73"/>
        <v>0</v>
      </c>
      <c r="M319" s="62">
        <f t="shared" ca="1" si="74"/>
        <v>1.9808447212390633E-2</v>
      </c>
      <c r="N319" s="62">
        <f t="shared" ca="1" si="75"/>
        <v>0</v>
      </c>
      <c r="O319" s="72">
        <f t="shared" ca="1" si="76"/>
        <v>0</v>
      </c>
      <c r="P319" s="62">
        <f t="shared" ca="1" si="77"/>
        <v>0</v>
      </c>
      <c r="Q319" s="62">
        <f t="shared" ca="1" si="78"/>
        <v>0</v>
      </c>
      <c r="R319" s="36">
        <f t="shared" ca="1" si="79"/>
        <v>-1.9808447212390633E-2</v>
      </c>
    </row>
    <row r="320" spans="1:18">
      <c r="A320" s="69"/>
      <c r="B320" s="69"/>
      <c r="C320" s="69"/>
      <c r="D320" s="70">
        <f t="shared" si="65"/>
        <v>0</v>
      </c>
      <c r="E320" s="70">
        <f t="shared" si="66"/>
        <v>0</v>
      </c>
      <c r="F320" s="62">
        <f t="shared" si="67"/>
        <v>0</v>
      </c>
      <c r="G320" s="62">
        <f t="shared" si="68"/>
        <v>0</v>
      </c>
      <c r="H320" s="62">
        <f t="shared" si="69"/>
        <v>0</v>
      </c>
      <c r="I320" s="62">
        <f t="shared" si="70"/>
        <v>0</v>
      </c>
      <c r="J320" s="62">
        <f t="shared" si="71"/>
        <v>0</v>
      </c>
      <c r="K320" s="62">
        <f t="shared" si="72"/>
        <v>0</v>
      </c>
      <c r="L320" s="62">
        <f t="shared" si="73"/>
        <v>0</v>
      </c>
      <c r="M320" s="62">
        <f t="shared" ca="1" si="74"/>
        <v>1.9808447212390633E-2</v>
      </c>
      <c r="N320" s="62">
        <f t="shared" ca="1" si="75"/>
        <v>0</v>
      </c>
      <c r="O320" s="72">
        <f t="shared" ca="1" si="76"/>
        <v>0</v>
      </c>
      <c r="P320" s="62">
        <f t="shared" ca="1" si="77"/>
        <v>0</v>
      </c>
      <c r="Q320" s="62">
        <f t="shared" ca="1" si="78"/>
        <v>0</v>
      </c>
      <c r="R320" s="36">
        <f t="shared" ca="1" si="79"/>
        <v>-1.9808447212390633E-2</v>
      </c>
    </row>
    <row r="321" spans="1:18">
      <c r="A321" s="69"/>
      <c r="B321" s="69"/>
      <c r="C321" s="69"/>
      <c r="D321" s="70">
        <f t="shared" si="65"/>
        <v>0</v>
      </c>
      <c r="E321" s="70">
        <f t="shared" si="66"/>
        <v>0</v>
      </c>
      <c r="F321" s="62">
        <f t="shared" si="67"/>
        <v>0</v>
      </c>
      <c r="G321" s="62">
        <f t="shared" si="68"/>
        <v>0</v>
      </c>
      <c r="H321" s="62">
        <f t="shared" si="69"/>
        <v>0</v>
      </c>
      <c r="I321" s="62">
        <f t="shared" si="70"/>
        <v>0</v>
      </c>
      <c r="J321" s="62">
        <f t="shared" si="71"/>
        <v>0</v>
      </c>
      <c r="K321" s="62">
        <f t="shared" si="72"/>
        <v>0</v>
      </c>
      <c r="L321" s="62">
        <f t="shared" si="73"/>
        <v>0</v>
      </c>
      <c r="M321" s="62">
        <f t="shared" ca="1" si="74"/>
        <v>1.9808447212390633E-2</v>
      </c>
      <c r="N321" s="62">
        <f t="shared" ca="1" si="75"/>
        <v>0</v>
      </c>
      <c r="O321" s="72">
        <f t="shared" ca="1" si="76"/>
        <v>0</v>
      </c>
      <c r="P321" s="62">
        <f t="shared" ca="1" si="77"/>
        <v>0</v>
      </c>
      <c r="Q321" s="62">
        <f t="shared" ca="1" si="78"/>
        <v>0</v>
      </c>
      <c r="R321" s="36">
        <f t="shared" ca="1" si="79"/>
        <v>-1.9808447212390633E-2</v>
      </c>
    </row>
    <row r="322" spans="1:18">
      <c r="A322" s="69"/>
      <c r="B322" s="69"/>
      <c r="C322" s="69"/>
      <c r="D322" s="70">
        <f t="shared" si="65"/>
        <v>0</v>
      </c>
      <c r="E322" s="70">
        <f t="shared" si="66"/>
        <v>0</v>
      </c>
      <c r="F322" s="62">
        <f t="shared" si="67"/>
        <v>0</v>
      </c>
      <c r="G322" s="62">
        <f t="shared" si="68"/>
        <v>0</v>
      </c>
      <c r="H322" s="62">
        <f t="shared" si="69"/>
        <v>0</v>
      </c>
      <c r="I322" s="62">
        <f t="shared" si="70"/>
        <v>0</v>
      </c>
      <c r="J322" s="62">
        <f t="shared" si="71"/>
        <v>0</v>
      </c>
      <c r="K322" s="62">
        <f t="shared" si="72"/>
        <v>0</v>
      </c>
      <c r="L322" s="62">
        <f t="shared" si="73"/>
        <v>0</v>
      </c>
      <c r="M322" s="62">
        <f t="shared" ca="1" si="74"/>
        <v>1.9808447212390633E-2</v>
      </c>
      <c r="N322" s="62">
        <f t="shared" ca="1" si="75"/>
        <v>0</v>
      </c>
      <c r="O322" s="72">
        <f t="shared" ca="1" si="76"/>
        <v>0</v>
      </c>
      <c r="P322" s="62">
        <f t="shared" ca="1" si="77"/>
        <v>0</v>
      </c>
      <c r="Q322" s="62">
        <f t="shared" ca="1" si="78"/>
        <v>0</v>
      </c>
      <c r="R322" s="36">
        <f t="shared" ca="1" si="79"/>
        <v>-1.9808447212390633E-2</v>
      </c>
    </row>
    <row r="323" spans="1:18">
      <c r="A323" s="69"/>
      <c r="B323" s="69"/>
      <c r="C323" s="69"/>
      <c r="D323" s="70">
        <f t="shared" si="65"/>
        <v>0</v>
      </c>
      <c r="E323" s="70">
        <f t="shared" si="66"/>
        <v>0</v>
      </c>
      <c r="F323" s="62">
        <f t="shared" si="67"/>
        <v>0</v>
      </c>
      <c r="G323" s="62">
        <f t="shared" si="68"/>
        <v>0</v>
      </c>
      <c r="H323" s="62">
        <f t="shared" si="69"/>
        <v>0</v>
      </c>
      <c r="I323" s="62">
        <f t="shared" si="70"/>
        <v>0</v>
      </c>
      <c r="J323" s="62">
        <f t="shared" si="71"/>
        <v>0</v>
      </c>
      <c r="K323" s="62">
        <f t="shared" si="72"/>
        <v>0</v>
      </c>
      <c r="L323" s="62">
        <f t="shared" si="73"/>
        <v>0</v>
      </c>
      <c r="M323" s="62">
        <f t="shared" ca="1" si="74"/>
        <v>1.9808447212390633E-2</v>
      </c>
      <c r="N323" s="62">
        <f t="shared" ca="1" si="75"/>
        <v>0</v>
      </c>
      <c r="O323" s="72">
        <f t="shared" ca="1" si="76"/>
        <v>0</v>
      </c>
      <c r="P323" s="62">
        <f t="shared" ca="1" si="77"/>
        <v>0</v>
      </c>
      <c r="Q323" s="62">
        <f t="shared" ca="1" si="78"/>
        <v>0</v>
      </c>
      <c r="R323" s="36">
        <f t="shared" ca="1" si="79"/>
        <v>-1.9808447212390633E-2</v>
      </c>
    </row>
    <row r="324" spans="1:18">
      <c r="A324" s="69"/>
      <c r="B324" s="69"/>
      <c r="C324" s="69"/>
      <c r="D324" s="70">
        <f t="shared" si="65"/>
        <v>0</v>
      </c>
      <c r="E324" s="70">
        <f t="shared" si="66"/>
        <v>0</v>
      </c>
      <c r="F324" s="62">
        <f t="shared" si="67"/>
        <v>0</v>
      </c>
      <c r="G324" s="62">
        <f t="shared" si="68"/>
        <v>0</v>
      </c>
      <c r="H324" s="62">
        <f t="shared" si="69"/>
        <v>0</v>
      </c>
      <c r="I324" s="62">
        <f t="shared" si="70"/>
        <v>0</v>
      </c>
      <c r="J324" s="62">
        <f t="shared" si="71"/>
        <v>0</v>
      </c>
      <c r="K324" s="62">
        <f t="shared" si="72"/>
        <v>0</v>
      </c>
      <c r="L324" s="62">
        <f t="shared" si="73"/>
        <v>0</v>
      </c>
      <c r="M324" s="62">
        <f t="shared" ca="1" si="74"/>
        <v>1.9808447212390633E-2</v>
      </c>
      <c r="N324" s="62">
        <f t="shared" ca="1" si="75"/>
        <v>0</v>
      </c>
      <c r="O324" s="72">
        <f t="shared" ca="1" si="76"/>
        <v>0</v>
      </c>
      <c r="P324" s="62">
        <f t="shared" ca="1" si="77"/>
        <v>0</v>
      </c>
      <c r="Q324" s="62">
        <f t="shared" ca="1" si="78"/>
        <v>0</v>
      </c>
      <c r="R324" s="36">
        <f t="shared" ca="1" si="79"/>
        <v>-1.9808447212390633E-2</v>
      </c>
    </row>
    <row r="325" spans="1:18">
      <c r="A325" s="69"/>
      <c r="B325" s="69"/>
      <c r="C325" s="69"/>
      <c r="D325" s="70">
        <f t="shared" si="65"/>
        <v>0</v>
      </c>
      <c r="E325" s="70">
        <f t="shared" si="66"/>
        <v>0</v>
      </c>
      <c r="F325" s="62">
        <f t="shared" si="67"/>
        <v>0</v>
      </c>
      <c r="G325" s="62">
        <f t="shared" si="68"/>
        <v>0</v>
      </c>
      <c r="H325" s="62">
        <f t="shared" si="69"/>
        <v>0</v>
      </c>
      <c r="I325" s="62">
        <f t="shared" si="70"/>
        <v>0</v>
      </c>
      <c r="J325" s="62">
        <f t="shared" si="71"/>
        <v>0</v>
      </c>
      <c r="K325" s="62">
        <f t="shared" si="72"/>
        <v>0</v>
      </c>
      <c r="L325" s="62">
        <f t="shared" si="73"/>
        <v>0</v>
      </c>
      <c r="M325" s="62">
        <f t="shared" ca="1" si="74"/>
        <v>1.9808447212390633E-2</v>
      </c>
      <c r="N325" s="62">
        <f t="shared" ca="1" si="75"/>
        <v>0</v>
      </c>
      <c r="O325" s="72">
        <f t="shared" ca="1" si="76"/>
        <v>0</v>
      </c>
      <c r="P325" s="62">
        <f t="shared" ca="1" si="77"/>
        <v>0</v>
      </c>
      <c r="Q325" s="62">
        <f t="shared" ca="1" si="78"/>
        <v>0</v>
      </c>
      <c r="R325" s="36">
        <f t="shared" ca="1" si="79"/>
        <v>-1.9808447212390633E-2</v>
      </c>
    </row>
    <row r="326" spans="1:18">
      <c r="A326" s="69"/>
      <c r="B326" s="69"/>
      <c r="C326" s="69"/>
      <c r="D326" s="70">
        <f t="shared" si="65"/>
        <v>0</v>
      </c>
      <c r="E326" s="70">
        <f t="shared" si="66"/>
        <v>0</v>
      </c>
      <c r="F326" s="62">
        <f t="shared" si="67"/>
        <v>0</v>
      </c>
      <c r="G326" s="62">
        <f t="shared" si="68"/>
        <v>0</v>
      </c>
      <c r="H326" s="62">
        <f t="shared" si="69"/>
        <v>0</v>
      </c>
      <c r="I326" s="62">
        <f t="shared" si="70"/>
        <v>0</v>
      </c>
      <c r="J326" s="62">
        <f t="shared" si="71"/>
        <v>0</v>
      </c>
      <c r="K326" s="62">
        <f t="shared" si="72"/>
        <v>0</v>
      </c>
      <c r="L326" s="62">
        <f t="shared" si="73"/>
        <v>0</v>
      </c>
      <c r="M326" s="62">
        <f t="shared" ca="1" si="74"/>
        <v>1.9808447212390633E-2</v>
      </c>
      <c r="N326" s="62">
        <f t="shared" ca="1" si="75"/>
        <v>0</v>
      </c>
      <c r="O326" s="72">
        <f t="shared" ca="1" si="76"/>
        <v>0</v>
      </c>
      <c r="P326" s="62">
        <f t="shared" ca="1" si="77"/>
        <v>0</v>
      </c>
      <c r="Q326" s="62">
        <f t="shared" ca="1" si="78"/>
        <v>0</v>
      </c>
      <c r="R326" s="36">
        <f t="shared" ca="1" si="79"/>
        <v>-1.9808447212390633E-2</v>
      </c>
    </row>
    <row r="327" spans="1:18">
      <c r="A327" s="69"/>
      <c r="B327" s="69"/>
      <c r="C327" s="69"/>
      <c r="D327" s="70">
        <f t="shared" si="65"/>
        <v>0</v>
      </c>
      <c r="E327" s="70">
        <f t="shared" si="66"/>
        <v>0</v>
      </c>
      <c r="F327" s="62">
        <f t="shared" si="67"/>
        <v>0</v>
      </c>
      <c r="G327" s="62">
        <f t="shared" si="68"/>
        <v>0</v>
      </c>
      <c r="H327" s="62">
        <f t="shared" si="69"/>
        <v>0</v>
      </c>
      <c r="I327" s="62">
        <f t="shared" si="70"/>
        <v>0</v>
      </c>
      <c r="J327" s="62">
        <f t="shared" si="71"/>
        <v>0</v>
      </c>
      <c r="K327" s="62">
        <f t="shared" si="72"/>
        <v>0</v>
      </c>
      <c r="L327" s="62">
        <f t="shared" si="73"/>
        <v>0</v>
      </c>
      <c r="M327" s="62">
        <f t="shared" ca="1" si="74"/>
        <v>1.9808447212390633E-2</v>
      </c>
      <c r="N327" s="62">
        <f t="shared" ca="1" si="75"/>
        <v>0</v>
      </c>
      <c r="O327" s="72">
        <f t="shared" ca="1" si="76"/>
        <v>0</v>
      </c>
      <c r="P327" s="62">
        <f t="shared" ca="1" si="77"/>
        <v>0</v>
      </c>
      <c r="Q327" s="62">
        <f t="shared" ca="1" si="78"/>
        <v>0</v>
      </c>
      <c r="R327" s="36">
        <f t="shared" ca="1" si="79"/>
        <v>-1.9808447212390633E-2</v>
      </c>
    </row>
    <row r="328" spans="1:18">
      <c r="A328" s="69"/>
      <c r="B328" s="69"/>
      <c r="C328" s="69"/>
      <c r="D328" s="70">
        <f t="shared" si="65"/>
        <v>0</v>
      </c>
      <c r="E328" s="70">
        <f t="shared" si="66"/>
        <v>0</v>
      </c>
      <c r="F328" s="62">
        <f t="shared" si="67"/>
        <v>0</v>
      </c>
      <c r="G328" s="62">
        <f t="shared" si="68"/>
        <v>0</v>
      </c>
      <c r="H328" s="62">
        <f t="shared" si="69"/>
        <v>0</v>
      </c>
      <c r="I328" s="62">
        <f t="shared" si="70"/>
        <v>0</v>
      </c>
      <c r="J328" s="62">
        <f t="shared" si="71"/>
        <v>0</v>
      </c>
      <c r="K328" s="62">
        <f t="shared" si="72"/>
        <v>0</v>
      </c>
      <c r="L328" s="62">
        <f t="shared" si="73"/>
        <v>0</v>
      </c>
      <c r="M328" s="62">
        <f t="shared" ca="1" si="74"/>
        <v>1.9808447212390633E-2</v>
      </c>
      <c r="N328" s="62">
        <f t="shared" ca="1" si="75"/>
        <v>0</v>
      </c>
      <c r="O328" s="72">
        <f t="shared" ca="1" si="76"/>
        <v>0</v>
      </c>
      <c r="P328" s="62">
        <f t="shared" ca="1" si="77"/>
        <v>0</v>
      </c>
      <c r="Q328" s="62">
        <f t="shared" ca="1" si="78"/>
        <v>0</v>
      </c>
      <c r="R328" s="36">
        <f t="shared" ca="1" si="79"/>
        <v>-1.9808447212390633E-2</v>
      </c>
    </row>
    <row r="329" spans="1:18">
      <c r="A329" s="69"/>
      <c r="B329" s="69"/>
      <c r="C329" s="69"/>
      <c r="D329" s="70">
        <f t="shared" si="65"/>
        <v>0</v>
      </c>
      <c r="E329" s="70">
        <f t="shared" si="66"/>
        <v>0</v>
      </c>
      <c r="F329" s="62">
        <f t="shared" si="67"/>
        <v>0</v>
      </c>
      <c r="G329" s="62">
        <f t="shared" si="68"/>
        <v>0</v>
      </c>
      <c r="H329" s="62">
        <f t="shared" si="69"/>
        <v>0</v>
      </c>
      <c r="I329" s="62">
        <f t="shared" si="70"/>
        <v>0</v>
      </c>
      <c r="J329" s="62">
        <f t="shared" si="71"/>
        <v>0</v>
      </c>
      <c r="K329" s="62">
        <f t="shared" si="72"/>
        <v>0</v>
      </c>
      <c r="L329" s="62">
        <f t="shared" si="73"/>
        <v>0</v>
      </c>
      <c r="M329" s="62">
        <f t="shared" ca="1" si="74"/>
        <v>1.9808447212390633E-2</v>
      </c>
      <c r="N329" s="62">
        <f t="shared" ca="1" si="75"/>
        <v>0</v>
      </c>
      <c r="O329" s="72">
        <f t="shared" ca="1" si="76"/>
        <v>0</v>
      </c>
      <c r="P329" s="62">
        <f t="shared" ca="1" si="77"/>
        <v>0</v>
      </c>
      <c r="Q329" s="62">
        <f t="shared" ca="1" si="78"/>
        <v>0</v>
      </c>
      <c r="R329" s="36">
        <f t="shared" ca="1" si="79"/>
        <v>-1.9808447212390633E-2</v>
      </c>
    </row>
    <row r="330" spans="1:18">
      <c r="A330" s="69"/>
      <c r="B330" s="69"/>
      <c r="C330" s="69"/>
      <c r="D330" s="70">
        <f t="shared" si="65"/>
        <v>0</v>
      </c>
      <c r="E330" s="70">
        <f t="shared" si="66"/>
        <v>0</v>
      </c>
      <c r="F330" s="62">
        <f t="shared" si="67"/>
        <v>0</v>
      </c>
      <c r="G330" s="62">
        <f t="shared" si="68"/>
        <v>0</v>
      </c>
      <c r="H330" s="62">
        <f t="shared" si="69"/>
        <v>0</v>
      </c>
      <c r="I330" s="62">
        <f t="shared" si="70"/>
        <v>0</v>
      </c>
      <c r="J330" s="62">
        <f t="shared" si="71"/>
        <v>0</v>
      </c>
      <c r="K330" s="62">
        <f t="shared" si="72"/>
        <v>0</v>
      </c>
      <c r="L330" s="62">
        <f t="shared" si="73"/>
        <v>0</v>
      </c>
      <c r="M330" s="62">
        <f t="shared" ca="1" si="74"/>
        <v>1.9808447212390633E-2</v>
      </c>
      <c r="N330" s="62">
        <f t="shared" ca="1" si="75"/>
        <v>0</v>
      </c>
      <c r="O330" s="72">
        <f t="shared" ca="1" si="76"/>
        <v>0</v>
      </c>
      <c r="P330" s="62">
        <f t="shared" ca="1" si="77"/>
        <v>0</v>
      </c>
      <c r="Q330" s="62">
        <f t="shared" ca="1" si="78"/>
        <v>0</v>
      </c>
      <c r="R330" s="36">
        <f t="shared" ca="1" si="79"/>
        <v>-1.9808447212390633E-2</v>
      </c>
    </row>
    <row r="331" spans="1:18">
      <c r="A331" s="69"/>
      <c r="B331" s="69"/>
      <c r="C331" s="69"/>
      <c r="D331" s="70">
        <f t="shared" si="65"/>
        <v>0</v>
      </c>
      <c r="E331" s="70">
        <f t="shared" si="66"/>
        <v>0</v>
      </c>
      <c r="F331" s="62">
        <f t="shared" si="67"/>
        <v>0</v>
      </c>
      <c r="G331" s="62">
        <f t="shared" si="68"/>
        <v>0</v>
      </c>
      <c r="H331" s="62">
        <f t="shared" si="69"/>
        <v>0</v>
      </c>
      <c r="I331" s="62">
        <f t="shared" si="70"/>
        <v>0</v>
      </c>
      <c r="J331" s="62">
        <f t="shared" si="71"/>
        <v>0</v>
      </c>
      <c r="K331" s="62">
        <f t="shared" si="72"/>
        <v>0</v>
      </c>
      <c r="L331" s="62">
        <f t="shared" si="73"/>
        <v>0</v>
      </c>
      <c r="M331" s="62">
        <f t="shared" ca="1" si="74"/>
        <v>1.9808447212390633E-2</v>
      </c>
      <c r="N331" s="62">
        <f t="shared" ca="1" si="75"/>
        <v>0</v>
      </c>
      <c r="O331" s="72">
        <f t="shared" ca="1" si="76"/>
        <v>0</v>
      </c>
      <c r="P331" s="62">
        <f t="shared" ca="1" si="77"/>
        <v>0</v>
      </c>
      <c r="Q331" s="62">
        <f t="shared" ca="1" si="78"/>
        <v>0</v>
      </c>
      <c r="R331" s="36">
        <f t="shared" ca="1" si="79"/>
        <v>-1.9808447212390633E-2</v>
      </c>
    </row>
    <row r="332" spans="1:18">
      <c r="A332" s="69"/>
      <c r="B332" s="69"/>
      <c r="C332" s="69"/>
      <c r="D332" s="70">
        <f t="shared" si="65"/>
        <v>0</v>
      </c>
      <c r="E332" s="70">
        <f t="shared" si="66"/>
        <v>0</v>
      </c>
      <c r="F332" s="62">
        <f t="shared" si="67"/>
        <v>0</v>
      </c>
      <c r="G332" s="62">
        <f t="shared" si="68"/>
        <v>0</v>
      </c>
      <c r="H332" s="62">
        <f t="shared" si="69"/>
        <v>0</v>
      </c>
      <c r="I332" s="62">
        <f t="shared" si="70"/>
        <v>0</v>
      </c>
      <c r="J332" s="62">
        <f t="shared" si="71"/>
        <v>0</v>
      </c>
      <c r="K332" s="62">
        <f t="shared" si="72"/>
        <v>0</v>
      </c>
      <c r="L332" s="62">
        <f t="shared" si="73"/>
        <v>0</v>
      </c>
      <c r="M332" s="62">
        <f t="shared" ca="1" si="74"/>
        <v>1.9808447212390633E-2</v>
      </c>
      <c r="N332" s="62">
        <f t="shared" ca="1" si="75"/>
        <v>0</v>
      </c>
      <c r="O332" s="72">
        <f t="shared" ca="1" si="76"/>
        <v>0</v>
      </c>
      <c r="P332" s="62">
        <f t="shared" ca="1" si="77"/>
        <v>0</v>
      </c>
      <c r="Q332" s="62">
        <f t="shared" ca="1" si="78"/>
        <v>0</v>
      </c>
      <c r="R332" s="36">
        <f t="shared" ca="1" si="79"/>
        <v>-1.9808447212390633E-2</v>
      </c>
    </row>
    <row r="333" spans="1:18">
      <c r="A333" s="69"/>
      <c r="B333" s="69"/>
      <c r="C333" s="69"/>
      <c r="D333" s="70">
        <f t="shared" si="65"/>
        <v>0</v>
      </c>
      <c r="E333" s="70">
        <f t="shared" si="66"/>
        <v>0</v>
      </c>
      <c r="F333" s="62">
        <f t="shared" si="67"/>
        <v>0</v>
      </c>
      <c r="G333" s="62">
        <f t="shared" si="68"/>
        <v>0</v>
      </c>
      <c r="H333" s="62">
        <f t="shared" si="69"/>
        <v>0</v>
      </c>
      <c r="I333" s="62">
        <f t="shared" si="70"/>
        <v>0</v>
      </c>
      <c r="J333" s="62">
        <f t="shared" si="71"/>
        <v>0</v>
      </c>
      <c r="K333" s="62">
        <f t="shared" si="72"/>
        <v>0</v>
      </c>
      <c r="L333" s="62">
        <f t="shared" si="73"/>
        <v>0</v>
      </c>
      <c r="M333" s="62">
        <f t="shared" ca="1" si="74"/>
        <v>1.9808447212390633E-2</v>
      </c>
      <c r="N333" s="62">
        <f t="shared" ca="1" si="75"/>
        <v>0</v>
      </c>
      <c r="O333" s="72">
        <f t="shared" ca="1" si="76"/>
        <v>0</v>
      </c>
      <c r="P333" s="62">
        <f t="shared" ca="1" si="77"/>
        <v>0</v>
      </c>
      <c r="Q333" s="62">
        <f t="shared" ca="1" si="78"/>
        <v>0</v>
      </c>
      <c r="R333" s="36">
        <f t="shared" ca="1" si="79"/>
        <v>-1.9808447212390633E-2</v>
      </c>
    </row>
  </sheetData>
  <phoneticPr fontId="0" type="noConversion"/>
  <pageMargins left="0.75" right="0.75" top="1" bottom="1" header="0.5" footer="0.5"/>
  <pageSetup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Active 1</vt:lpstr>
      <vt:lpstr>Graphs 1</vt:lpstr>
      <vt:lpstr>A (3)</vt:lpstr>
      <vt:lpstr>A (2)</vt:lpstr>
      <vt:lpstr>BAV</vt:lpstr>
      <vt:lpstr>Q_fit</vt:lpstr>
      <vt:lpstr>Q_fit (4)</vt:lpstr>
      <vt:lpstr>Q_fit (2)</vt:lpstr>
      <vt:lpstr>O-C Gateway</vt:lpstr>
      <vt:lpstr>A (old)</vt:lpstr>
      <vt:lpstr>Sheet2</vt:lpstr>
      <vt:lpstr>Q_fit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2024-02-04T03:59:14Z</dcterms:modified>
</cp:coreProperties>
</file>