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21009DBC-7E26-4F82-8E12-10BB2C72E3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30" i="1" l="1"/>
  <c r="F30" i="1" s="1"/>
  <c r="G30" i="1" s="1"/>
  <c r="K30" i="1" s="1"/>
  <c r="Q30" i="1"/>
  <c r="E31" i="1"/>
  <c r="F31" i="1" s="1"/>
  <c r="G31" i="1" s="1"/>
  <c r="K31" i="1" s="1"/>
  <c r="Q31" i="1"/>
  <c r="E27" i="1"/>
  <c r="F27" i="1" s="1"/>
  <c r="G27" i="1" s="1"/>
  <c r="K27" i="1" s="1"/>
  <c r="Q27" i="1"/>
  <c r="E28" i="1"/>
  <c r="F28" i="1"/>
  <c r="G28" i="1" s="1"/>
  <c r="K28" i="1" s="1"/>
  <c r="Q28" i="1"/>
  <c r="E29" i="1"/>
  <c r="F29" i="1"/>
  <c r="G29" i="1" s="1"/>
  <c r="K29" i="1" s="1"/>
  <c r="Q29" i="1"/>
  <c r="D9" i="1"/>
  <c r="C9" i="1"/>
  <c r="E21" i="1"/>
  <c r="F21" i="1"/>
  <c r="G21" i="1" s="1"/>
  <c r="I21" i="1" s="1"/>
  <c r="E23" i="1"/>
  <c r="F23" i="1" s="1"/>
  <c r="G23" i="1" s="1"/>
  <c r="J23" i="1" s="1"/>
  <c r="E24" i="1"/>
  <c r="F24" i="1" s="1"/>
  <c r="U24" i="1" s="1"/>
  <c r="K24" i="1" s="1"/>
  <c r="Q26" i="1"/>
  <c r="E26" i="1"/>
  <c r="F26" i="1" s="1"/>
  <c r="G26" i="1" s="1"/>
  <c r="K26" i="1" s="1"/>
  <c r="Q24" i="1"/>
  <c r="Q25" i="1"/>
  <c r="Q22" i="1"/>
  <c r="Q23" i="1"/>
  <c r="F16" i="1"/>
  <c r="F17" i="1" s="1"/>
  <c r="C17" i="1"/>
  <c r="Q21" i="1"/>
  <c r="E25" i="1"/>
  <c r="F25" i="1" s="1"/>
  <c r="U25" i="1" s="1"/>
  <c r="K25" i="1" s="1"/>
  <c r="E22" i="1"/>
  <c r="F22" i="1" s="1"/>
  <c r="G22" i="1" s="1"/>
  <c r="J22" i="1" s="1"/>
  <c r="C11" i="1"/>
  <c r="C12" i="1"/>
  <c r="O31" i="1" l="1"/>
  <c r="O30" i="1"/>
  <c r="O29" i="1"/>
  <c r="O28" i="1"/>
  <c r="O27" i="1"/>
  <c r="C15" i="1"/>
  <c r="O22" i="1"/>
  <c r="O23" i="1"/>
  <c r="O24" i="1"/>
  <c r="O21" i="1"/>
  <c r="O25" i="1"/>
  <c r="O26" i="1"/>
  <c r="C16" i="1"/>
  <c r="D18" i="1" s="1"/>
  <c r="F18" i="1" l="1"/>
  <c r="F19" i="1" s="1"/>
  <c r="C18" i="1"/>
</calcChain>
</file>

<file path=xl/sharedStrings.xml><?xml version="1.0" encoding="utf-8"?>
<sst xmlns="http://schemas.openxmlformats.org/spreadsheetml/2006/main" count="71" uniqueCount="55">
  <si>
    <t>IBVS 6244</t>
  </si>
  <si>
    <t>BAD?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</si>
  <si>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</si>
  <si>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</si>
  <si>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</si>
  <si>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</si>
  <si>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</si>
  <si>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</si>
  <si>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</si>
  <si>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</si>
  <si>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</si>
  <si>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</si>
  <si>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</si>
  <si>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</si>
  <si>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</si>
  <si>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</si>
  <si>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</si>
  <si>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</si>
  <si>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</si>
  <si>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</si>
  <si>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</si>
  <si>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</si>
  <si>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</si>
  <si>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</si>
  <si>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</si>
  <si>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</si>
  <si>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</si>
  <si>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</si>
  <si>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</si>
  <si>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</si>
  <si>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</si>
  <si>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</si>
  <si>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</si>
  <si>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</si>
  <si>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</si>
  <si>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Add cycle</t>
  </si>
  <si>
    <t>Old Cycle</t>
  </si>
  <si>
    <t>New Cycle</t>
  </si>
  <si>
    <t>pg</t>
  </si>
  <si>
    <t>vis</t>
  </si>
  <si>
    <t>PE</t>
  </si>
  <si>
    <t>CCD</t>
  </si>
  <si>
    <t>V1173 Her</t>
  </si>
  <si>
    <t>2015L</t>
  </si>
  <si>
    <t>G3492-1272</t>
  </si>
  <si>
    <t>EW</t>
  </si>
  <si>
    <t>V1173 Her / GSC 3492-1272</t>
  </si>
  <si>
    <t>GCVS</t>
  </si>
  <si>
    <t>OEJV 0168</t>
  </si>
  <si>
    <t>II</t>
  </si>
  <si>
    <t>I</t>
  </si>
  <si>
    <t>RHN 2020</t>
  </si>
  <si>
    <t>JBAV, 60</t>
  </si>
  <si>
    <t>JBAV, 63</t>
  </si>
  <si>
    <t>JBAV, 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</si>
</sst>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&quot;$&quot;#,##0_);\(&quot;$&quot;#,##0\)"/>
    <numFmt numFmtId="165" formatCode="0.00000"/>
  </numFmts>
  <fonts count="37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9"/>
      <color indexed="12"/>
      <name val="CourierNewPSMT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1" fillId="3" borderId="0" applyNumberFormat="0" applyBorder="0" applyAlignment="0" applyProtection="0"/>
    <xf numFmtId="0" fontId="22" fillId="20" borderId="1" applyNumberFormat="0" applyAlignment="0" applyProtection="0"/>
    <xf numFmtId="0" fontId="23" fillId="21" borderId="2" applyNumberFormat="0" applyAlignment="0" applyProtection="0"/>
    <xf numFmtId="3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34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15" fillId="0" borderId="0"/>
    <xf numFmtId="0" fontId="15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4" fillId="0" borderId="7" applyNumberFormat="0" applyFont="0" applyFill="0" applyAlignment="0" applyProtection="0"/>
    <xf numFmtId="0" fontId="32" fillId="0" borderId="0" applyNumberFormat="0" applyFill="0" applyBorder="0" applyAlignment="0" applyProtection="0"/>
    <xf numFmtId="43" fontId="36" fillId="0" borderId="0" applyFont="0" applyFill="0" applyBorder="0" applyAlignment="0" applyProtection="0"/>
  </cellStyleXfs>
  <cellXfs count="5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/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13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14" fillId="24" borderId="5" xfId="0" applyFont="1" applyFill="1" applyBorder="1" applyAlignment="1">
      <alignment vertical="center"/>
    </xf>
    <xf numFmtId="0" fontId="15" fillId="0" borderId="5" xfId="0" applyFont="1" applyBorder="1" applyAlignment="1">
      <alignment horizontal="center" vertical="center"/>
    </xf>
    <xf numFmtId="0" fontId="15" fillId="0" borderId="5" xfId="0" applyFont="1" applyBorder="1" applyAlignment="1">
      <alignment vertical="center"/>
    </xf>
    <xf numFmtId="0" fontId="16" fillId="0" borderId="5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5" fillId="25" borderId="5" xfId="0" applyFont="1" applyFill="1" applyBorder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14" fillId="0" borderId="5" xfId="0" applyFont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33" fillId="0" borderId="0" xfId="41" applyFont="1" applyAlignment="1">
      <alignment horizontal="left"/>
    </xf>
    <xf numFmtId="0" fontId="33" fillId="0" borderId="0" xfId="41" applyFont="1" applyAlignment="1">
      <alignment horizontal="left" wrapText="1"/>
    </xf>
    <xf numFmtId="0" fontId="35" fillId="0" borderId="0" xfId="0" applyFont="1" applyAlignment="1">
      <alignment vertical="center" wrapText="1"/>
    </xf>
    <xf numFmtId="0" fontId="35" fillId="0" borderId="0" xfId="0" applyFont="1" applyAlignment="1">
      <alignment horizontal="center" vertical="center" wrapText="1"/>
    </xf>
    <xf numFmtId="43" fontId="35" fillId="0" borderId="0" xfId="47" applyFont="1" applyBorder="1"/>
    <xf numFmtId="0" fontId="0" fillId="0" borderId="0" xfId="0" applyAlignment="1">
      <alignment horizontal="right"/>
    </xf>
    <xf numFmtId="165" fontId="35" fillId="0" borderId="0" xfId="0" applyNumberFormat="1" applyFont="1" applyAlignment="1">
      <alignment horizontal="left" vertical="center" wrapText="1"/>
    </xf>
    <xf numFmtId="0" fontId="35" fillId="0" borderId="0" xfId="0" applyFont="1" applyAlignment="1">
      <alignment horizontal="left" vertical="center" wrapText="1"/>
    </xf>
    <xf numFmtId="165" fontId="35" fillId="0" borderId="0" xfId="0" applyNumberFormat="1" applyFont="1" applyAlignment="1" applyProtection="1">
      <alignment horizontal="left" vertical="center" wrapText="1"/>
      <protection locked="0"/>
    </xf>
    <xf numFmtId="0" fontId="33" fillId="0" borderId="0" xfId="41" applyFont="1" applyAlignment="1">
      <alignment horizontal="center" wrapText="1"/>
    </xf>
    <xf numFmtId="43" fontId="35" fillId="0" borderId="0" xfId="47" applyFont="1" applyBorder="1" applyAlignment="1">
      <alignment horizont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V1173 Her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5C7-4186-9CE0-2C37497F68E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5C7-4186-9CE0-2C37497F68E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1">
                  <c:v>-4.9545000001671724E-3</c:v>
                </c:pt>
                <c:pt idx="2">
                  <c:v>-3.5189999980502762E-3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5C7-4186-9CE0-2C37497F68E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3">
                  <c:v>-1.3699999981326982E-3</c:v>
                </c:pt>
                <c:pt idx="4">
                  <c:v>-1.3844999994034879E-3</c:v>
                </c:pt>
                <c:pt idx="5">
                  <c:v>-6.2550000002374873E-3</c:v>
                </c:pt>
                <c:pt idx="6">
                  <c:v>-8.8610000020707957E-3</c:v>
                </c:pt>
                <c:pt idx="7">
                  <c:v>-4.6755000003031455E-3</c:v>
                </c:pt>
                <c:pt idx="8">
                  <c:v>-1.1475999999674968E-2</c:v>
                </c:pt>
                <c:pt idx="9">
                  <c:v>-6.8559998544515111E-3</c:v>
                </c:pt>
                <c:pt idx="10">
                  <c:v>-8.6704998029745184E-3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5C7-4186-9CE0-2C37497F68E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5C7-4186-9CE0-2C37497F68E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5C7-4186-9CE0-2C37497F68E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1E-4</c:v>
                  </c:pt>
                  <c:pt idx="3">
                    <c:v>1.5E-3</c:v>
                  </c:pt>
                  <c:pt idx="4">
                    <c:v>1.2999999999999999E-3</c:v>
                  </c:pt>
                  <c:pt idx="5">
                    <c:v>2.9999999999999997E-4</c:v>
                  </c:pt>
                  <c:pt idx="6">
                    <c:v>1.4E-3</c:v>
                  </c:pt>
                  <c:pt idx="7">
                    <c:v>1.8E-3</c:v>
                  </c:pt>
                  <c:pt idx="8">
                    <c:v>8.0000000000000002E-3</c:v>
                  </c:pt>
                  <c:pt idx="9">
                    <c:v>5.0000000000000001E-3</c:v>
                  </c:pt>
                  <c:pt idx="10">
                    <c:v>3.0000000000000001E-3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5C7-4186-9CE0-2C37497F68E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5.1176938764339614E-4</c:v>
                </c:pt>
                <c:pt idx="1">
                  <c:v>-4.9214007448123822E-3</c:v>
                </c:pt>
                <c:pt idx="2">
                  <c:v>-4.921535760595599E-3</c:v>
                </c:pt>
                <c:pt idx="3">
                  <c:v>-6.0580986237205895E-3</c:v>
                </c:pt>
                <c:pt idx="4">
                  <c:v>-6.0582336395038072E-3</c:v>
                </c:pt>
                <c:pt idx="5">
                  <c:v>-7.182780097922439E-3</c:v>
                </c:pt>
                <c:pt idx="6">
                  <c:v>-7.5646047328615544E-3</c:v>
                </c:pt>
                <c:pt idx="7">
                  <c:v>-7.5647397486447729E-3</c:v>
                </c:pt>
                <c:pt idx="8">
                  <c:v>-7.6550653076172858E-3</c:v>
                </c:pt>
                <c:pt idx="9">
                  <c:v>-7.9845038186680088E-3</c:v>
                </c:pt>
                <c:pt idx="10">
                  <c:v>-7.9846388344512256E-3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5C7-4186-9CE0-2C37497F68E5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20120.5</c:v>
                </c:pt>
                <c:pt idx="2">
                  <c:v>20121</c:v>
                </c:pt>
                <c:pt idx="3">
                  <c:v>24330</c:v>
                </c:pt>
                <c:pt idx="4">
                  <c:v>24330.5</c:v>
                </c:pt>
                <c:pt idx="5">
                  <c:v>28495</c:v>
                </c:pt>
                <c:pt idx="6">
                  <c:v>29909</c:v>
                </c:pt>
                <c:pt idx="7">
                  <c:v>29909.5</c:v>
                </c:pt>
                <c:pt idx="8">
                  <c:v>30244</c:v>
                </c:pt>
                <c:pt idx="9">
                  <c:v>31464</c:v>
                </c:pt>
                <c:pt idx="10">
                  <c:v>31464.5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  <c:pt idx="3">
                  <c:v>-1.3699999981326982E-3</c:v>
                </c:pt>
                <c:pt idx="4">
                  <c:v>-1.3844999994034879E-3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35C7-4186-9CE0-2C37497F68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7874960"/>
        <c:axId val="1"/>
      </c:scatterChart>
      <c:valAx>
        <c:axId val="8378749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78749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97937099967764"/>
          <c:w val="0.72330827067669168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05FE799-5E98-835F-0E36-34E314935F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9" sqref="F9"/>
    </sheetView>
  </sheetViews>
  <sheetFormatPr defaultColWidth="10.28515625" defaultRowHeight="12.75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5" ht="20.25">
      <c r="A1" s="1" t="s">
        <v>46</v>
      </c>
      <c r="F1" s="31" t="s">
        <v>42</v>
      </c>
      <c r="G1" s="32" t="s">
        <v>43</v>
      </c>
      <c r="H1" s="39"/>
      <c r="I1" s="33" t="s">
        <v>44</v>
      </c>
      <c r="J1" s="31" t="s">
        <v>42</v>
      </c>
      <c r="K1" s="34">
        <v>36.241039999999998</v>
      </c>
      <c r="L1" s="35">
        <v>45.552700000000002</v>
      </c>
      <c r="M1" s="36">
        <v>51383.737000000001</v>
      </c>
      <c r="N1" s="36">
        <v>2.2656290000000001</v>
      </c>
      <c r="O1" s="33" t="s">
        <v>45</v>
      </c>
    </row>
    <row r="2" spans="1:15">
      <c r="A2" t="s">
        <v>25</v>
      </c>
      <c r="B2" t="s">
        <v>45</v>
      </c>
      <c r="C2" s="30"/>
      <c r="D2" s="3"/>
    </row>
    <row r="3" spans="1:15" ht="13.5" thickBot="1"/>
    <row r="4" spans="1:15" ht="14.25" thickTop="1" thickBot="1">
      <c r="A4" s="5" t="s">
        <v>2</v>
      </c>
      <c r="C4" s="27">
        <v>51383.737000000001</v>
      </c>
      <c r="D4" s="28">
        <v>0.265629</v>
      </c>
    </row>
    <row r="5" spans="1:15" ht="13.5" thickTop="1">
      <c r="A5" s="9" t="s">
        <v>30</v>
      </c>
      <c r="B5" s="10"/>
      <c r="C5" s="11">
        <v>-9.5</v>
      </c>
      <c r="D5" s="10" t="s">
        <v>31</v>
      </c>
      <c r="E5" s="10"/>
    </row>
    <row r="6" spans="1:15">
      <c r="A6" s="5" t="s">
        <v>3</v>
      </c>
    </row>
    <row r="7" spans="1:15">
      <c r="A7" t="s">
        <v>4</v>
      </c>
      <c r="C7" s="48">
        <v>51383.737000000001</v>
      </c>
      <c r="D7" s="29" t="s">
        <v>47</v>
      </c>
    </row>
    <row r="8" spans="1:15">
      <c r="A8" t="s">
        <v>5</v>
      </c>
      <c r="C8" s="48">
        <v>0.265629</v>
      </c>
      <c r="D8" s="29" t="s">
        <v>47</v>
      </c>
    </row>
    <row r="9" spans="1:15">
      <c r="A9" s="24" t="s">
        <v>34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>
      <c r="A10" s="10"/>
      <c r="B10" s="10"/>
      <c r="C10" s="4" t="s">
        <v>21</v>
      </c>
      <c r="D10" s="4" t="s">
        <v>22</v>
      </c>
      <c r="E10" s="10"/>
    </row>
    <row r="11" spans="1:15">
      <c r="A11" s="10" t="s">
        <v>17</v>
      </c>
      <c r="B11" s="10"/>
      <c r="C11" s="21">
        <f ca="1">INTERCEPT(INDIRECT($D$9):G992,INDIRECT($C$9):F992)</f>
        <v>5.1176938764339614E-4</v>
      </c>
      <c r="D11" s="3"/>
      <c r="E11" s="10"/>
    </row>
    <row r="12" spans="1:15">
      <c r="A12" s="10" t="s">
        <v>18</v>
      </c>
      <c r="B12" s="10"/>
      <c r="C12" s="21">
        <f ca="1">SLOPE(INDIRECT($D$9):G992,INDIRECT($C$9):F992)</f>
        <v>-2.7003156643501792E-7</v>
      </c>
      <c r="D12" s="3"/>
      <c r="E12" s="10"/>
    </row>
    <row r="13" spans="1:15">
      <c r="A13" s="10" t="s">
        <v>20</v>
      </c>
      <c r="B13" s="10"/>
      <c r="C13" s="3" t="s">
        <v>15</v>
      </c>
    </row>
    <row r="14" spans="1:15">
      <c r="A14" s="10"/>
      <c r="B14" s="10"/>
      <c r="C14" s="10"/>
    </row>
    <row r="15" spans="1:15">
      <c r="A15" s="12" t="s">
        <v>19</v>
      </c>
      <c r="B15" s="10"/>
      <c r="C15" s="13">
        <f ca="1">(C7+C11)+(C8+C12)*INT(MAX(F21:F3533))</f>
        <v>59741.47987149618</v>
      </c>
      <c r="E15" s="14" t="s">
        <v>35</v>
      </c>
      <c r="F15" s="37">
        <v>1</v>
      </c>
    </row>
    <row r="16" spans="1:15">
      <c r="A16" s="16" t="s">
        <v>6</v>
      </c>
      <c r="B16" s="10"/>
      <c r="C16" s="17">
        <f ca="1">+C8+C12</f>
        <v>0.26562872996843356</v>
      </c>
      <c r="E16" s="14" t="s">
        <v>32</v>
      </c>
      <c r="F16" s="38">
        <f ca="1">NOW()+15018.5+$C$5/24</f>
        <v>60354.789881597222</v>
      </c>
    </row>
    <row r="17" spans="1:21" ht="13.5" thickBot="1">
      <c r="A17" s="14" t="s">
        <v>29</v>
      </c>
      <c r="B17" s="10"/>
      <c r="C17" s="10">
        <f>COUNT(C21:C2191)</f>
        <v>11</v>
      </c>
      <c r="E17" s="14" t="s">
        <v>36</v>
      </c>
      <c r="F17" s="15">
        <f ca="1">ROUND(2*(F16-$C$7)/$C$8,0)/2+F15</f>
        <v>33774</v>
      </c>
    </row>
    <row r="18" spans="1:21" ht="14.25" thickTop="1" thickBot="1">
      <c r="A18" s="16" t="s">
        <v>7</v>
      </c>
      <c r="B18" s="10"/>
      <c r="C18" s="19">
        <f ca="1">+C15</f>
        <v>59741.47987149618</v>
      </c>
      <c r="D18" s="20">
        <f ca="1">+C16</f>
        <v>0.26562872996843356</v>
      </c>
      <c r="E18" s="14" t="s">
        <v>37</v>
      </c>
      <c r="F18" s="23">
        <f ca="1">ROUND(2*(F16-$C$15)/$C$16,0)/2+F15</f>
        <v>2310</v>
      </c>
    </row>
    <row r="19" spans="1:21" ht="13.5" thickTop="1">
      <c r="E19" s="14" t="s">
        <v>33</v>
      </c>
      <c r="F19" s="18">
        <f ca="1">+$C$15+$C$16*F18-15018.5-$C$5/24</f>
        <v>45336.978071056597</v>
      </c>
    </row>
    <row r="20" spans="1:21" ht="13.5" thickBot="1">
      <c r="A20" s="4" t="s">
        <v>8</v>
      </c>
      <c r="B20" s="4" t="s">
        <v>9</v>
      </c>
      <c r="C20" s="4" t="s">
        <v>10</v>
      </c>
      <c r="D20" s="4" t="s">
        <v>14</v>
      </c>
      <c r="E20" s="4" t="s">
        <v>11</v>
      </c>
      <c r="F20" s="4" t="s">
        <v>12</v>
      </c>
      <c r="G20" s="4" t="s">
        <v>13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26</v>
      </c>
      <c r="M20" s="7" t="s">
        <v>27</v>
      </c>
      <c r="N20" s="7" t="s">
        <v>28</v>
      </c>
      <c r="O20" s="7" t="s">
        <v>24</v>
      </c>
      <c r="P20" s="6" t="s">
        <v>23</v>
      </c>
      <c r="Q20" s="4" t="s">
        <v>16</v>
      </c>
      <c r="U20" s="26" t="s">
        <v>1</v>
      </c>
    </row>
    <row r="21" spans="1:21">
      <c r="A21" t="s">
        <v>47</v>
      </c>
      <c r="B21" s="3"/>
      <c r="C21" s="8">
        <v>51383.737000000001</v>
      </c>
      <c r="D21" s="8" t="s">
        <v>15</v>
      </c>
      <c r="E21">
        <f t="shared" ref="E21:E26" si="0">+(C21-C$7)/C$8</f>
        <v>0</v>
      </c>
      <c r="F21">
        <f t="shared" ref="F21:F26" si="1">ROUND(2*E21,0)/2</f>
        <v>0</v>
      </c>
      <c r="G21">
        <f>+C21-(C$7+F21*C$8)</f>
        <v>0</v>
      </c>
      <c r="I21">
        <f>+G21</f>
        <v>0</v>
      </c>
      <c r="O21">
        <f t="shared" ref="O21:O26" ca="1" si="2">+C$11+C$12*$F21</f>
        <v>5.1176938764339614E-4</v>
      </c>
      <c r="Q21" s="2">
        <f t="shared" ref="Q21:Q26" si="3">+C21-15018.5</f>
        <v>36365.237000000001</v>
      </c>
    </row>
    <row r="22" spans="1:21">
      <c r="A22" s="40" t="s">
        <v>48</v>
      </c>
      <c r="B22" s="41" t="s">
        <v>49</v>
      </c>
      <c r="C22" s="42">
        <v>56728.320339999998</v>
      </c>
      <c r="D22" s="40">
        <v>4.0000000000000002E-4</v>
      </c>
      <c r="E22">
        <f t="shared" si="0"/>
        <v>20120.481348045574</v>
      </c>
      <c r="F22">
        <f t="shared" si="1"/>
        <v>20120.5</v>
      </c>
      <c r="G22">
        <f>+C22-(C$7+F22*C$8)</f>
        <v>-4.9545000001671724E-3</v>
      </c>
      <c r="J22">
        <f>+G22</f>
        <v>-4.9545000001671724E-3</v>
      </c>
      <c r="O22">
        <f t="shared" ca="1" si="2"/>
        <v>-4.9214007448123822E-3</v>
      </c>
      <c r="Q22" s="2">
        <f t="shared" si="3"/>
        <v>41709.820339999998</v>
      </c>
    </row>
    <row r="23" spans="1:21">
      <c r="A23" s="40" t="s">
        <v>48</v>
      </c>
      <c r="B23" s="41" t="s">
        <v>50</v>
      </c>
      <c r="C23" s="42">
        <v>56728.454590000001</v>
      </c>
      <c r="D23" s="40">
        <v>1E-4</v>
      </c>
      <c r="E23">
        <f t="shared" si="0"/>
        <v>20120.986752199497</v>
      </c>
      <c r="F23">
        <f t="shared" si="1"/>
        <v>20121</v>
      </c>
      <c r="G23">
        <f>+C23-(C$7+F23*C$8)</f>
        <v>-3.5189999980502762E-3</v>
      </c>
      <c r="J23">
        <f>+G23</f>
        <v>-3.5189999980502762E-3</v>
      </c>
      <c r="O23">
        <f t="shared" ca="1" si="2"/>
        <v>-4.921535760595599E-3</v>
      </c>
      <c r="Q23" s="2">
        <f t="shared" si="3"/>
        <v>41709.954590000001</v>
      </c>
    </row>
    <row r="24" spans="1:21">
      <c r="A24" s="43" t="s">
        <v>0</v>
      </c>
      <c r="B24" s="52" t="s">
        <v>50</v>
      </c>
      <c r="C24" s="44">
        <v>57846.489200000004</v>
      </c>
      <c r="D24" s="44">
        <v>1.5E-3</v>
      </c>
      <c r="E24">
        <f t="shared" si="0"/>
        <v>24329.994842430617</v>
      </c>
      <c r="F24">
        <f t="shared" si="1"/>
        <v>24330</v>
      </c>
      <c r="K24">
        <f>+U24</f>
        <v>-1.3699999981326982E-3</v>
      </c>
      <c r="O24">
        <f t="shared" ca="1" si="2"/>
        <v>-6.0580986237205895E-3</v>
      </c>
      <c r="Q24" s="2">
        <f t="shared" si="3"/>
        <v>42827.989200000004</v>
      </c>
      <c r="U24">
        <f>+C24-(C$7+F24*C$8)</f>
        <v>-1.3699999981326982E-3</v>
      </c>
    </row>
    <row r="25" spans="1:21">
      <c r="A25" s="43" t="s">
        <v>0</v>
      </c>
      <c r="B25" s="52" t="s">
        <v>50</v>
      </c>
      <c r="C25" s="44">
        <v>57846.622000000003</v>
      </c>
      <c r="D25" s="44">
        <v>1.2999999999999999E-3</v>
      </c>
      <c r="E25">
        <f t="shared" si="0"/>
        <v>24330.494787843203</v>
      </c>
      <c r="F25">
        <f t="shared" si="1"/>
        <v>24330.5</v>
      </c>
      <c r="K25">
        <f>+U25</f>
        <v>-1.3844999994034879E-3</v>
      </c>
      <c r="O25">
        <f t="shared" ca="1" si="2"/>
        <v>-6.0582336395038072E-3</v>
      </c>
      <c r="Q25" s="2">
        <f t="shared" si="3"/>
        <v>42828.122000000003</v>
      </c>
      <c r="U25">
        <f>+C25-(C$7+F25*C$8)</f>
        <v>-1.3844999994034879E-3</v>
      </c>
    </row>
    <row r="26" spans="1:21">
      <c r="A26" s="5" t="s">
        <v>51</v>
      </c>
      <c r="B26" s="3"/>
      <c r="C26" s="8">
        <v>58952.829100000003</v>
      </c>
      <c r="D26" s="8">
        <v>2.9999999999999997E-4</v>
      </c>
      <c r="E26">
        <f t="shared" si="0"/>
        <v>28494.976452119314</v>
      </c>
      <c r="F26">
        <f t="shared" si="1"/>
        <v>28495</v>
      </c>
      <c r="G26">
        <f>+C26-(C$7+F26*C$8)</f>
        <v>-6.2550000002374873E-3</v>
      </c>
      <c r="K26">
        <f>+G26</f>
        <v>-6.2550000002374873E-3</v>
      </c>
      <c r="O26">
        <f t="shared" ca="1" si="2"/>
        <v>-7.182780097922439E-3</v>
      </c>
      <c r="Q26" s="2">
        <f t="shared" si="3"/>
        <v>43934.329100000003</v>
      </c>
    </row>
    <row r="27" spans="1:21">
      <c r="A27" s="45" t="s">
        <v>52</v>
      </c>
      <c r="B27" s="46" t="s">
        <v>50</v>
      </c>
      <c r="C27" s="49">
        <v>59328.425900000002</v>
      </c>
      <c r="D27" s="50">
        <v>1.4E-3</v>
      </c>
      <c r="E27">
        <f t="shared" ref="E27:E29" si="4">+(C27-C$7)/C$8</f>
        <v>29908.96664144352</v>
      </c>
      <c r="F27">
        <f t="shared" ref="F27:F29" si="5">ROUND(2*E27,0)/2</f>
        <v>29909</v>
      </c>
      <c r="G27">
        <f t="shared" ref="G27:G29" si="6">+C27-(C$7+F27*C$8)</f>
        <v>-8.8610000020707957E-3</v>
      </c>
      <c r="K27">
        <f t="shared" ref="K27:K29" si="7">+G27</f>
        <v>-8.8610000020707957E-3</v>
      </c>
      <c r="O27">
        <f t="shared" ref="O27:O29" ca="1" si="8">+C$11+C$12*$F27</f>
        <v>-7.5646047328615544E-3</v>
      </c>
      <c r="Q27" s="2">
        <f t="shared" ref="Q27:Q29" si="9">+C27-15018.5</f>
        <v>44309.925900000002</v>
      </c>
    </row>
    <row r="28" spans="1:21">
      <c r="A28" s="45" t="s">
        <v>52</v>
      </c>
      <c r="B28" s="46" t="s">
        <v>50</v>
      </c>
      <c r="C28" s="49">
        <v>59328.562899999997</v>
      </c>
      <c r="D28" s="50">
        <v>1.8E-3</v>
      </c>
      <c r="E28">
        <f t="shared" si="4"/>
        <v>29909.482398382694</v>
      </c>
      <c r="F28">
        <f t="shared" si="5"/>
        <v>29909.5</v>
      </c>
      <c r="G28">
        <f t="shared" si="6"/>
        <v>-4.6755000003031455E-3</v>
      </c>
      <c r="K28">
        <f t="shared" si="7"/>
        <v>-4.6755000003031455E-3</v>
      </c>
      <c r="O28">
        <f t="shared" ca="1" si="8"/>
        <v>-7.5647397486447729E-3</v>
      </c>
      <c r="Q28" s="2">
        <f t="shared" si="9"/>
        <v>44310.062899999997</v>
      </c>
    </row>
    <row r="29" spans="1:21">
      <c r="A29" s="45" t="s">
        <v>53</v>
      </c>
      <c r="B29" s="46" t="s">
        <v>49</v>
      </c>
      <c r="C29" s="49">
        <v>59417.409</v>
      </c>
      <c r="D29" s="50">
        <v>8.0000000000000002E-3</v>
      </c>
      <c r="E29">
        <f t="shared" si="4"/>
        <v>30243.956796885876</v>
      </c>
      <c r="F29">
        <f t="shared" si="5"/>
        <v>30244</v>
      </c>
      <c r="G29">
        <f t="shared" si="6"/>
        <v>-1.1475999999674968E-2</v>
      </c>
      <c r="K29">
        <f t="shared" si="7"/>
        <v>-1.1475999999674968E-2</v>
      </c>
      <c r="O29">
        <f t="shared" ca="1" si="8"/>
        <v>-7.6550653076172858E-3</v>
      </c>
      <c r="Q29" s="2">
        <f t="shared" si="9"/>
        <v>44398.909</v>
      </c>
    </row>
    <row r="30" spans="1:21">
      <c r="A30" s="47" t="s">
        <v>54</v>
      </c>
      <c r="B30" s="53" t="s">
        <v>50</v>
      </c>
      <c r="C30" s="51">
        <v>59741.481000000145</v>
      </c>
      <c r="D30" s="50">
        <v>5.0000000000000001E-3</v>
      </c>
      <c r="E30">
        <f t="shared" ref="E30:E31" si="10">+(C30-C$7)/C$8</f>
        <v>31463.974189565688</v>
      </c>
      <c r="F30">
        <f t="shared" ref="F30:F31" si="11">ROUND(2*E30,0)/2</f>
        <v>31464</v>
      </c>
      <c r="G30">
        <f t="shared" ref="G30:G31" si="12">+C30-(C$7+F30*C$8)</f>
        <v>-6.8559998544515111E-3</v>
      </c>
      <c r="K30">
        <f t="shared" ref="K30:K31" si="13">+G30</f>
        <v>-6.8559998544515111E-3</v>
      </c>
      <c r="O30">
        <f t="shared" ref="O30:O31" ca="1" si="14">+C$11+C$12*$F30</f>
        <v>-7.9845038186680088E-3</v>
      </c>
      <c r="Q30" s="2">
        <f t="shared" ref="Q30:Q31" si="15">+C30-15018.5</f>
        <v>44722.981000000145</v>
      </c>
    </row>
    <row r="31" spans="1:21">
      <c r="A31" s="47" t="s">
        <v>54</v>
      </c>
      <c r="B31" s="53" t="s">
        <v>49</v>
      </c>
      <c r="C31" s="51">
        <v>59741.612000000197</v>
      </c>
      <c r="D31" s="50">
        <v>3.0000000000000001E-3</v>
      </c>
      <c r="E31">
        <f t="shared" si="10"/>
        <v>31464.467358609927</v>
      </c>
      <c r="F31">
        <f t="shared" si="11"/>
        <v>31464.5</v>
      </c>
      <c r="G31">
        <f t="shared" si="12"/>
        <v>-8.6704998029745184E-3</v>
      </c>
      <c r="K31">
        <f t="shared" si="13"/>
        <v>-8.6704998029745184E-3</v>
      </c>
      <c r="O31">
        <f t="shared" ca="1" si="14"/>
        <v>-7.9846388344512256E-3</v>
      </c>
      <c r="Q31" s="2">
        <f t="shared" si="15"/>
        <v>44723.112000000197</v>
      </c>
    </row>
    <row r="32" spans="1:21">
      <c r="B32" s="3"/>
      <c r="C32" s="8"/>
      <c r="D32" s="8"/>
      <c r="Q32" s="2"/>
    </row>
    <row r="33" spans="2:17">
      <c r="B33" s="3"/>
      <c r="C33" s="8"/>
      <c r="D33" s="8"/>
      <c r="Q33" s="2"/>
    </row>
    <row r="34" spans="2:17">
      <c r="B34" s="3"/>
      <c r="C34" s="8"/>
      <c r="D34" s="8"/>
    </row>
    <row r="35" spans="2:17">
      <c r="B35" s="3"/>
      <c r="C35" s="8"/>
      <c r="D35" s="8"/>
    </row>
    <row r="36" spans="2:17">
      <c r="B36" s="3"/>
      <c r="C36" s="8"/>
      <c r="D36" s="8"/>
    </row>
    <row r="37" spans="2:17">
      <c r="B37" s="3"/>
      <c r="C37" s="8"/>
      <c r="D37" s="8"/>
    </row>
    <row r="38" spans="2:17">
      <c r="B38" s="3"/>
      <c r="C38" s="8"/>
      <c r="D38" s="8"/>
    </row>
    <row r="39" spans="2:17">
      <c r="B39" s="3"/>
      <c r="C39" s="8"/>
      <c r="D39" s="8"/>
    </row>
    <row r="40" spans="2:17">
      <c r="B40" s="3"/>
      <c r="C40" s="8"/>
      <c r="D40" s="8"/>
    </row>
    <row r="41" spans="2:17">
      <c r="B41" s="3"/>
      <c r="C41" s="8"/>
      <c r="D41" s="8"/>
    </row>
    <row r="42" spans="2:17">
      <c r="B42" s="3"/>
      <c r="C42" s="8"/>
      <c r="D42" s="8"/>
    </row>
    <row r="43" spans="2:17">
      <c r="C43" s="8"/>
      <c r="D43" s="8"/>
    </row>
    <row r="44" spans="2:17">
      <c r="C44" s="8"/>
      <c r="D44" s="8"/>
    </row>
    <row r="45" spans="2:17">
      <c r="C45" s="8"/>
      <c r="D45" s="8"/>
    </row>
    <row r="46" spans="2:17">
      <c r="C46" s="8"/>
      <c r="D46" s="8"/>
    </row>
    <row r="47" spans="2:17">
      <c r="C47" s="8"/>
      <c r="D47" s="8"/>
    </row>
    <row r="48" spans="2:17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honeticPr fontId="6" type="noConversion"/>
  <hyperlinks>
    <hyperlink ref="H64334" r:id="rId1" display="http://vsolj.cetus-net.org/bulletin.html" xr:uid="{00000000-0004-0000-0000-000000000000}"/>
    <hyperlink ref="H64327" r:id="rId2" display="https://www.aavso.org/ejaavso" xr:uid="{00000000-0004-0000-0000-000001000000}"/>
    <hyperlink ref="AP478" r:id="rId3" display="http://cdsbib.u-strasbg.fr/cgi-bin/cdsbib?1990RMxAA..21..381G" xr:uid="{00000000-0004-0000-0000-000002000000}"/>
    <hyperlink ref="AP482" r:id="rId4" display="http://cdsbib.u-strasbg.fr/cgi-bin/cdsbib?1990RMxAA..21..381G" xr:uid="{00000000-0004-0000-0000-000003000000}"/>
    <hyperlink ref="AP481" r:id="rId5" display="http://cdsbib.u-strasbg.fr/cgi-bin/cdsbib?1990RMxAA..21..381G" xr:uid="{00000000-0004-0000-0000-000004000000}"/>
    <hyperlink ref="AP462" r:id="rId6" display="http://cdsbib.u-strasbg.fr/cgi-bin/cdsbib?1990RMxAA..21..381G" xr:uid="{00000000-0004-0000-0000-000005000000}"/>
    <hyperlink ref="I64334" r:id="rId7" display="http://vsolj.cetus-net.org/bulletin.html" xr:uid="{00000000-0004-0000-0000-000006000000}"/>
    <hyperlink ref="AQ618" r:id="rId8" display="http://cdsbib.u-strasbg.fr/cgi-bin/cdsbib?1990RMxAA..21..381G" xr:uid="{00000000-0004-0000-0000-000007000000}"/>
    <hyperlink ref="AQ55384" r:id="rId9" display="http://cdsbib.u-strasbg.fr/cgi-bin/cdsbib?1990RMxAA..21..381G" xr:uid="{00000000-0004-0000-0000-000008000000}"/>
    <hyperlink ref="AQ619" r:id="rId10" display="http://cdsbib.u-strasbg.fr/cgi-bin/cdsbib?1990RMxAA..21..381G" xr:uid="{00000000-0004-0000-0000-000009000000}"/>
    <hyperlink ref="H64331" r:id="rId11" display="https://www.aavso.org/ejaavso" xr:uid="{00000000-0004-0000-0000-00000A000000}"/>
    <hyperlink ref="H1504" r:id="rId12" display="http://vsolj.cetus-net.org/bulletin.html" xr:uid="{00000000-0004-0000-0000-00000B000000}"/>
    <hyperlink ref="AP2748" r:id="rId13" display="http://cdsbib.u-strasbg.fr/cgi-bin/cdsbib?1990RMxAA..21..381G" xr:uid="{00000000-0004-0000-0000-00000C000000}"/>
    <hyperlink ref="AP2751" r:id="rId14" display="http://cdsbib.u-strasbg.fr/cgi-bin/cdsbib?1990RMxAA..21..381G" xr:uid="{00000000-0004-0000-0000-00000D000000}"/>
    <hyperlink ref="AP2749" r:id="rId15" display="http://cdsbib.u-strasbg.fr/cgi-bin/cdsbib?1990RMxAA..21..381G" xr:uid="{00000000-0004-0000-0000-00000E000000}"/>
    <hyperlink ref="AP2733" r:id="rId16" display="http://cdsbib.u-strasbg.fr/cgi-bin/cdsbib?1990RMxAA..21..381G" xr:uid="{00000000-0004-0000-0000-00000F000000}"/>
    <hyperlink ref="I1504" r:id="rId17" display="http://vsolj.cetus-net.org/bulletin.html" xr:uid="{00000000-0004-0000-0000-000010000000}"/>
    <hyperlink ref="AQ2962" r:id="rId18" display="http://cdsbib.u-strasbg.fr/cgi-bin/cdsbib?1990RMxAA..21..381G" xr:uid="{00000000-0004-0000-0000-000011000000}"/>
    <hyperlink ref="AQ65199" r:id="rId19" display="http://cdsbib.u-strasbg.fr/cgi-bin/cdsbib?1990RMxAA..21..381G" xr:uid="{00000000-0004-0000-0000-000012000000}"/>
    <hyperlink ref="AQ2966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2024-02-14T05:57:25Z</dcterms:modified>
</cp:coreProperties>
</file>